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F:\Diretoria Administrativa Financeira\Gerência Administrativa\Coordenação de Administração\Chefia de Aquisição e Pesquisa\PROCESSOS\2024\SERVIÇOS\EMERGENCIAIS\SEI-080002.002763.2024 - PJ HERCRUZ\"/>
    </mc:Choice>
  </mc:AlternateContent>
  <bookViews>
    <workbookView xWindow="0" yWindow="0" windowWidth="28800" windowHeight="11835" tabRatio="982" firstSheet="15" activeTab="15"/>
  </bookViews>
  <sheets>
    <sheet name="02 IMP" sheetId="1" state="hidden" r:id="rId1"/>
    <sheet name="FISIO" sheetId="3" state="hidden" r:id="rId2"/>
    <sheet name="IMP OK" sheetId="2" state="hidden" r:id="rId3"/>
    <sheet name="SALUS OK" sheetId="4" state="hidden" r:id="rId4"/>
    <sheet name="BRAND OK" sheetId="5" state="hidden" r:id="rId5"/>
    <sheet name="ISSA OK" sheetId="6" state="hidden" r:id="rId6"/>
    <sheet name="HYGEA" sheetId="7" state="hidden" r:id="rId7"/>
    <sheet name="AJ2 S L SAUDE" sheetId="8" state="hidden" r:id="rId8"/>
    <sheet name="SALUS" sheetId="9" state="hidden" r:id="rId9"/>
    <sheet name="DIMPI" sheetId="10" state="hidden" r:id="rId10"/>
    <sheet name="AJ2 SOL LOG SAÚDE OK" sheetId="11" state="hidden" r:id="rId11"/>
    <sheet name="03  AJ2 SOL LOG SAÚDE" sheetId="12" state="hidden" r:id="rId12"/>
    <sheet name="04 FVS" sheetId="13" state="hidden" r:id="rId13"/>
    <sheet name="FS" sheetId="14" state="hidden" r:id="rId14"/>
    <sheet name="UTI PC" sheetId="15" state="hidden" r:id="rId15"/>
    <sheet name="Modelo revisado" sheetId="30" r:id="rId16"/>
    <sheet name="DOCTOR VIP L 1" sheetId="24" state="hidden" r:id="rId17"/>
    <sheet name="DOCTOR VIP L 2" sheetId="28" state="hidden" r:id="rId18"/>
    <sheet name="MORAES E SOEIRO L 03" sheetId="22" state="hidden" r:id="rId19"/>
    <sheet name="MORAES E SOEIRO L 08" sheetId="25" state="hidden" r:id="rId20"/>
    <sheet name="parei MORAES E SOEIRO L4" sheetId="21" state="hidden" r:id="rId21"/>
    <sheet name="Plan2" sheetId="23" state="hidden" r:id="rId22"/>
    <sheet name="HYPNOS L 4" sheetId="26" state="hidden" r:id="rId23"/>
    <sheet name="HYPNOS L.7" sheetId="16" state="hidden" r:id="rId24"/>
    <sheet name="LIFECARE 6 CONF." sheetId="27" state="hidden" r:id="rId25"/>
    <sheet name="DOM WALMOR L.5 CONF." sheetId="17" state="hidden" r:id="rId26"/>
    <sheet name="IMP" sheetId="18" state="hidden" r:id="rId27"/>
    <sheet name="DOM WALMOR L. 5" sheetId="19" state="hidden" r:id="rId28"/>
    <sheet name="Plan1" sheetId="20" state="hidden" r:id="rId29"/>
  </sheets>
  <definedNames>
    <definedName name="_xlnm.Print_Area" localSheetId="16">'DOCTOR VIP L 1'!$A$1:$M$47</definedName>
    <definedName name="_xlnm.Print_Area" localSheetId="25">'DOM WALMOR L.5 CONF.'!$A$1:$N$51</definedName>
    <definedName name="_xlnm.Print_Area" localSheetId="23">'HYPNOS L.7'!$A$1:$M$49</definedName>
    <definedName name="_xlnm.Print_Area" localSheetId="24">'LIFECARE 6 CONF.'!$A$1:$N$51</definedName>
    <definedName name="_xlnm.Print_Area" localSheetId="15">'Modelo revisado'!$A$1:$J$61</definedName>
    <definedName name="_xlnm.Print_Area" localSheetId="18">'MORAES E SOEIRO L 03'!$A$1:$L$45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4" i="30" l="1"/>
  <c r="E25" i="30" s="1"/>
  <c r="C38" i="30" l="1"/>
  <c r="C39" i="30"/>
  <c r="C40" i="30"/>
  <c r="C41" i="30"/>
  <c r="C42" i="30"/>
  <c r="C43" i="30"/>
  <c r="C44" i="30"/>
  <c r="C45" i="30"/>
  <c r="C46" i="30"/>
  <c r="C47" i="30"/>
  <c r="C48" i="30"/>
  <c r="C49" i="30"/>
  <c r="C50" i="30"/>
  <c r="C51" i="30"/>
  <c r="C52" i="30"/>
  <c r="C53" i="30"/>
  <c r="C54" i="30"/>
  <c r="C55" i="30"/>
  <c r="C56" i="30"/>
  <c r="C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37" i="30"/>
  <c r="C31" i="30"/>
  <c r="G5" i="30"/>
  <c r="I38" i="30" s="1"/>
  <c r="G6" i="30"/>
  <c r="I39" i="30" s="1"/>
  <c r="G7" i="30"/>
  <c r="I7" i="30" s="1"/>
  <c r="J40" i="30" s="1"/>
  <c r="G8" i="30"/>
  <c r="I8" i="30" s="1"/>
  <c r="J41" i="30" s="1"/>
  <c r="G9" i="30"/>
  <c r="I42" i="30" s="1"/>
  <c r="G10" i="30"/>
  <c r="I10" i="30" s="1"/>
  <c r="J43" i="30" s="1"/>
  <c r="G11" i="30"/>
  <c r="I11" i="30" s="1"/>
  <c r="J44" i="30" s="1"/>
  <c r="G12" i="30"/>
  <c r="I12" i="30" s="1"/>
  <c r="J45" i="30" s="1"/>
  <c r="G13" i="30"/>
  <c r="I46" i="30" s="1"/>
  <c r="G14" i="30"/>
  <c r="I14" i="30" s="1"/>
  <c r="J47" i="30" s="1"/>
  <c r="G15" i="30"/>
  <c r="I15" i="30" s="1"/>
  <c r="J48" i="30" s="1"/>
  <c r="G16" i="30"/>
  <c r="I16" i="30" s="1"/>
  <c r="J49" i="30" s="1"/>
  <c r="G17" i="30"/>
  <c r="I50" i="30" s="1"/>
  <c r="G18" i="30"/>
  <c r="I18" i="30" s="1"/>
  <c r="J51" i="30" s="1"/>
  <c r="G19" i="30"/>
  <c r="I19" i="30" s="1"/>
  <c r="J52" i="30" s="1"/>
  <c r="G20" i="30"/>
  <c r="I20" i="30" s="1"/>
  <c r="J53" i="30" s="1"/>
  <c r="G21" i="30"/>
  <c r="I54" i="30" s="1"/>
  <c r="G22" i="30"/>
  <c r="I55" i="30" s="1"/>
  <c r="G23" i="30"/>
  <c r="I23" i="30" s="1"/>
  <c r="J56" i="30" s="1"/>
  <c r="G4" i="30"/>
  <c r="I4" i="30" s="1"/>
  <c r="J37" i="30" s="1"/>
  <c r="I9" i="30"/>
  <c r="J42" i="30" s="1"/>
  <c r="I13" i="30" l="1"/>
  <c r="J46" i="30" s="1"/>
  <c r="I53" i="30"/>
  <c r="I17" i="30"/>
  <c r="J50" i="30" s="1"/>
  <c r="I48" i="30"/>
  <c r="I37" i="30"/>
  <c r="I56" i="30"/>
  <c r="I52" i="30"/>
  <c r="I51" i="30"/>
  <c r="I49" i="30"/>
  <c r="I47" i="30"/>
  <c r="I45" i="30"/>
  <c r="I44" i="30"/>
  <c r="I43" i="30"/>
  <c r="I41" i="30"/>
  <c r="I40" i="30"/>
  <c r="C30" i="30"/>
  <c r="C29" i="30"/>
  <c r="C32" i="30" s="1"/>
  <c r="I22" i="30" l="1"/>
  <c r="J55" i="30" s="1"/>
  <c r="I5" i="30" l="1"/>
  <c r="J38" i="30" s="1"/>
  <c r="I6" i="30"/>
  <c r="J39" i="30" s="1"/>
  <c r="I21" i="30"/>
  <c r="J54" i="30" s="1"/>
  <c r="J57" i="30" l="1"/>
  <c r="F57" i="30" s="1"/>
  <c r="I24" i="30"/>
  <c r="C57" i="30"/>
  <c r="H30" i="30" l="1"/>
  <c r="I25" i="30"/>
  <c r="H29" i="30"/>
  <c r="H31" i="30"/>
  <c r="H32" i="30" l="1"/>
  <c r="F40" i="30"/>
  <c r="G40" i="30" s="1"/>
  <c r="F44" i="30"/>
  <c r="G44" i="30" s="1"/>
  <c r="F48" i="30"/>
  <c r="G48" i="30" s="1"/>
  <c r="F52" i="30"/>
  <c r="G52" i="30" s="1"/>
  <c r="F56" i="30"/>
  <c r="G56" i="30" s="1"/>
  <c r="F41" i="30"/>
  <c r="F45" i="30"/>
  <c r="F49" i="30"/>
  <c r="F53" i="30"/>
  <c r="F38" i="30"/>
  <c r="G38" i="30" s="1"/>
  <c r="F42" i="30"/>
  <c r="G42" i="30" s="1"/>
  <c r="F46" i="30"/>
  <c r="G46" i="30" s="1"/>
  <c r="F50" i="30"/>
  <c r="G50" i="30" s="1"/>
  <c r="F54" i="30"/>
  <c r="G54" i="30" s="1"/>
  <c r="F37" i="30"/>
  <c r="G37" i="30" s="1"/>
  <c r="F39" i="30"/>
  <c r="G39" i="30" s="1"/>
  <c r="F43" i="30"/>
  <c r="G43" i="30" s="1"/>
  <c r="F47" i="30"/>
  <c r="G47" i="30" s="1"/>
  <c r="F51" i="30"/>
  <c r="G51" i="30" s="1"/>
  <c r="F55" i="30"/>
  <c r="G55" i="30" s="1"/>
  <c r="C20" i="27"/>
  <c r="H50" i="30" l="1"/>
  <c r="H43" i="30"/>
  <c r="H40" i="30"/>
  <c r="H55" i="30"/>
  <c r="H46" i="30"/>
  <c r="H49" i="30"/>
  <c r="G49" i="30"/>
  <c r="H51" i="30"/>
  <c r="H45" i="30"/>
  <c r="G45" i="30"/>
  <c r="H37" i="30"/>
  <c r="H41" i="30"/>
  <c r="G41" i="30"/>
  <c r="H38" i="30"/>
  <c r="H52" i="30"/>
  <c r="H56" i="30"/>
  <c r="H47" i="30"/>
  <c r="H42" i="30"/>
  <c r="H53" i="30"/>
  <c r="G53" i="30"/>
  <c r="H54" i="30"/>
  <c r="H44" i="30"/>
  <c r="H48" i="30"/>
  <c r="H39" i="30"/>
  <c r="E36" i="25"/>
  <c r="E40" i="24"/>
  <c r="J10" i="17"/>
  <c r="Q9" i="17"/>
  <c r="F50" i="17"/>
  <c r="E51" i="17"/>
  <c r="E50" i="17"/>
  <c r="F42" i="17"/>
  <c r="E42" i="17"/>
  <c r="F10" i="17"/>
  <c r="F48" i="16"/>
  <c r="E48" i="16"/>
  <c r="F40" i="16"/>
  <c r="E40" i="16"/>
  <c r="F32" i="26"/>
  <c r="E36" i="22"/>
  <c r="F29" i="25"/>
  <c r="F27" i="25"/>
  <c r="M9" i="24" l="1"/>
  <c r="P10" i="17" l="1"/>
  <c r="Q20" i="17"/>
  <c r="H42" i="17"/>
  <c r="H9" i="17" s="1"/>
  <c r="F36" i="17"/>
  <c r="E36" i="17"/>
  <c r="E35" i="17"/>
  <c r="E33" i="17"/>
  <c r="E34" i="17" s="1"/>
  <c r="F33" i="17"/>
  <c r="P20" i="17"/>
  <c r="F9" i="17"/>
  <c r="F30" i="25" l="1"/>
  <c r="N9" i="28"/>
  <c r="B40" i="28"/>
  <c r="E24" i="28"/>
  <c r="E21" i="28"/>
  <c r="D18" i="28"/>
  <c r="N17" i="28"/>
  <c r="M17" i="28"/>
  <c r="F17" i="28"/>
  <c r="N16" i="28"/>
  <c r="M16" i="28"/>
  <c r="F16" i="28"/>
  <c r="N15" i="28"/>
  <c r="M15" i="28"/>
  <c r="F15" i="28"/>
  <c r="N14" i="28"/>
  <c r="M14" i="28"/>
  <c r="F14" i="28"/>
  <c r="N13" i="28"/>
  <c r="M13" i="28"/>
  <c r="F13" i="28"/>
  <c r="N12" i="28"/>
  <c r="M12" i="28"/>
  <c r="F12" i="28"/>
  <c r="N11" i="28"/>
  <c r="M11" i="28"/>
  <c r="F11" i="28"/>
  <c r="N10" i="28"/>
  <c r="M10" i="28"/>
  <c r="F10" i="28"/>
  <c r="F9" i="28"/>
  <c r="E7" i="28"/>
  <c r="D7" i="28"/>
  <c r="F18" i="28" l="1"/>
  <c r="N18" i="28"/>
  <c r="H16" i="28" l="1"/>
  <c r="H10" i="28"/>
  <c r="H13" i="28"/>
  <c r="H11" i="28"/>
  <c r="F31" i="28"/>
  <c r="F33" i="28" s="1"/>
  <c r="E33" i="28" s="1"/>
  <c r="H9" i="28"/>
  <c r="H17" i="28"/>
  <c r="F32" i="28"/>
  <c r="E32" i="28" s="1"/>
  <c r="H15" i="28"/>
  <c r="H14" i="28"/>
  <c r="H12" i="28"/>
  <c r="L10" i="25"/>
  <c r="L9" i="25"/>
  <c r="N13" i="25"/>
  <c r="N12" i="25"/>
  <c r="N11" i="25"/>
  <c r="E28" i="25"/>
  <c r="L9" i="22"/>
  <c r="L13" i="16"/>
  <c r="H18" i="28" l="1"/>
  <c r="H24" i="28" s="1"/>
  <c r="F34" i="28"/>
  <c r="E31" i="28"/>
  <c r="E34" i="28" s="1"/>
  <c r="L14" i="25"/>
  <c r="E44" i="28" l="1"/>
  <c r="E46" i="28" s="1"/>
  <c r="F39" i="28" s="1"/>
  <c r="E39" i="28" s="1"/>
  <c r="E43" i="28"/>
  <c r="E45" i="28" s="1"/>
  <c r="G60" i="27"/>
  <c r="B42" i="27"/>
  <c r="E26" i="27"/>
  <c r="E23" i="27"/>
  <c r="D20" i="27"/>
  <c r="M19" i="27"/>
  <c r="F19" i="27"/>
  <c r="M18" i="27"/>
  <c r="F18" i="27"/>
  <c r="M17" i="27"/>
  <c r="F17" i="27"/>
  <c r="M16" i="27"/>
  <c r="F16" i="27"/>
  <c r="M15" i="27"/>
  <c r="F15" i="27"/>
  <c r="M14" i="27"/>
  <c r="F14" i="27"/>
  <c r="M13" i="27"/>
  <c r="F13" i="27"/>
  <c r="M12" i="27"/>
  <c r="F12" i="27"/>
  <c r="M11" i="27"/>
  <c r="F11" i="27"/>
  <c r="M10" i="27"/>
  <c r="F10" i="27"/>
  <c r="M9" i="27"/>
  <c r="F9" i="27"/>
  <c r="E7" i="27"/>
  <c r="D7" i="27"/>
  <c r="M19" i="17"/>
  <c r="M18" i="17"/>
  <c r="M17" i="17"/>
  <c r="M16" i="17"/>
  <c r="M15" i="17"/>
  <c r="M14" i="17"/>
  <c r="M13" i="17"/>
  <c r="M12" i="17"/>
  <c r="M11" i="17"/>
  <c r="M10" i="17"/>
  <c r="M9" i="17"/>
  <c r="F18" i="17"/>
  <c r="F17" i="17"/>
  <c r="B42" i="17"/>
  <c r="E26" i="17"/>
  <c r="E23" i="17"/>
  <c r="D20" i="17"/>
  <c r="F19" i="17"/>
  <c r="F16" i="17"/>
  <c r="F15" i="17"/>
  <c r="F14" i="17"/>
  <c r="F13" i="17"/>
  <c r="F12" i="17"/>
  <c r="F11" i="17"/>
  <c r="E7" i="17"/>
  <c r="D7" i="17"/>
  <c r="G58" i="26"/>
  <c r="L41" i="26"/>
  <c r="B40" i="26"/>
  <c r="E24" i="26"/>
  <c r="E21" i="26"/>
  <c r="D18" i="26"/>
  <c r="M17" i="26"/>
  <c r="L17" i="26"/>
  <c r="F17" i="26"/>
  <c r="M16" i="26"/>
  <c r="L16" i="26"/>
  <c r="F16" i="26"/>
  <c r="M15" i="26"/>
  <c r="L15" i="26"/>
  <c r="F15" i="26"/>
  <c r="M14" i="26"/>
  <c r="L14" i="26"/>
  <c r="F14" i="26"/>
  <c r="M13" i="26"/>
  <c r="L13" i="26"/>
  <c r="F13" i="26"/>
  <c r="M12" i="26"/>
  <c r="L12" i="26"/>
  <c r="F12" i="26"/>
  <c r="M11" i="26"/>
  <c r="L11" i="26"/>
  <c r="F11" i="26"/>
  <c r="M10" i="26"/>
  <c r="L10" i="26"/>
  <c r="F10" i="26"/>
  <c r="M9" i="26"/>
  <c r="F9" i="26"/>
  <c r="E7" i="26"/>
  <c r="D7" i="26"/>
  <c r="L10" i="16"/>
  <c r="M9" i="16"/>
  <c r="F14" i="16"/>
  <c r="G58" i="16"/>
  <c r="B40" i="16"/>
  <c r="L41" i="16"/>
  <c r="E24" i="16"/>
  <c r="E21" i="16"/>
  <c r="D18" i="16"/>
  <c r="M17" i="16"/>
  <c r="L17" i="16"/>
  <c r="F17" i="16"/>
  <c r="M16" i="16"/>
  <c r="L16" i="16"/>
  <c r="F16" i="16"/>
  <c r="M15" i="16"/>
  <c r="L15" i="16"/>
  <c r="F15" i="16"/>
  <c r="M14" i="16"/>
  <c r="L14" i="16"/>
  <c r="M13" i="16"/>
  <c r="F13" i="16"/>
  <c r="M12" i="16"/>
  <c r="L12" i="16"/>
  <c r="F12" i="16"/>
  <c r="M11" i="16"/>
  <c r="L11" i="16"/>
  <c r="F11" i="16"/>
  <c r="M10" i="16"/>
  <c r="F10" i="16"/>
  <c r="F9" i="16"/>
  <c r="E7" i="16"/>
  <c r="D7" i="16"/>
  <c r="F37" i="28" l="1"/>
  <c r="E37" i="28" s="1"/>
  <c r="F38" i="28"/>
  <c r="E38" i="28" s="1"/>
  <c r="F20" i="27"/>
  <c r="M20" i="27"/>
  <c r="M20" i="17"/>
  <c r="M31" i="17" s="1"/>
  <c r="F20" i="17"/>
  <c r="M18" i="26"/>
  <c r="F18" i="26"/>
  <c r="F18" i="16"/>
  <c r="M18" i="16"/>
  <c r="B36" i="25"/>
  <c r="E20" i="25"/>
  <c r="E17" i="25"/>
  <c r="D14" i="25"/>
  <c r="F13" i="25"/>
  <c r="F12" i="25"/>
  <c r="H12" i="25" s="1"/>
  <c r="F11" i="25"/>
  <c r="H11" i="25" s="1"/>
  <c r="F10" i="25"/>
  <c r="F9" i="25"/>
  <c r="E7" i="25"/>
  <c r="D7" i="25"/>
  <c r="L10" i="22"/>
  <c r="L14" i="22" s="1"/>
  <c r="M17" i="24"/>
  <c r="L17" i="24"/>
  <c r="M16" i="24"/>
  <c r="L16" i="24"/>
  <c r="M15" i="24"/>
  <c r="L15" i="24"/>
  <c r="M14" i="24"/>
  <c r="L14" i="24"/>
  <c r="M13" i="24"/>
  <c r="L13" i="24"/>
  <c r="M12" i="24"/>
  <c r="L12" i="24"/>
  <c r="M11" i="24"/>
  <c r="L11" i="24"/>
  <c r="M10" i="24"/>
  <c r="L10" i="24"/>
  <c r="F17" i="24"/>
  <c r="F16" i="24"/>
  <c r="F15" i="24"/>
  <c r="F14" i="24"/>
  <c r="F13" i="24"/>
  <c r="F12" i="24"/>
  <c r="H56" i="24"/>
  <c r="B40" i="24"/>
  <c r="E24" i="24"/>
  <c r="E21" i="24"/>
  <c r="D18" i="24"/>
  <c r="F11" i="24"/>
  <c r="F10" i="24"/>
  <c r="F9" i="24"/>
  <c r="E7" i="24"/>
  <c r="D7" i="24"/>
  <c r="F18" i="24" l="1"/>
  <c r="F40" i="28"/>
  <c r="F48" i="28" s="1"/>
  <c r="E40" i="28"/>
  <c r="E48" i="28" s="1"/>
  <c r="E49" i="28" s="1"/>
  <c r="F33" i="27"/>
  <c r="F35" i="27" s="1"/>
  <c r="G12" i="27"/>
  <c r="F33" i="16"/>
  <c r="E33" i="16"/>
  <c r="F35" i="17"/>
  <c r="G9" i="27"/>
  <c r="G17" i="26"/>
  <c r="F33" i="26"/>
  <c r="F31" i="26"/>
  <c r="M18" i="24"/>
  <c r="G14" i="16"/>
  <c r="E32" i="16"/>
  <c r="F32" i="16"/>
  <c r="G18" i="17"/>
  <c r="G14" i="27"/>
  <c r="G16" i="27"/>
  <c r="G13" i="27"/>
  <c r="G19" i="27"/>
  <c r="G11" i="27"/>
  <c r="F34" i="27"/>
  <c r="E34" i="27"/>
  <c r="G18" i="27"/>
  <c r="G10" i="27"/>
  <c r="G17" i="27"/>
  <c r="G15" i="27"/>
  <c r="G17" i="17"/>
  <c r="G14" i="17"/>
  <c r="G9" i="17"/>
  <c r="G15" i="17"/>
  <c r="F34" i="17"/>
  <c r="G12" i="17"/>
  <c r="G13" i="17"/>
  <c r="G19" i="17"/>
  <c r="G10" i="17"/>
  <c r="G11" i="17"/>
  <c r="G16" i="17"/>
  <c r="G9" i="26"/>
  <c r="E33" i="26"/>
  <c r="G10" i="26"/>
  <c r="G13" i="26"/>
  <c r="G15" i="26"/>
  <c r="G11" i="26"/>
  <c r="E32" i="26"/>
  <c r="G12" i="26"/>
  <c r="G16" i="26"/>
  <c r="G14" i="26"/>
  <c r="G9" i="16"/>
  <c r="G15" i="16"/>
  <c r="G12" i="16"/>
  <c r="F31" i="16"/>
  <c r="E31" i="16" s="1"/>
  <c r="G13" i="16"/>
  <c r="G11" i="16"/>
  <c r="G16" i="16"/>
  <c r="G17" i="16"/>
  <c r="G10" i="16"/>
  <c r="F14" i="25"/>
  <c r="G9" i="25"/>
  <c r="G14" i="25" s="1"/>
  <c r="G20" i="25" s="1"/>
  <c r="G10" i="25"/>
  <c r="F31" i="24" l="1"/>
  <c r="F33" i="24" s="1"/>
  <c r="H12" i="24"/>
  <c r="I35" i="28"/>
  <c r="G40" i="28"/>
  <c r="G48" i="28"/>
  <c r="F49" i="28"/>
  <c r="G49" i="28" s="1"/>
  <c r="H11" i="24"/>
  <c r="H16" i="24"/>
  <c r="H9" i="24"/>
  <c r="H13" i="24"/>
  <c r="H17" i="24"/>
  <c r="H14" i="24"/>
  <c r="H10" i="24"/>
  <c r="H15" i="24"/>
  <c r="F32" i="24"/>
  <c r="E32" i="24" s="1"/>
  <c r="F36" i="27"/>
  <c r="E34" i="16"/>
  <c r="E31" i="26"/>
  <c r="E34" i="26" s="1"/>
  <c r="E43" i="26" s="1"/>
  <c r="E45" i="26" s="1"/>
  <c r="F34" i="26"/>
  <c r="E33" i="27"/>
  <c r="E36" i="27" s="1"/>
  <c r="G20" i="27"/>
  <c r="G26" i="27" s="1"/>
  <c r="G20" i="17"/>
  <c r="G26" i="17" s="1"/>
  <c r="G18" i="26"/>
  <c r="G24" i="26" s="1"/>
  <c r="G18" i="16"/>
  <c r="G24" i="16" s="1"/>
  <c r="F34" i="16"/>
  <c r="E29" i="25"/>
  <c r="E27" i="25"/>
  <c r="E30" i="25" s="1"/>
  <c r="E44" i="25" s="1"/>
  <c r="J36" i="27" l="1"/>
  <c r="E50" i="27"/>
  <c r="E31" i="24"/>
  <c r="I13" i="28"/>
  <c r="J13" i="28" s="1"/>
  <c r="G13" i="28" s="1"/>
  <c r="I11" i="28"/>
  <c r="J11" i="28" s="1"/>
  <c r="G11" i="28" s="1"/>
  <c r="I9" i="28"/>
  <c r="J9" i="28" s="1"/>
  <c r="I16" i="28"/>
  <c r="J16" i="28" s="1"/>
  <c r="G16" i="28" s="1"/>
  <c r="I17" i="28"/>
  <c r="J17" i="28" s="1"/>
  <c r="G17" i="28" s="1"/>
  <c r="I10" i="28"/>
  <c r="J10" i="28" s="1"/>
  <c r="G10" i="28" s="1"/>
  <c r="I15" i="28"/>
  <c r="J15" i="28" s="1"/>
  <c r="G15" i="28" s="1"/>
  <c r="I12" i="28"/>
  <c r="J12" i="28" s="1"/>
  <c r="G12" i="28" s="1"/>
  <c r="I14" i="28"/>
  <c r="J14" i="28" s="1"/>
  <c r="G14" i="28" s="1"/>
  <c r="G9" i="28"/>
  <c r="H18" i="24"/>
  <c r="H24" i="24" s="1"/>
  <c r="E44" i="16"/>
  <c r="E46" i="16" s="1"/>
  <c r="J36" i="17"/>
  <c r="F39" i="16"/>
  <c r="F38" i="16"/>
  <c r="E38" i="16" s="1"/>
  <c r="E44" i="26"/>
  <c r="E46" i="26" s="1"/>
  <c r="F37" i="26" s="1"/>
  <c r="E43" i="16"/>
  <c r="E45" i="16" s="1"/>
  <c r="E45" i="17"/>
  <c r="E46" i="17"/>
  <c r="E46" i="27"/>
  <c r="E45" i="27"/>
  <c r="F37" i="16"/>
  <c r="E37" i="16" s="1"/>
  <c r="E39" i="16"/>
  <c r="L29" i="25"/>
  <c r="E39" i="25"/>
  <c r="E41" i="25" s="1"/>
  <c r="I18" i="28" l="1"/>
  <c r="J18" i="28" s="1"/>
  <c r="M9" i="28"/>
  <c r="M18" i="28" s="1"/>
  <c r="O18" i="28" s="1"/>
  <c r="F34" i="24"/>
  <c r="E33" i="24"/>
  <c r="E34" i="24" s="1"/>
  <c r="F39" i="26"/>
  <c r="E39" i="26" s="1"/>
  <c r="F38" i="26"/>
  <c r="E38" i="26" s="1"/>
  <c r="E47" i="17"/>
  <c r="E48" i="17"/>
  <c r="F39" i="17" s="1"/>
  <c r="E47" i="27"/>
  <c r="E48" i="27"/>
  <c r="F39" i="27" s="1"/>
  <c r="E37" i="26"/>
  <c r="L30" i="25"/>
  <c r="E40" i="25"/>
  <c r="E42" i="25" s="1"/>
  <c r="F18" i="23"/>
  <c r="G57" i="23"/>
  <c r="B41" i="23"/>
  <c r="N40" i="23"/>
  <c r="N42" i="23" s="1"/>
  <c r="N35" i="23"/>
  <c r="E25" i="23"/>
  <c r="E22" i="23"/>
  <c r="D19" i="23"/>
  <c r="C19" i="23"/>
  <c r="M18" i="23"/>
  <c r="M17" i="23"/>
  <c r="M16" i="23"/>
  <c r="M15" i="23"/>
  <c r="M14" i="23"/>
  <c r="M13" i="23"/>
  <c r="M12" i="23"/>
  <c r="M11" i="23"/>
  <c r="M10" i="23"/>
  <c r="M9" i="23"/>
  <c r="F19" i="23"/>
  <c r="K32" i="23" s="1"/>
  <c r="E7" i="23"/>
  <c r="D7" i="23"/>
  <c r="L4" i="23"/>
  <c r="L3" i="23"/>
  <c r="E42" i="24" l="1"/>
  <c r="E41" i="24"/>
  <c r="E46" i="24"/>
  <c r="F35" i="25"/>
  <c r="F33" i="25"/>
  <c r="H40" i="16"/>
  <c r="F40" i="26"/>
  <c r="H40" i="26" s="1"/>
  <c r="H9" i="26" s="1"/>
  <c r="F49" i="16"/>
  <c r="I44" i="16"/>
  <c r="E40" i="26"/>
  <c r="E48" i="26" s="1"/>
  <c r="E52" i="26" s="1"/>
  <c r="F41" i="27"/>
  <c r="F40" i="27"/>
  <c r="F34" i="25"/>
  <c r="M19" i="23"/>
  <c r="F34" i="23"/>
  <c r="F33" i="23"/>
  <c r="F32" i="23"/>
  <c r="E34" i="23"/>
  <c r="E32" i="23"/>
  <c r="K31" i="23" s="1"/>
  <c r="L4" i="21"/>
  <c r="L3" i="21"/>
  <c r="M9" i="21"/>
  <c r="M18" i="21"/>
  <c r="M17" i="21"/>
  <c r="M16" i="21"/>
  <c r="M15" i="21"/>
  <c r="M14" i="21"/>
  <c r="M13" i="21"/>
  <c r="M12" i="21"/>
  <c r="M11" i="21"/>
  <c r="M10" i="21"/>
  <c r="E47" i="24" l="1"/>
  <c r="E44" i="24"/>
  <c r="F37" i="24" s="1"/>
  <c r="E43" i="24"/>
  <c r="J36" i="25"/>
  <c r="J44" i="25"/>
  <c r="F38" i="24"/>
  <c r="E49" i="26"/>
  <c r="I44" i="26"/>
  <c r="F48" i="26"/>
  <c r="F49" i="26" s="1"/>
  <c r="J49" i="26" s="1"/>
  <c r="G44" i="26"/>
  <c r="E49" i="16"/>
  <c r="J49" i="16" s="1"/>
  <c r="M29" i="16"/>
  <c r="E52" i="16"/>
  <c r="G44" i="16"/>
  <c r="E42" i="27"/>
  <c r="M31" i="27" s="1"/>
  <c r="F42" i="27"/>
  <c r="H16" i="26"/>
  <c r="I16" i="26" s="1"/>
  <c r="H12" i="26"/>
  <c r="I12" i="26" s="1"/>
  <c r="H11" i="26"/>
  <c r="I11" i="26" s="1"/>
  <c r="J11" i="26" s="1"/>
  <c r="H17" i="26"/>
  <c r="I17" i="26" s="1"/>
  <c r="H10" i="26"/>
  <c r="I10" i="26" s="1"/>
  <c r="J10" i="26" s="1"/>
  <c r="H13" i="26"/>
  <c r="I13" i="26" s="1"/>
  <c r="H14" i="26"/>
  <c r="I14" i="26" s="1"/>
  <c r="H15" i="26"/>
  <c r="I15" i="26" s="1"/>
  <c r="J48" i="16"/>
  <c r="H14" i="16"/>
  <c r="I14" i="16" s="1"/>
  <c r="H13" i="16"/>
  <c r="I13" i="16" s="1"/>
  <c r="J13" i="16" s="1"/>
  <c r="H17" i="16"/>
  <c r="I17" i="16" s="1"/>
  <c r="H10" i="16"/>
  <c r="I10" i="16" s="1"/>
  <c r="J10" i="16" s="1"/>
  <c r="H15" i="16"/>
  <c r="I15" i="16" s="1"/>
  <c r="H11" i="16"/>
  <c r="I11" i="16" s="1"/>
  <c r="J11" i="16" s="1"/>
  <c r="H12" i="16"/>
  <c r="I12" i="16" s="1"/>
  <c r="J12" i="16" s="1"/>
  <c r="H16" i="16"/>
  <c r="I16" i="16" s="1"/>
  <c r="H9" i="16"/>
  <c r="F36" i="25"/>
  <c r="F44" i="25" s="1"/>
  <c r="M19" i="21"/>
  <c r="H19" i="23"/>
  <c r="F35" i="23"/>
  <c r="E35" i="23"/>
  <c r="G19" i="23"/>
  <c r="G25" i="23" s="1"/>
  <c r="H42" i="27" l="1"/>
  <c r="H9" i="27" s="1"/>
  <c r="I9" i="27" s="1"/>
  <c r="J9" i="27" s="1"/>
  <c r="O9" i="27" s="1"/>
  <c r="J42" i="27"/>
  <c r="F50" i="27"/>
  <c r="J50" i="27" s="1"/>
  <c r="F40" i="24"/>
  <c r="F46" i="24" s="1"/>
  <c r="G46" i="24" s="1"/>
  <c r="E45" i="25"/>
  <c r="F45" i="25"/>
  <c r="F39" i="24"/>
  <c r="J48" i="26"/>
  <c r="H35" i="25"/>
  <c r="H9" i="25" s="1"/>
  <c r="I9" i="25" s="1"/>
  <c r="E51" i="27"/>
  <c r="J46" i="27"/>
  <c r="H18" i="26"/>
  <c r="I18" i="26" s="1"/>
  <c r="I9" i="26"/>
  <c r="J9" i="26" s="1"/>
  <c r="L9" i="26" s="1"/>
  <c r="L18" i="26" s="1"/>
  <c r="N18" i="26" s="1"/>
  <c r="I9" i="16"/>
  <c r="H18" i="16"/>
  <c r="I18" i="16" s="1"/>
  <c r="I29" i="16" s="1"/>
  <c r="E50" i="24"/>
  <c r="E44" i="23"/>
  <c r="E46" i="23" s="1"/>
  <c r="M35" i="23"/>
  <c r="E45" i="23"/>
  <c r="E47" i="23" s="1"/>
  <c r="F9" i="21"/>
  <c r="F18" i="21"/>
  <c r="J45" i="25" l="1"/>
  <c r="N9" i="25"/>
  <c r="J9" i="16"/>
  <c r="L9" i="16" s="1"/>
  <c r="L18" i="16" s="1"/>
  <c r="H12" i="27"/>
  <c r="I12" i="27" s="1"/>
  <c r="J12" i="27" s="1"/>
  <c r="H11" i="27"/>
  <c r="I11" i="27" s="1"/>
  <c r="J11" i="27" s="1"/>
  <c r="H15" i="27"/>
  <c r="I15" i="27" s="1"/>
  <c r="J15" i="27" s="1"/>
  <c r="H13" i="27"/>
  <c r="I13" i="27" s="1"/>
  <c r="J13" i="27" s="1"/>
  <c r="H14" i="27"/>
  <c r="I14" i="27" s="1"/>
  <c r="J14" i="27" s="1"/>
  <c r="H10" i="27"/>
  <c r="H18" i="27"/>
  <c r="I18" i="27" s="1"/>
  <c r="J18" i="27" s="1"/>
  <c r="H19" i="27"/>
  <c r="I19" i="27" s="1"/>
  <c r="H16" i="27"/>
  <c r="I16" i="27" s="1"/>
  <c r="J16" i="27" s="1"/>
  <c r="H17" i="27"/>
  <c r="I17" i="27" s="1"/>
  <c r="J17" i="27" s="1"/>
  <c r="F51" i="27"/>
  <c r="J51" i="27" s="1"/>
  <c r="H10" i="25"/>
  <c r="I10" i="25" s="1"/>
  <c r="F40" i="23"/>
  <c r="F38" i="23"/>
  <c r="F39" i="23"/>
  <c r="E38" i="23"/>
  <c r="E40" i="23"/>
  <c r="E39" i="23"/>
  <c r="F17" i="21"/>
  <c r="F16" i="21"/>
  <c r="F15" i="21"/>
  <c r="F14" i="21"/>
  <c r="F13" i="21"/>
  <c r="F12" i="21"/>
  <c r="F11" i="21"/>
  <c r="F10" i="21"/>
  <c r="G57" i="21"/>
  <c r="B41" i="21"/>
  <c r="N40" i="21"/>
  <c r="N42" i="21" s="1"/>
  <c r="N35" i="21"/>
  <c r="E25" i="21"/>
  <c r="E22" i="21"/>
  <c r="D19" i="21"/>
  <c r="C19" i="21"/>
  <c r="E7" i="21"/>
  <c r="D7" i="21"/>
  <c r="L16" i="27" l="1"/>
  <c r="O16" i="27"/>
  <c r="L15" i="27"/>
  <c r="O15" i="27"/>
  <c r="L18" i="27"/>
  <c r="O18" i="27"/>
  <c r="L11" i="27"/>
  <c r="O11" i="27"/>
  <c r="L12" i="27"/>
  <c r="O12" i="27"/>
  <c r="L13" i="27"/>
  <c r="O13" i="27"/>
  <c r="L17" i="27"/>
  <c r="O17" i="27"/>
  <c r="J19" i="27"/>
  <c r="O19" i="27" s="1"/>
  <c r="L14" i="27"/>
  <c r="O14" i="27"/>
  <c r="G40" i="24"/>
  <c r="I35" i="24"/>
  <c r="I16" i="24"/>
  <c r="J16" i="24" s="1"/>
  <c r="I15" i="24"/>
  <c r="J15" i="24" s="1"/>
  <c r="I11" i="24"/>
  <c r="J11" i="24" s="1"/>
  <c r="G11" i="24" s="1"/>
  <c r="I13" i="24"/>
  <c r="J13" i="24" s="1"/>
  <c r="I12" i="24"/>
  <c r="J12" i="24" s="1"/>
  <c r="J10" i="25"/>
  <c r="O10" i="25" s="1"/>
  <c r="N10" i="25"/>
  <c r="I14" i="25"/>
  <c r="N18" i="16"/>
  <c r="L29" i="16"/>
  <c r="I10" i="27"/>
  <c r="J10" i="27" s="1"/>
  <c r="H20" i="27"/>
  <c r="I20" i="27" s="1"/>
  <c r="I31" i="27" s="1"/>
  <c r="H14" i="25"/>
  <c r="H23" i="25" s="1"/>
  <c r="E41" i="23"/>
  <c r="E49" i="23" s="1"/>
  <c r="F41" i="23"/>
  <c r="J17" i="23" s="1"/>
  <c r="F19" i="21"/>
  <c r="B36" i="22"/>
  <c r="E20" i="22"/>
  <c r="E17" i="22"/>
  <c r="D14" i="22"/>
  <c r="C14" i="22"/>
  <c r="F13" i="22"/>
  <c r="F12" i="22"/>
  <c r="H12" i="22" s="1"/>
  <c r="F11" i="22"/>
  <c r="F10" i="22"/>
  <c r="F9" i="22"/>
  <c r="E7" i="22"/>
  <c r="D7" i="22"/>
  <c r="L19" i="27" l="1"/>
  <c r="L10" i="27"/>
  <c r="O10" i="27"/>
  <c r="I9" i="24"/>
  <c r="J9" i="24" s="1"/>
  <c r="G9" i="24" s="1"/>
  <c r="I10" i="24"/>
  <c r="J10" i="24" s="1"/>
  <c r="G10" i="24" s="1"/>
  <c r="I14" i="24"/>
  <c r="J14" i="24" s="1"/>
  <c r="I17" i="24"/>
  <c r="J17" i="24" s="1"/>
  <c r="H46" i="24"/>
  <c r="F47" i="24"/>
  <c r="G47" i="24" s="1"/>
  <c r="G15" i="21"/>
  <c r="F33" i="21"/>
  <c r="E33" i="21" s="1"/>
  <c r="N14" i="25"/>
  <c r="M14" i="25"/>
  <c r="L9" i="27"/>
  <c r="L20" i="27" s="1"/>
  <c r="L31" i="27" s="1"/>
  <c r="J9" i="25"/>
  <c r="O9" i="25" s="1"/>
  <c r="O14" i="25" s="1"/>
  <c r="F49" i="23"/>
  <c r="N41" i="23"/>
  <c r="I9" i="23" s="1"/>
  <c r="E50" i="23"/>
  <c r="N50" i="23" s="1"/>
  <c r="N49" i="23"/>
  <c r="N38" i="23"/>
  <c r="O19" i="23"/>
  <c r="G10" i="21"/>
  <c r="G13" i="21"/>
  <c r="G17" i="21"/>
  <c r="G9" i="21"/>
  <c r="H9" i="21" s="1"/>
  <c r="G14" i="21"/>
  <c r="G12" i="21"/>
  <c r="E32" i="21"/>
  <c r="F32" i="21"/>
  <c r="F34" i="21" s="1"/>
  <c r="E34" i="21" s="1"/>
  <c r="G16" i="21"/>
  <c r="H11" i="22"/>
  <c r="H17" i="21"/>
  <c r="G11" i="21"/>
  <c r="G18" i="21"/>
  <c r="F14" i="22"/>
  <c r="M5" i="20"/>
  <c r="E3" i="20"/>
  <c r="M3" i="20"/>
  <c r="E5" i="20"/>
  <c r="E6" i="20"/>
  <c r="M6" i="20"/>
  <c r="E7" i="20"/>
  <c r="F9" i="20"/>
  <c r="G14" i="20"/>
  <c r="B21" i="20"/>
  <c r="M6" i="19"/>
  <c r="M5" i="19"/>
  <c r="M3" i="19"/>
  <c r="G14" i="19"/>
  <c r="E3" i="19"/>
  <c r="B21" i="19"/>
  <c r="F9" i="19"/>
  <c r="E7" i="19"/>
  <c r="E6" i="19"/>
  <c r="E5" i="19"/>
  <c r="B21" i="18"/>
  <c r="F9" i="18"/>
  <c r="E7" i="18"/>
  <c r="E6" i="18"/>
  <c r="E5" i="18"/>
  <c r="E3" i="18"/>
  <c r="F27" i="22" l="1"/>
  <c r="F29" i="22" s="1"/>
  <c r="I18" i="24"/>
  <c r="J18" i="24" s="1"/>
  <c r="L9" i="24"/>
  <c r="L18" i="24" s="1"/>
  <c r="N18" i="24" s="1"/>
  <c r="N20" i="27"/>
  <c r="G9" i="22"/>
  <c r="E28" i="22"/>
  <c r="E35" i="21"/>
  <c r="E44" i="21" s="1"/>
  <c r="E46" i="21" s="1"/>
  <c r="I18" i="23"/>
  <c r="J18" i="23" s="1"/>
  <c r="I10" i="23"/>
  <c r="J10" i="23" s="1"/>
  <c r="I13" i="23"/>
  <c r="J13" i="23" s="1"/>
  <c r="I17" i="23"/>
  <c r="I12" i="23"/>
  <c r="J12" i="23" s="1"/>
  <c r="I14" i="23"/>
  <c r="J14" i="23" s="1"/>
  <c r="I16" i="23"/>
  <c r="J16" i="23" s="1"/>
  <c r="I15" i="23"/>
  <c r="J15" i="23" s="1"/>
  <c r="I11" i="23"/>
  <c r="J11" i="23" s="1"/>
  <c r="F50" i="23"/>
  <c r="J50" i="23" s="1"/>
  <c r="J49" i="23"/>
  <c r="F35" i="21"/>
  <c r="E45" i="21" s="1"/>
  <c r="H18" i="21"/>
  <c r="M9" i="19"/>
  <c r="G19" i="21"/>
  <c r="G25" i="21" s="1"/>
  <c r="H10" i="21"/>
  <c r="G10" i="22"/>
  <c r="M9" i="20"/>
  <c r="E9" i="20"/>
  <c r="E9" i="19"/>
  <c r="E9" i="18"/>
  <c r="F30" i="22" l="1"/>
  <c r="E40" i="22" s="1"/>
  <c r="E27" i="22"/>
  <c r="N14" i="23"/>
  <c r="L14" i="23"/>
  <c r="N13" i="23"/>
  <c r="L13" i="23"/>
  <c r="N16" i="23"/>
  <c r="L16" i="23"/>
  <c r="L10" i="23"/>
  <c r="N10" i="23"/>
  <c r="N12" i="23"/>
  <c r="L12" i="23"/>
  <c r="N11" i="23"/>
  <c r="L11" i="23"/>
  <c r="I19" i="23"/>
  <c r="J9" i="23"/>
  <c r="L17" i="23"/>
  <c r="N17" i="23"/>
  <c r="L15" i="23"/>
  <c r="N15" i="23"/>
  <c r="L18" i="23"/>
  <c r="N18" i="23"/>
  <c r="H19" i="21"/>
  <c r="M35" i="21"/>
  <c r="E47" i="21"/>
  <c r="F38" i="21" s="1"/>
  <c r="E41" i="21"/>
  <c r="E49" i="21" s="1"/>
  <c r="G14" i="22"/>
  <c r="G20" i="22" s="1"/>
  <c r="G8" i="18"/>
  <c r="C13" i="18"/>
  <c r="D13" i="18" s="1"/>
  <c r="D14" i="18"/>
  <c r="C14" i="18"/>
  <c r="C13" i="19"/>
  <c r="C12" i="19"/>
  <c r="D13" i="19"/>
  <c r="H14" i="19"/>
  <c r="G5" i="20"/>
  <c r="G3" i="20"/>
  <c r="G8" i="20"/>
  <c r="C12" i="20"/>
  <c r="D12" i="20"/>
  <c r="H14" i="20"/>
  <c r="C13" i="20"/>
  <c r="G7" i="20"/>
  <c r="D13" i="20"/>
  <c r="G6" i="20"/>
  <c r="D12" i="19"/>
  <c r="C14" i="19" s="1"/>
  <c r="G8" i="19"/>
  <c r="G3" i="19"/>
  <c r="G5" i="19"/>
  <c r="G6" i="19"/>
  <c r="G7" i="19"/>
  <c r="D12" i="18"/>
  <c r="G6" i="18"/>
  <c r="C12" i="18"/>
  <c r="C15" i="18"/>
  <c r="C25" i="18" s="1"/>
  <c r="G3" i="18"/>
  <c r="G5" i="18"/>
  <c r="G7" i="18"/>
  <c r="E42" i="22" l="1"/>
  <c r="F33" i="22" s="1"/>
  <c r="E29" i="22"/>
  <c r="E30" i="22" s="1"/>
  <c r="E44" i="22" s="1"/>
  <c r="F40" i="21"/>
  <c r="F39" i="21"/>
  <c r="F41" i="21" s="1"/>
  <c r="N9" i="23"/>
  <c r="N19" i="23" s="1"/>
  <c r="O29" i="23" s="1"/>
  <c r="L9" i="23"/>
  <c r="E50" i="21"/>
  <c r="N50" i="21" s="1"/>
  <c r="O19" i="21"/>
  <c r="N49" i="21"/>
  <c r="N38" i="21"/>
  <c r="D14" i="19"/>
  <c r="D15" i="19" s="1"/>
  <c r="C26" i="19" s="1"/>
  <c r="C27" i="19" s="1"/>
  <c r="C14" i="20"/>
  <c r="C15" i="20" s="1"/>
  <c r="D14" i="20"/>
  <c r="E14" i="20" s="1"/>
  <c r="G13" i="20"/>
  <c r="G9" i="20"/>
  <c r="C15" i="19"/>
  <c r="C25" i="19" s="1"/>
  <c r="G13" i="19"/>
  <c r="G9" i="19"/>
  <c r="D15" i="18"/>
  <c r="C26" i="18" s="1"/>
  <c r="C27" i="18" s="1"/>
  <c r="D19" i="18" s="1"/>
  <c r="C19" i="18" s="1"/>
  <c r="G9" i="18"/>
  <c r="E14" i="18"/>
  <c r="I35" i="22" l="1"/>
  <c r="E45" i="22"/>
  <c r="E47" i="22" s="1"/>
  <c r="E39" i="22"/>
  <c r="E41" i="22" s="1"/>
  <c r="N41" i="21"/>
  <c r="I9" i="21" s="1"/>
  <c r="J9" i="21" s="1"/>
  <c r="E14" i="19"/>
  <c r="F49" i="21"/>
  <c r="D15" i="20"/>
  <c r="C26" i="20" s="1"/>
  <c r="C27" i="20" s="1"/>
  <c r="C25" i="20"/>
  <c r="D19" i="19"/>
  <c r="C19" i="19" s="1"/>
  <c r="D18" i="19"/>
  <c r="D20" i="19"/>
  <c r="C20" i="19" s="1"/>
  <c r="D20" i="18"/>
  <c r="C20" i="18" s="1"/>
  <c r="D18" i="18"/>
  <c r="C18" i="18" s="1"/>
  <c r="F34" i="22" l="1"/>
  <c r="F35" i="22"/>
  <c r="I11" i="21"/>
  <c r="J11" i="21" s="1"/>
  <c r="N11" i="21" s="1"/>
  <c r="I14" i="21"/>
  <c r="J14" i="21" s="1"/>
  <c r="L14" i="21" s="1"/>
  <c r="I13" i="21"/>
  <c r="J13" i="21" s="1"/>
  <c r="N13" i="21" s="1"/>
  <c r="I12" i="21"/>
  <c r="J12" i="21" s="1"/>
  <c r="N12" i="21" s="1"/>
  <c r="I16" i="21"/>
  <c r="J16" i="21" s="1"/>
  <c r="N16" i="21" s="1"/>
  <c r="I17" i="21"/>
  <c r="J17" i="21" s="1"/>
  <c r="I15" i="21"/>
  <c r="J15" i="21" s="1"/>
  <c r="N15" i="21" s="1"/>
  <c r="I18" i="21"/>
  <c r="J18" i="21" s="1"/>
  <c r="L9" i="21"/>
  <c r="N9" i="21"/>
  <c r="I10" i="21"/>
  <c r="J10" i="21" s="1"/>
  <c r="N14" i="21"/>
  <c r="J49" i="21"/>
  <c r="F50" i="21"/>
  <c r="J50" i="21" s="1"/>
  <c r="D18" i="20"/>
  <c r="D19" i="20"/>
  <c r="C19" i="20" s="1"/>
  <c r="D20" i="20"/>
  <c r="C20" i="20" s="1"/>
  <c r="D21" i="19"/>
  <c r="C18" i="19"/>
  <c r="C21" i="19" s="1"/>
  <c r="C29" i="19" s="1"/>
  <c r="C30" i="19" s="1"/>
  <c r="C21" i="18"/>
  <c r="C29" i="18" s="1"/>
  <c r="C30" i="18" s="1"/>
  <c r="D21" i="18"/>
  <c r="D29" i="18" s="1"/>
  <c r="N18" i="21" l="1"/>
  <c r="L18" i="21"/>
  <c r="F36" i="22"/>
  <c r="L12" i="21"/>
  <c r="L13" i="21"/>
  <c r="L11" i="21"/>
  <c r="I19" i="21"/>
  <c r="L16" i="21"/>
  <c r="L15" i="21"/>
  <c r="N17" i="21"/>
  <c r="L17" i="21"/>
  <c r="N10" i="21"/>
  <c r="L10" i="21"/>
  <c r="C18" i="20"/>
  <c r="C21" i="20" s="1"/>
  <c r="C29" i="20" s="1"/>
  <c r="C30" i="20" s="1"/>
  <c r="D21" i="20"/>
  <c r="D29" i="19"/>
  <c r="G21" i="19"/>
  <c r="G21" i="18"/>
  <c r="H7" i="18" s="1"/>
  <c r="I7" i="18" s="1"/>
  <c r="J7" i="18" s="1"/>
  <c r="H5" i="18"/>
  <c r="I5" i="18" s="1"/>
  <c r="J5" i="18" s="1"/>
  <c r="D30" i="18"/>
  <c r="E30" i="18" s="1"/>
  <c r="E29" i="18"/>
  <c r="J36" i="22" l="1"/>
  <c r="F44" i="22"/>
  <c r="H35" i="22"/>
  <c r="N19" i="21"/>
  <c r="O29" i="21" s="1"/>
  <c r="G21" i="20"/>
  <c r="D29" i="20"/>
  <c r="H3" i="19"/>
  <c r="H8" i="19"/>
  <c r="I8" i="19" s="1"/>
  <c r="H7" i="19"/>
  <c r="I7" i="19" s="1"/>
  <c r="H6" i="19"/>
  <c r="I6" i="19" s="1"/>
  <c r="J6" i="19" s="1"/>
  <c r="K6" i="19" s="1"/>
  <c r="H5" i="19"/>
  <c r="I5" i="19" s="1"/>
  <c r="J5" i="19" s="1"/>
  <c r="K5" i="19" s="1"/>
  <c r="D30" i="19"/>
  <c r="E30" i="19" s="1"/>
  <c r="E29" i="19"/>
  <c r="H3" i="18"/>
  <c r="H8" i="18"/>
  <c r="I8" i="18" s="1"/>
  <c r="H6" i="18"/>
  <c r="I6" i="18" s="1"/>
  <c r="J6" i="18" s="1"/>
  <c r="F45" i="22" l="1"/>
  <c r="J45" i="22" s="1"/>
  <c r="J44" i="22"/>
  <c r="H9" i="22"/>
  <c r="H10" i="22"/>
  <c r="I10" i="22" s="1"/>
  <c r="J10" i="22" s="1"/>
  <c r="D30" i="20"/>
  <c r="E30" i="20" s="1"/>
  <c r="E29" i="20"/>
  <c r="H5" i="20"/>
  <c r="I5" i="20" s="1"/>
  <c r="J5" i="20" s="1"/>
  <c r="K5" i="20" s="1"/>
  <c r="H7" i="20"/>
  <c r="I7" i="20" s="1"/>
  <c r="H6" i="20"/>
  <c r="I6" i="20" s="1"/>
  <c r="J6" i="20" s="1"/>
  <c r="K6" i="20" s="1"/>
  <c r="H8" i="20"/>
  <c r="I8" i="20" s="1"/>
  <c r="H3" i="20"/>
  <c r="I3" i="19"/>
  <c r="H9" i="19"/>
  <c r="H9" i="18"/>
  <c r="I3" i="18"/>
  <c r="I9" i="18" s="1"/>
  <c r="J3" i="18"/>
  <c r="I9" i="22" l="1"/>
  <c r="J9" i="22" s="1"/>
  <c r="H14" i="22"/>
  <c r="K7" i="20"/>
  <c r="H9" i="20"/>
  <c r="I3" i="20"/>
  <c r="J3" i="19"/>
  <c r="K3" i="19" s="1"/>
  <c r="K9" i="19" s="1"/>
  <c r="I9" i="19"/>
  <c r="I14" i="22" l="1"/>
  <c r="M14" i="22" s="1"/>
  <c r="I9" i="20"/>
  <c r="J3" i="20"/>
  <c r="K3" i="20" s="1"/>
  <c r="K9" i="20" s="1"/>
  <c r="F12" i="3" l="1"/>
  <c r="F11" i="3"/>
  <c r="F10" i="3"/>
  <c r="F9" i="3"/>
  <c r="H12" i="3" l="1"/>
  <c r="H11" i="3"/>
  <c r="H10" i="3"/>
  <c r="H9" i="3"/>
  <c r="I43" i="3"/>
  <c r="D14" i="3"/>
  <c r="D7" i="3"/>
  <c r="I40" i="3" l="1"/>
  <c r="I41" i="3"/>
  <c r="I42" i="3"/>
  <c r="H14" i="3"/>
  <c r="I32" i="3"/>
  <c r="G34" i="7"/>
  <c r="G33" i="7"/>
  <c r="G33" i="6"/>
  <c r="D33" i="5"/>
  <c r="D43" i="4"/>
  <c r="D44" i="4"/>
  <c r="D42" i="4"/>
  <c r="F27" i="3" l="1"/>
  <c r="I25" i="3" s="1"/>
  <c r="G14" i="3"/>
  <c r="G20" i="3" s="1"/>
  <c r="H50" i="15"/>
  <c r="D46" i="15"/>
  <c r="B45" i="15"/>
  <c r="H45" i="15" s="1"/>
  <c r="D44" i="15"/>
  <c r="H44" i="15" s="1"/>
  <c r="H43" i="15"/>
  <c r="H42" i="15"/>
  <c r="D39" i="15"/>
  <c r="H38" i="15"/>
  <c r="E37" i="15"/>
  <c r="H36" i="15"/>
  <c r="H32" i="15"/>
  <c r="D28" i="15"/>
  <c r="F27" i="15"/>
  <c r="F28" i="15" s="1"/>
  <c r="D25" i="15"/>
  <c r="F24" i="15"/>
  <c r="F25" i="15" s="1"/>
  <c r="G22" i="15"/>
  <c r="D22" i="15"/>
  <c r="C22" i="15"/>
  <c r="F21" i="15"/>
  <c r="F20" i="15"/>
  <c r="F19" i="15"/>
  <c r="F18" i="15"/>
  <c r="I18" i="15" s="1"/>
  <c r="F17" i="15"/>
  <c r="I17" i="15" s="1"/>
  <c r="F16" i="15"/>
  <c r="I16" i="15" s="1"/>
  <c r="I15" i="15"/>
  <c r="G14" i="15"/>
  <c r="D14" i="15"/>
  <c r="F13" i="15"/>
  <c r="I13" i="15" s="1"/>
  <c r="F12" i="15"/>
  <c r="I12" i="15" s="1"/>
  <c r="F11" i="15"/>
  <c r="I11" i="15" s="1"/>
  <c r="F10" i="15"/>
  <c r="I10" i="15" s="1"/>
  <c r="F9" i="15"/>
  <c r="D7" i="15"/>
  <c r="F6" i="15"/>
  <c r="F5" i="15"/>
  <c r="F4" i="15"/>
  <c r="F3" i="15"/>
  <c r="J31" i="14"/>
  <c r="I31" i="14"/>
  <c r="F30" i="14"/>
  <c r="J21" i="14"/>
  <c r="J27" i="14" s="1"/>
  <c r="K20" i="14"/>
  <c r="H19" i="14"/>
  <c r="M18" i="14"/>
  <c r="M17" i="14"/>
  <c r="M16" i="14"/>
  <c r="F8" i="14"/>
  <c r="F7" i="14"/>
  <c r="F5" i="14"/>
  <c r="F4" i="14"/>
  <c r="K3" i="14"/>
  <c r="F3" i="14"/>
  <c r="C24" i="13"/>
  <c r="B21" i="13"/>
  <c r="C15" i="13"/>
  <c r="E7" i="13"/>
  <c r="G7" i="13" s="1"/>
  <c r="E6" i="13"/>
  <c r="G6" i="13" s="1"/>
  <c r="E5" i="13"/>
  <c r="G5" i="13" s="1"/>
  <c r="E4" i="13"/>
  <c r="G4" i="13" s="1"/>
  <c r="E3" i="13"/>
  <c r="B18" i="12"/>
  <c r="F5" i="12"/>
  <c r="E3" i="12"/>
  <c r="E5" i="12" s="1"/>
  <c r="C17" i="12" s="1"/>
  <c r="B44" i="11"/>
  <c r="C27" i="11"/>
  <c r="E26" i="11"/>
  <c r="E27" i="11" s="1"/>
  <c r="C24" i="11"/>
  <c r="E23" i="11"/>
  <c r="E24" i="11" s="1"/>
  <c r="C21" i="11"/>
  <c r="E20" i="11"/>
  <c r="E19" i="11"/>
  <c r="E18" i="11"/>
  <c r="E17" i="11"/>
  <c r="E16" i="11"/>
  <c r="E15" i="11"/>
  <c r="C13" i="11"/>
  <c r="E12" i="11"/>
  <c r="E11" i="11"/>
  <c r="E10" i="11"/>
  <c r="E9" i="11"/>
  <c r="C7" i="11"/>
  <c r="E6" i="11"/>
  <c r="E5" i="11"/>
  <c r="E4" i="11"/>
  <c r="E3" i="11"/>
  <c r="B48" i="10"/>
  <c r="H46" i="10"/>
  <c r="H52" i="10" s="1"/>
  <c r="E40" i="10"/>
  <c r="D31" i="10"/>
  <c r="F30" i="10"/>
  <c r="F31" i="10" s="1"/>
  <c r="D28" i="10"/>
  <c r="F27" i="10"/>
  <c r="F28" i="10" s="1"/>
  <c r="G25" i="10"/>
  <c r="D25" i="10"/>
  <c r="C25" i="10"/>
  <c r="F24" i="10"/>
  <c r="F23" i="10"/>
  <c r="F22" i="10"/>
  <c r="F21" i="10"/>
  <c r="F20" i="10"/>
  <c r="F19" i="10"/>
  <c r="G17" i="10"/>
  <c r="D17" i="10"/>
  <c r="D35" i="10" s="1"/>
  <c r="F16" i="10"/>
  <c r="F15" i="10"/>
  <c r="F14" i="10"/>
  <c r="F13" i="10"/>
  <c r="F12" i="10"/>
  <c r="F11" i="10"/>
  <c r="F10" i="10"/>
  <c r="H10" i="10" s="1"/>
  <c r="F9" i="10"/>
  <c r="D7" i="10"/>
  <c r="F6" i="10"/>
  <c r="F5" i="10"/>
  <c r="F4" i="10"/>
  <c r="F3" i="10"/>
  <c r="H52" i="9"/>
  <c r="B45" i="9"/>
  <c r="D44" i="9"/>
  <c r="D45" i="9" s="1"/>
  <c r="D39" i="9"/>
  <c r="E38" i="9"/>
  <c r="E37" i="9"/>
  <c r="E36" i="9"/>
  <c r="D28" i="9"/>
  <c r="F27" i="9"/>
  <c r="F28" i="9" s="1"/>
  <c r="D25" i="9"/>
  <c r="F24" i="9"/>
  <c r="F25" i="9" s="1"/>
  <c r="G22" i="9"/>
  <c r="D22" i="9"/>
  <c r="C22" i="9"/>
  <c r="F21" i="9"/>
  <c r="F20" i="9"/>
  <c r="F19" i="9"/>
  <c r="F18" i="9"/>
  <c r="F17" i="9"/>
  <c r="F16" i="9"/>
  <c r="G14" i="9"/>
  <c r="D14" i="9"/>
  <c r="F13" i="9"/>
  <c r="F12" i="9"/>
  <c r="F11" i="9"/>
  <c r="F10" i="9"/>
  <c r="F9" i="9"/>
  <c r="D7" i="9"/>
  <c r="F6" i="9"/>
  <c r="F5" i="9"/>
  <c r="F4" i="9"/>
  <c r="F3" i="9"/>
  <c r="B45" i="8"/>
  <c r="H45" i="8" s="1"/>
  <c r="E37" i="8"/>
  <c r="D28" i="8"/>
  <c r="F27" i="8"/>
  <c r="F28" i="8" s="1"/>
  <c r="D25" i="8"/>
  <c r="F24" i="8"/>
  <c r="F25" i="8" s="1"/>
  <c r="G22" i="8"/>
  <c r="D22" i="8"/>
  <c r="C22" i="8"/>
  <c r="F21" i="8"/>
  <c r="F20" i="8"/>
  <c r="F19" i="8"/>
  <c r="F18" i="8"/>
  <c r="F17" i="8"/>
  <c r="F16" i="8"/>
  <c r="G14" i="8"/>
  <c r="D14" i="8"/>
  <c r="F13" i="8"/>
  <c r="F12" i="8"/>
  <c r="F11" i="8"/>
  <c r="F10" i="8"/>
  <c r="F9" i="8"/>
  <c r="D7" i="8"/>
  <c r="F6" i="8"/>
  <c r="F5" i="8"/>
  <c r="F4" i="8"/>
  <c r="F3" i="8"/>
  <c r="F51" i="7"/>
  <c r="B36" i="7"/>
  <c r="G35" i="7"/>
  <c r="H34" i="7"/>
  <c r="D39" i="7"/>
  <c r="G32" i="7"/>
  <c r="H29" i="7"/>
  <c r="G29" i="7"/>
  <c r="E28" i="7"/>
  <c r="G27" i="7"/>
  <c r="D19" i="7"/>
  <c r="D16" i="7"/>
  <c r="F13" i="7"/>
  <c r="D13" i="7"/>
  <c r="C13" i="7"/>
  <c r="E12" i="7"/>
  <c r="G12" i="7" s="1"/>
  <c r="E11" i="7"/>
  <c r="G11" i="7" s="1"/>
  <c r="E10" i="7"/>
  <c r="E13" i="7" s="1"/>
  <c r="F8" i="7"/>
  <c r="C8" i="7"/>
  <c r="E7" i="7"/>
  <c r="G7" i="7" s="1"/>
  <c r="E6" i="7"/>
  <c r="G6" i="7" s="1"/>
  <c r="E5" i="7"/>
  <c r="G5" i="7" s="1"/>
  <c r="E4" i="7"/>
  <c r="F51" i="6"/>
  <c r="H43" i="6"/>
  <c r="H38" i="6"/>
  <c r="H37" i="6"/>
  <c r="D36" i="6"/>
  <c r="G38" i="6" s="1"/>
  <c r="B36" i="6"/>
  <c r="G35" i="6"/>
  <c r="H34" i="6"/>
  <c r="H40" i="6" s="1"/>
  <c r="G34" i="6"/>
  <c r="G32" i="6"/>
  <c r="H29" i="6"/>
  <c r="E28" i="6"/>
  <c r="G26" i="6"/>
  <c r="D19" i="6"/>
  <c r="D16" i="6"/>
  <c r="F13" i="6"/>
  <c r="C13" i="6"/>
  <c r="E12" i="6"/>
  <c r="G12" i="6" s="1"/>
  <c r="E11" i="6"/>
  <c r="G11" i="6" s="1"/>
  <c r="E10" i="6"/>
  <c r="F8" i="6"/>
  <c r="C8" i="6"/>
  <c r="C21" i="6" s="1"/>
  <c r="E7" i="6"/>
  <c r="G7" i="6" s="1"/>
  <c r="E6" i="6"/>
  <c r="G6" i="6" s="1"/>
  <c r="E5" i="6"/>
  <c r="G5" i="6" s="1"/>
  <c r="E4" i="6"/>
  <c r="F51" i="5"/>
  <c r="B36" i="5"/>
  <c r="G35" i="5"/>
  <c r="D35" i="5"/>
  <c r="H38" i="5" s="1"/>
  <c r="H34" i="5"/>
  <c r="H39" i="5" s="1"/>
  <c r="G34" i="5"/>
  <c r="D34" i="5"/>
  <c r="G33" i="5"/>
  <c r="G32" i="5"/>
  <c r="H29" i="5"/>
  <c r="G29" i="5"/>
  <c r="D29" i="5" s="1"/>
  <c r="E28" i="5"/>
  <c r="G27" i="5"/>
  <c r="D27" i="5" s="1"/>
  <c r="D19" i="5"/>
  <c r="D16" i="5"/>
  <c r="F13" i="5"/>
  <c r="C13" i="5"/>
  <c r="E12" i="5"/>
  <c r="G12" i="5" s="1"/>
  <c r="E11" i="5"/>
  <c r="G11" i="5" s="1"/>
  <c r="E10" i="5"/>
  <c r="F8" i="5"/>
  <c r="C8" i="5"/>
  <c r="E7" i="5"/>
  <c r="G7" i="5" s="1"/>
  <c r="E6" i="5"/>
  <c r="G6" i="5" s="1"/>
  <c r="E5" i="5"/>
  <c r="E4" i="5"/>
  <c r="G4" i="5" s="1"/>
  <c r="F60" i="4"/>
  <c r="H52" i="4"/>
  <c r="H47" i="4"/>
  <c r="H46" i="4"/>
  <c r="B45" i="4"/>
  <c r="G44" i="4"/>
  <c r="H43" i="4"/>
  <c r="H48" i="4" s="1"/>
  <c r="G43" i="4"/>
  <c r="G42" i="4"/>
  <c r="G41" i="4"/>
  <c r="H38" i="4"/>
  <c r="G38" i="4"/>
  <c r="D38" i="4" s="1"/>
  <c r="E37" i="4"/>
  <c r="G36" i="4"/>
  <c r="D36" i="4" s="1"/>
  <c r="D28" i="4"/>
  <c r="D25" i="4"/>
  <c r="F22" i="4"/>
  <c r="C22" i="4"/>
  <c r="G21" i="4"/>
  <c r="G20" i="4"/>
  <c r="G19" i="4"/>
  <c r="E18" i="4"/>
  <c r="G18" i="4" s="1"/>
  <c r="E17" i="4"/>
  <c r="G17" i="4" s="1"/>
  <c r="E16" i="4"/>
  <c r="F14" i="4"/>
  <c r="F30" i="4" s="1"/>
  <c r="C14" i="4"/>
  <c r="C30" i="4" s="1"/>
  <c r="E13" i="4"/>
  <c r="E12" i="4"/>
  <c r="G12" i="4" s="1"/>
  <c r="E11" i="4"/>
  <c r="G11" i="4" s="1"/>
  <c r="E10" i="4"/>
  <c r="G10" i="4" s="1"/>
  <c r="E9" i="4"/>
  <c r="D7" i="4"/>
  <c r="G51" i="3"/>
  <c r="B36" i="3"/>
  <c r="J38" i="3"/>
  <c r="J34" i="3"/>
  <c r="J40" i="3" s="1"/>
  <c r="I34" i="3"/>
  <c r="J37" i="3"/>
  <c r="I33" i="3"/>
  <c r="J29" i="3"/>
  <c r="F28" i="3"/>
  <c r="E20" i="3"/>
  <c r="E17" i="3"/>
  <c r="F13" i="3"/>
  <c r="I12" i="3"/>
  <c r="I11" i="3"/>
  <c r="I10" i="3"/>
  <c r="E7" i="3"/>
  <c r="F60" i="2"/>
  <c r="B45" i="2"/>
  <c r="H43" i="2"/>
  <c r="H48" i="2" s="1"/>
  <c r="G41" i="2"/>
  <c r="H38" i="2"/>
  <c r="G38" i="2"/>
  <c r="E37" i="2"/>
  <c r="D28" i="2"/>
  <c r="D25" i="2"/>
  <c r="F22" i="2"/>
  <c r="D22" i="2"/>
  <c r="C22" i="2"/>
  <c r="G21" i="2"/>
  <c r="G20" i="2"/>
  <c r="G19" i="2"/>
  <c r="E18" i="2"/>
  <c r="G18" i="2" s="1"/>
  <c r="E17" i="2"/>
  <c r="G17" i="2" s="1"/>
  <c r="E16" i="2"/>
  <c r="G16" i="2" s="1"/>
  <c r="F14" i="2"/>
  <c r="C14" i="2"/>
  <c r="C30" i="2" s="1"/>
  <c r="E13" i="2"/>
  <c r="E12" i="2"/>
  <c r="G12" i="2" s="1"/>
  <c r="E11" i="2"/>
  <c r="G11" i="2" s="1"/>
  <c r="E10" i="2"/>
  <c r="E9" i="2"/>
  <c r="G9" i="2" s="1"/>
  <c r="D7" i="2"/>
  <c r="B18" i="1"/>
  <c r="E3" i="1"/>
  <c r="E5" i="1" s="1"/>
  <c r="C17" i="1" s="1"/>
  <c r="F19" i="6" l="1"/>
  <c r="C21" i="7"/>
  <c r="F7" i="10"/>
  <c r="H41" i="5"/>
  <c r="E13" i="6"/>
  <c r="E39" i="9"/>
  <c r="F7" i="15"/>
  <c r="I44" i="3"/>
  <c r="F14" i="3"/>
  <c r="E27" i="3" s="1"/>
  <c r="E21" i="11"/>
  <c r="H53" i="10"/>
  <c r="F7" i="9"/>
  <c r="F29" i="3"/>
  <c r="F30" i="3" s="1"/>
  <c r="E40" i="3" s="1"/>
  <c r="D30" i="2"/>
  <c r="F30" i="2"/>
  <c r="F21" i="6"/>
  <c r="D46" i="9"/>
  <c r="G33" i="10"/>
  <c r="E13" i="11"/>
  <c r="E14" i="2"/>
  <c r="F7" i="8"/>
  <c r="F22" i="9"/>
  <c r="G30" i="15"/>
  <c r="C9" i="12"/>
  <c r="C12" i="12" s="1"/>
  <c r="D45" i="15"/>
  <c r="D30" i="8"/>
  <c r="D9" i="12"/>
  <c r="D11" i="12" s="1"/>
  <c r="D12" i="12" s="1"/>
  <c r="D36" i="5"/>
  <c r="H41" i="6"/>
  <c r="G10" i="6"/>
  <c r="D33" i="10"/>
  <c r="E8" i="13"/>
  <c r="C19" i="13" s="1"/>
  <c r="G10" i="2"/>
  <c r="F23" i="3"/>
  <c r="E29" i="3" s="1"/>
  <c r="I26" i="3" s="1"/>
  <c r="E8" i="6"/>
  <c r="F19" i="7"/>
  <c r="C29" i="11"/>
  <c r="G10" i="5"/>
  <c r="G25" i="5" s="1"/>
  <c r="G30" i="5" s="1"/>
  <c r="E13" i="5"/>
  <c r="G16" i="4"/>
  <c r="E22" i="4"/>
  <c r="D30" i="9"/>
  <c r="D30" i="5"/>
  <c r="H36" i="5" s="1"/>
  <c r="E22" i="2"/>
  <c r="E30" i="2" s="1"/>
  <c r="H49" i="2"/>
  <c r="H39" i="6"/>
  <c r="F22" i="8"/>
  <c r="F14" i="9"/>
  <c r="G30" i="9"/>
  <c r="H51" i="10"/>
  <c r="D29" i="6"/>
  <c r="D27" i="6"/>
  <c r="E8" i="7"/>
  <c r="E21" i="7" s="1"/>
  <c r="E23" i="7" s="1"/>
  <c r="D29" i="7" s="1"/>
  <c r="D33" i="7"/>
  <c r="D35" i="7"/>
  <c r="H38" i="7" s="1"/>
  <c r="F9" i="14"/>
  <c r="I13" i="14" s="1"/>
  <c r="E8" i="5"/>
  <c r="G10" i="7"/>
  <c r="F28" i="2"/>
  <c r="E14" i="4"/>
  <c r="G14" i="4" s="1"/>
  <c r="H50" i="2"/>
  <c r="H40" i="5"/>
  <c r="F14" i="8"/>
  <c r="F30" i="8" s="1"/>
  <c r="F32" i="8" s="1"/>
  <c r="G9" i="4"/>
  <c r="G34" i="4" s="1"/>
  <c r="G39" i="4" s="1"/>
  <c r="F28" i="4"/>
  <c r="J39" i="3"/>
  <c r="E36" i="3"/>
  <c r="J43" i="3"/>
  <c r="G30" i="8"/>
  <c r="D30" i="15"/>
  <c r="F17" i="10"/>
  <c r="F19" i="5"/>
  <c r="F21" i="5"/>
  <c r="H43" i="5"/>
  <c r="H37" i="5"/>
  <c r="D9" i="1"/>
  <c r="C15" i="1"/>
  <c r="C16" i="1"/>
  <c r="C9" i="1"/>
  <c r="G34" i="2"/>
  <c r="G39" i="2" s="1"/>
  <c r="G5" i="5"/>
  <c r="G3" i="13"/>
  <c r="G8" i="13" s="1"/>
  <c r="M26" i="14"/>
  <c r="J23" i="14"/>
  <c r="G3" i="1"/>
  <c r="G5" i="1" s="1"/>
  <c r="G14" i="2"/>
  <c r="D34" i="7"/>
  <c r="C20" i="12"/>
  <c r="C16" i="12"/>
  <c r="C19" i="12"/>
  <c r="C15" i="12"/>
  <c r="F30" i="15"/>
  <c r="F22" i="15"/>
  <c r="F14" i="15"/>
  <c r="I9" i="15"/>
  <c r="H50" i="4"/>
  <c r="H49" i="4"/>
  <c r="C11" i="1"/>
  <c r="J41" i="3"/>
  <c r="D39" i="4"/>
  <c r="H45" i="4" s="1"/>
  <c r="D45" i="4"/>
  <c r="H40" i="7"/>
  <c r="H39" i="7"/>
  <c r="F25" i="10"/>
  <c r="C21" i="5"/>
  <c r="H41" i="7"/>
  <c r="E7" i="11"/>
  <c r="G4" i="6"/>
  <c r="F21" i="7"/>
  <c r="D48" i="15"/>
  <c r="I9" i="3"/>
  <c r="G4" i="7"/>
  <c r="E21" i="6" l="1"/>
  <c r="E23" i="6" s="1"/>
  <c r="E29" i="11"/>
  <c r="E31" i="11" s="1"/>
  <c r="D30" i="6"/>
  <c r="H36" i="6" s="1"/>
  <c r="G8" i="7"/>
  <c r="E32" i="2"/>
  <c r="C12" i="1"/>
  <c r="F30" i="9"/>
  <c r="F32" i="9" s="1"/>
  <c r="D52" i="9" s="1"/>
  <c r="D53" i="9" s="1"/>
  <c r="F33" i="10"/>
  <c r="F35" i="10" s="1"/>
  <c r="E39" i="10" s="1"/>
  <c r="G25" i="6"/>
  <c r="M27" i="14"/>
  <c r="M28" i="14" s="1"/>
  <c r="E21" i="5"/>
  <c r="E23" i="5" s="1"/>
  <c r="I28" i="3"/>
  <c r="E32" i="4"/>
  <c r="D52" i="4" s="1"/>
  <c r="C18" i="12"/>
  <c r="C25" i="12" s="1"/>
  <c r="C26" i="12" s="1"/>
  <c r="D14" i="13"/>
  <c r="D15" i="13" s="1"/>
  <c r="C25" i="13" s="1"/>
  <c r="C26" i="13" s="1"/>
  <c r="D18" i="13" s="1"/>
  <c r="E27" i="6"/>
  <c r="E29" i="6" s="1"/>
  <c r="E30" i="6" s="1"/>
  <c r="D40" i="6" s="1"/>
  <c r="D41" i="6" s="1"/>
  <c r="C20" i="13"/>
  <c r="G8" i="5"/>
  <c r="G25" i="7"/>
  <c r="G30" i="7" s="1"/>
  <c r="C18" i="1"/>
  <c r="C18" i="13"/>
  <c r="G8" i="6"/>
  <c r="D27" i="7"/>
  <c r="D30" i="7" s="1"/>
  <c r="C22" i="12"/>
  <c r="C23" i="12" s="1"/>
  <c r="D11" i="1"/>
  <c r="D12" i="1" s="1"/>
  <c r="D35" i="11"/>
  <c r="D37" i="11" s="1"/>
  <c r="C35" i="11"/>
  <c r="D36" i="7"/>
  <c r="F32" i="15"/>
  <c r="I14" i="15"/>
  <c r="I14" i="3"/>
  <c r="H43" i="7"/>
  <c r="H37" i="7"/>
  <c r="F31" i="14"/>
  <c r="F33" i="14"/>
  <c r="J25" i="14"/>
  <c r="L25" i="14" s="1"/>
  <c r="E36" i="8"/>
  <c r="D38" i="8" s="1"/>
  <c r="D36" i="8"/>
  <c r="E27" i="7"/>
  <c r="D39" i="10" l="1"/>
  <c r="D42" i="10" s="1"/>
  <c r="D51" i="10" s="1"/>
  <c r="D43" i="6"/>
  <c r="D44" i="6" s="1"/>
  <c r="D49" i="9"/>
  <c r="D50" i="9" s="1"/>
  <c r="E44" i="9" s="1"/>
  <c r="H39" i="10"/>
  <c r="C23" i="1"/>
  <c r="C24" i="1" s="1"/>
  <c r="E34" i="6"/>
  <c r="E33" i="6"/>
  <c r="E35" i="6"/>
  <c r="C21" i="13"/>
  <c r="C28" i="13" s="1"/>
  <c r="C29" i="13" s="1"/>
  <c r="D43" i="5"/>
  <c r="D44" i="5" s="1"/>
  <c r="E27" i="5"/>
  <c r="E43" i="9"/>
  <c r="E39" i="5"/>
  <c r="E30" i="3"/>
  <c r="I27" i="3"/>
  <c r="I29" i="3"/>
  <c r="D19" i="13"/>
  <c r="D39" i="8"/>
  <c r="D48" i="8" s="1"/>
  <c r="D42" i="8" s="1"/>
  <c r="D20" i="13"/>
  <c r="E36" i="4"/>
  <c r="E38" i="4" s="1"/>
  <c r="E39" i="4" s="1"/>
  <c r="D49" i="4" s="1"/>
  <c r="H36" i="7"/>
  <c r="D43" i="7"/>
  <c r="E29" i="7"/>
  <c r="E30" i="7" s="1"/>
  <c r="D40" i="7" s="1"/>
  <c r="C20" i="1"/>
  <c r="C21" i="1" s="1"/>
  <c r="I24" i="3"/>
  <c r="D52" i="15"/>
  <c r="E36" i="15"/>
  <c r="D38" i="11"/>
  <c r="I17" i="14"/>
  <c r="I18" i="14"/>
  <c r="F34" i="14"/>
  <c r="F36" i="14" s="1"/>
  <c r="I33" i="14"/>
  <c r="I16" i="14"/>
  <c r="H36" i="8"/>
  <c r="C37" i="11"/>
  <c r="C38" i="11" s="1"/>
  <c r="D53" i="4"/>
  <c r="D15" i="12"/>
  <c r="D16" i="12"/>
  <c r="D17" i="12"/>
  <c r="E38" i="8"/>
  <c r="E39" i="8" s="1"/>
  <c r="E41" i="10"/>
  <c r="E42" i="10" s="1"/>
  <c r="E42" i="9" l="1"/>
  <c r="H48" i="10"/>
  <c r="E36" i="6"/>
  <c r="E43" i="6" s="1"/>
  <c r="D43" i="8"/>
  <c r="D21" i="13"/>
  <c r="D28" i="13" s="1"/>
  <c r="D29" i="13" s="1"/>
  <c r="E29" i="13" s="1"/>
  <c r="E28" i="13"/>
  <c r="D44" i="8"/>
  <c r="D45" i="8" s="1"/>
  <c r="D52" i="8" s="1"/>
  <c r="E29" i="5"/>
  <c r="E30" i="5" s="1"/>
  <c r="D40" i="5" s="1"/>
  <c r="D41" i="5" s="1"/>
  <c r="E33" i="5" s="1"/>
  <c r="E45" i="9"/>
  <c r="E52" i="9" s="1"/>
  <c r="J36" i="3"/>
  <c r="E43" i="3"/>
  <c r="E44" i="3" s="1"/>
  <c r="D49" i="8"/>
  <c r="D50" i="8" s="1"/>
  <c r="D52" i="10"/>
  <c r="D53" i="10" s="1"/>
  <c r="D50" i="4"/>
  <c r="E43" i="4" s="1"/>
  <c r="I19" i="14"/>
  <c r="J28" i="14"/>
  <c r="L16" i="14"/>
  <c r="K16" i="14"/>
  <c r="E44" i="6"/>
  <c r="F44" i="6" s="1"/>
  <c r="F43" i="6"/>
  <c r="L17" i="14"/>
  <c r="K17" i="14"/>
  <c r="D41" i="7"/>
  <c r="E33" i="7" s="1"/>
  <c r="C47" i="11"/>
  <c r="D44" i="7"/>
  <c r="D46" i="7"/>
  <c r="D16" i="1"/>
  <c r="D15" i="1"/>
  <c r="D17" i="1"/>
  <c r="D18" i="12"/>
  <c r="D25" i="12" s="1"/>
  <c r="D53" i="15"/>
  <c r="E38" i="15"/>
  <c r="E39" i="15" s="1"/>
  <c r="L18" i="14"/>
  <c r="K18" i="14"/>
  <c r="C48" i="11"/>
  <c r="C49" i="11" s="1"/>
  <c r="E34" i="5" l="1"/>
  <c r="E35" i="5"/>
  <c r="E53" i="9"/>
  <c r="F53" i="9" s="1"/>
  <c r="F52" i="9"/>
  <c r="E41" i="3"/>
  <c r="D49" i="15"/>
  <c r="D50" i="15" s="1"/>
  <c r="K19" i="14"/>
  <c r="I21" i="14"/>
  <c r="E47" i="10"/>
  <c r="D47" i="10"/>
  <c r="H50" i="10" s="1"/>
  <c r="E46" i="10"/>
  <c r="E45" i="10"/>
  <c r="E48" i="10" s="1"/>
  <c r="E55" i="10" s="1"/>
  <c r="E56" i="10" s="1"/>
  <c r="D45" i="10"/>
  <c r="D46" i="10"/>
  <c r="H49" i="10" s="1"/>
  <c r="D41" i="11"/>
  <c r="D42" i="11"/>
  <c r="D43" i="11"/>
  <c r="C43" i="11"/>
  <c r="C42" i="11"/>
  <c r="C41" i="11"/>
  <c r="C44" i="11" s="1"/>
  <c r="C51" i="11" s="1"/>
  <c r="F42" i="8"/>
  <c r="F44" i="8"/>
  <c r="F43" i="8"/>
  <c r="D53" i="8"/>
  <c r="D18" i="1"/>
  <c r="D23" i="1" s="1"/>
  <c r="E35" i="7"/>
  <c r="E34" i="7"/>
  <c r="E36" i="5"/>
  <c r="E43" i="5" s="1"/>
  <c r="L26" i="14"/>
  <c r="D26" i="12"/>
  <c r="E26" i="12" s="1"/>
  <c r="E25" i="12"/>
  <c r="E42" i="4"/>
  <c r="E44" i="4"/>
  <c r="E44" i="8"/>
  <c r="E42" i="8"/>
  <c r="E43" i="8"/>
  <c r="D48" i="10" l="1"/>
  <c r="D55" i="10" s="1"/>
  <c r="D56" i="10" s="1"/>
  <c r="E36" i="7"/>
  <c r="E43" i="7" s="1"/>
  <c r="F43" i="7" s="1"/>
  <c r="E45" i="4"/>
  <c r="E52" i="4" s="1"/>
  <c r="I23" i="14"/>
  <c r="I28" i="14" s="1"/>
  <c r="L21" i="14"/>
  <c r="K21" i="14"/>
  <c r="K26" i="14" s="1"/>
  <c r="E23" i="1"/>
  <c r="D24" i="1"/>
  <c r="E24" i="1" s="1"/>
  <c r="E45" i="8"/>
  <c r="E52" i="8" s="1"/>
  <c r="E44" i="15"/>
  <c r="E43" i="15"/>
  <c r="E42" i="15"/>
  <c r="D44" i="11"/>
  <c r="D51" i="11" s="1"/>
  <c r="D52" i="11" s="1"/>
  <c r="C52" i="11"/>
  <c r="E44" i="5"/>
  <c r="F44" i="5" s="1"/>
  <c r="F43" i="5"/>
  <c r="F34" i="3"/>
  <c r="F33" i="3"/>
  <c r="F35" i="3"/>
  <c r="E52" i="11" l="1"/>
  <c r="E51" i="11"/>
  <c r="F36" i="3"/>
  <c r="F43" i="3" s="1"/>
  <c r="M21" i="14"/>
  <c r="L24" i="14"/>
  <c r="E48" i="15"/>
  <c r="E45" i="15"/>
  <c r="E52" i="15" s="1"/>
  <c r="K23" i="14"/>
  <c r="L23" i="14"/>
  <c r="F52" i="8"/>
  <c r="E53" i="8"/>
  <c r="F53" i="8" s="1"/>
  <c r="E44" i="7"/>
  <c r="F44" i="7" s="1"/>
  <c r="E53" i="4"/>
  <c r="F53" i="4" s="1"/>
  <c r="F52" i="4"/>
  <c r="E53" i="15" l="1"/>
  <c r="F53" i="15" s="1"/>
  <c r="F52" i="15"/>
  <c r="G43" i="3"/>
  <c r="F44" i="3"/>
  <c r="G44" i="3" s="1"/>
  <c r="E36" i="2"/>
  <c r="D36" i="2" l="1"/>
  <c r="E38" i="2"/>
  <c r="E39" i="2" s="1"/>
  <c r="D49" i="2" s="1"/>
  <c r="D50" i="2" s="1"/>
  <c r="D38" i="2"/>
  <c r="E42" i="2" l="1"/>
  <c r="E44" i="2"/>
  <c r="E43" i="2"/>
  <c r="D39" i="2"/>
  <c r="E45" i="2" l="1"/>
  <c r="E52" i="2" s="1"/>
  <c r="D44" i="2"/>
  <c r="H47" i="2" s="1"/>
  <c r="D42" i="2"/>
  <c r="D43" i="2"/>
  <c r="H45" i="2"/>
  <c r="D48" i="2"/>
  <c r="E53" i="2" l="1"/>
  <c r="H46" i="2"/>
  <c r="H52" i="2"/>
  <c r="D45" i="2"/>
  <c r="D52" i="2" s="1"/>
  <c r="D53" i="2" s="1"/>
  <c r="F52" i="2" l="1"/>
  <c r="F53" i="2"/>
  <c r="J46" i="17" l="1"/>
  <c r="F41" i="17"/>
  <c r="F40" i="17" l="1"/>
  <c r="J42" i="17" l="1"/>
  <c r="F51" i="17"/>
  <c r="J51" i="17" s="1"/>
  <c r="H14" i="17"/>
  <c r="I14" i="17" s="1"/>
  <c r="J14" i="17" s="1"/>
  <c r="L14" i="17" l="1"/>
  <c r="Q14" i="17"/>
  <c r="H11" i="17"/>
  <c r="I11" i="17" s="1"/>
  <c r="J11" i="17" s="1"/>
  <c r="H19" i="17"/>
  <c r="J50" i="17"/>
  <c r="H18" i="17"/>
  <c r="I18" i="17" s="1"/>
  <c r="J18" i="17" s="1"/>
  <c r="I19" i="17"/>
  <c r="J19" i="17" s="1"/>
  <c r="H12" i="17"/>
  <c r="I12" i="17" s="1"/>
  <c r="J12" i="17" s="1"/>
  <c r="H15" i="17"/>
  <c r="I15" i="17" s="1"/>
  <c r="J15" i="17" s="1"/>
  <c r="H13" i="17"/>
  <c r="I13" i="17" s="1"/>
  <c r="J13" i="17" s="1"/>
  <c r="H17" i="17"/>
  <c r="I17" i="17" s="1"/>
  <c r="J17" i="17" s="1"/>
  <c r="H10" i="17"/>
  <c r="I10" i="17" s="1"/>
  <c r="I9" i="17"/>
  <c r="J9" i="17" s="1"/>
  <c r="H16" i="17"/>
  <c r="I16" i="17" s="1"/>
  <c r="J16" i="17" s="1"/>
  <c r="Q10" i="17" l="1"/>
  <c r="L19" i="17"/>
  <c r="Q19" i="17"/>
  <c r="L18" i="17"/>
  <c r="Q18" i="17"/>
  <c r="L11" i="17"/>
  <c r="Q11" i="17"/>
  <c r="L12" i="17"/>
  <c r="Q12" i="17"/>
  <c r="L16" i="17"/>
  <c r="Q16" i="17"/>
  <c r="L17" i="17"/>
  <c r="Q17" i="17"/>
  <c r="L13" i="17"/>
  <c r="Q13" i="17"/>
  <c r="L15" i="17"/>
  <c r="Q15" i="17"/>
  <c r="I20" i="17"/>
  <c r="H20" i="17"/>
  <c r="H31" i="17" s="1"/>
  <c r="L10" i="17" l="1"/>
  <c r="N10" i="17" s="1"/>
  <c r="I31" i="17"/>
  <c r="L9" i="17"/>
  <c r="L20" i="17" s="1"/>
  <c r="L31" i="17" s="1"/>
  <c r="N20" i="17" l="1"/>
  <c r="D37" i="30" l="1"/>
  <c r="E37" i="30" s="1"/>
  <c r="D46" i="30"/>
  <c r="E46" i="30" s="1"/>
  <c r="D45" i="30"/>
  <c r="E45" i="30" s="1"/>
  <c r="D50" i="30"/>
  <c r="E50" i="30" s="1"/>
  <c r="D49" i="30"/>
  <c r="E49" i="30" s="1"/>
  <c r="D56" i="30"/>
  <c r="E56" i="30" s="1"/>
  <c r="D53" i="30"/>
  <c r="E53" i="30" s="1"/>
  <c r="D44" i="30"/>
  <c r="E44" i="30" s="1"/>
  <c r="D41" i="30"/>
  <c r="E41" i="30" s="1"/>
  <c r="D42" i="30"/>
  <c r="E42" i="30" s="1"/>
  <c r="D39" i="30"/>
  <c r="E39" i="30" s="1"/>
  <c r="D54" i="30"/>
  <c r="E54" i="30" s="1"/>
  <c r="D52" i="30"/>
  <c r="E52" i="30" s="1"/>
  <c r="D55" i="30"/>
  <c r="E55" i="30" s="1"/>
  <c r="D43" i="30"/>
  <c r="E43" i="30" s="1"/>
  <c r="D51" i="30"/>
  <c r="E51" i="30" s="1"/>
  <c r="D48" i="30"/>
  <c r="E48" i="30" s="1"/>
  <c r="D47" i="30"/>
  <c r="E47" i="30" s="1"/>
  <c r="D40" i="30"/>
  <c r="E40" i="30" s="1"/>
  <c r="D38" i="30"/>
  <c r="E38" i="30" s="1"/>
  <c r="E57" i="30" l="1"/>
  <c r="B30" i="30" s="1"/>
  <c r="F59" i="30" l="1"/>
  <c r="F60" i="30"/>
  <c r="F61" i="30" s="1"/>
  <c r="B31" i="30"/>
  <c r="B29" i="30"/>
  <c r="B32" i="30" l="1"/>
  <c r="G32" i="30"/>
</calcChain>
</file>

<file path=xl/comments1.xml><?xml version="1.0" encoding="utf-8"?>
<comments xmlns="http://schemas.openxmlformats.org/spreadsheetml/2006/main">
  <authors>
    <author>Domingos</author>
  </authors>
  <commentList>
    <comment ref="I35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SOMA E34 + E40</t>
        </r>
      </text>
    </comment>
    <comment ref="E37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
</t>
        </r>
      </text>
    </comment>
    <comment ref="E38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</t>
        </r>
      </text>
    </comment>
    <comment ref="E39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erro material</t>
        </r>
      </text>
    </comment>
    <comment ref="E40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soma correta do erro material</t>
        </r>
      </text>
    </comment>
    <comment ref="E46" authorId="0" shapeId="0">
      <text>
        <r>
          <rPr>
            <b/>
            <sz val="9"/>
            <color indexed="81"/>
            <rFont val="Segoe UI"/>
            <family val="2"/>
          </rPr>
          <t>Domingos:</t>
        </r>
        <r>
          <rPr>
            <sz val="9"/>
            <color indexed="81"/>
            <rFont val="Segoe UI"/>
            <family val="2"/>
          </rPr>
          <t xml:space="preserve">
valor igual da proposta 712.608,96 e diferente da soma de F18+E34+E40</t>
        </r>
      </text>
    </comment>
  </commentList>
</comments>
</file>

<file path=xl/sharedStrings.xml><?xml version="1.0" encoding="utf-8"?>
<sst xmlns="http://schemas.openxmlformats.org/spreadsheetml/2006/main" count="1526" uniqueCount="284">
  <si>
    <t>Instituto de Medicina e Projeto</t>
  </si>
  <si>
    <t>PROCEDIMENTO</t>
  </si>
  <si>
    <t>Valor Unitário</t>
  </si>
  <si>
    <t>Qte Estimada Mês</t>
  </si>
  <si>
    <t>Total Estimado Mês</t>
  </si>
  <si>
    <t>Nº Mês</t>
  </si>
  <si>
    <t>Total Estimado Ano</t>
  </si>
  <si>
    <t>Pré e Pós Operatória e Cir. Bariátrica</t>
  </si>
  <si>
    <t>Subtotal Mensal - Custo Operacional</t>
  </si>
  <si>
    <t>ALÍQUOTA</t>
  </si>
  <si>
    <t>EMPRESA</t>
  </si>
  <si>
    <t>FS</t>
  </si>
  <si>
    <t>Outros Custos Mensal</t>
  </si>
  <si>
    <t>R$</t>
  </si>
  <si>
    <t>Custos Indiretos (5%)</t>
  </si>
  <si>
    <t>Seguro Acidente</t>
  </si>
  <si>
    <t>Lucro (8%)</t>
  </si>
  <si>
    <t>Subtotal</t>
  </si>
  <si>
    <t>Tributos</t>
  </si>
  <si>
    <t>Pis</t>
  </si>
  <si>
    <t>Cofins</t>
  </si>
  <si>
    <t>ISS (5%)</t>
  </si>
  <si>
    <t>CUSTOS OPERAC.  + PIS + COFINS</t>
  </si>
  <si>
    <t>BC = PIS/COFINS</t>
  </si>
  <si>
    <t>COMPARATIVO</t>
  </si>
  <si>
    <t>DIFERENÇA</t>
  </si>
  <si>
    <t>TOTAL MENSAL DO CONTRATO</t>
  </si>
  <si>
    <t>TOTAL SEMESTRAL DO CONTRATO</t>
  </si>
  <si>
    <t>FUNÇÕES</t>
  </si>
  <si>
    <t>Horas /Mês</t>
  </si>
  <si>
    <t xml:space="preserve">Valor da Hora </t>
  </si>
  <si>
    <t>Custo Operacional Mensal</t>
  </si>
  <si>
    <t>Quantidade profissionais</t>
  </si>
  <si>
    <t>Médico clínico rotina (5x6x7)</t>
  </si>
  <si>
    <t>Médico clínico plantão dia - 12Médico clínico plantão dia (5 x12x7) horas</t>
  </si>
  <si>
    <t>Médico clínico plantão noite (2x12x7)</t>
  </si>
  <si>
    <t>Coordenador clínica médica (1x6x5)</t>
  </si>
  <si>
    <t>Total horas medicina clínica</t>
  </si>
  <si>
    <t>IECAC</t>
  </si>
  <si>
    <t xml:space="preserve">Médico intensivista rotina </t>
  </si>
  <si>
    <t xml:space="preserve">Médico intensivista plantão </t>
  </si>
  <si>
    <t>Médico Coordenador</t>
  </si>
  <si>
    <t>Médico Assistente</t>
  </si>
  <si>
    <t>TOTAL IECAC</t>
  </si>
  <si>
    <t>HEMORIO</t>
  </si>
  <si>
    <t>Médico neurologista (1x24)</t>
  </si>
  <si>
    <t>Médico cirurgião plástico (1x24)</t>
  </si>
  <si>
    <t>Médico infectologista (2x24)</t>
  </si>
  <si>
    <t>TOTAL HEMORIO</t>
  </si>
  <si>
    <t>Médico plantonista (1x24x7)</t>
  </si>
  <si>
    <t>Total horas TIH</t>
  </si>
  <si>
    <t>Médico socorrista (2x24x7)</t>
  </si>
  <si>
    <t>Total horas emergência</t>
  </si>
  <si>
    <t>TOTAL</t>
  </si>
  <si>
    <t xml:space="preserve">Custos Indiretos </t>
  </si>
  <si>
    <t>Lucro</t>
  </si>
  <si>
    <t>CSLL</t>
  </si>
  <si>
    <t>IRPJ</t>
  </si>
  <si>
    <t>BC EMPRESA PIS/COFINS/ISS</t>
  </si>
  <si>
    <t>CAL. FS CUSTOS OPERAC.  + PIS + COFINS</t>
  </si>
  <si>
    <t>BC PIS/COFINS</t>
  </si>
  <si>
    <t>HYGEA GESTÃO &amp; SAÚDE LTDA</t>
  </si>
  <si>
    <t>AJ2 Soluções Logísticas e Saúde Ltda</t>
  </si>
  <si>
    <t>Horas / Semanas</t>
  </si>
  <si>
    <t>Hora / Mês</t>
  </si>
  <si>
    <t>Valor da Hora R$</t>
  </si>
  <si>
    <t>Qte prof.</t>
  </si>
  <si>
    <t>IETAP</t>
  </si>
  <si>
    <t>Médico intensivista CTI</t>
  </si>
  <si>
    <t>Médico intensivista plantão  CTI</t>
  </si>
  <si>
    <t>Médico Plantonista Enfermaria</t>
  </si>
  <si>
    <t>Médico Rotina 30 hs</t>
  </si>
  <si>
    <t>Total horas intensivista</t>
  </si>
  <si>
    <t>IEIS</t>
  </si>
  <si>
    <t>Total horas pareceristas</t>
  </si>
  <si>
    <t xml:space="preserve"> </t>
  </si>
  <si>
    <t>SALUS – Serviços Médicos e Diagnósticos Ltda</t>
  </si>
  <si>
    <t>CSLL + IRPJ</t>
  </si>
  <si>
    <t xml:space="preserve">DIMPI Gestão em Saúde Ltda </t>
  </si>
  <si>
    <t>Médico Intensivista - Rotina (1x12x7)</t>
  </si>
  <si>
    <t>Médico Intensivista - Plantonista (1x24x7)</t>
  </si>
  <si>
    <t>Médico Clínica Médica - Plantonista (1x12x7)</t>
  </si>
  <si>
    <t>Médico Clínica Médica - Rotina 30 horas (1x6x5)</t>
  </si>
  <si>
    <t>Médico Intensivista - Rotina (2x12x7</t>
  </si>
  <si>
    <t>Médico Intensivista - Plantonista (2x24x7)</t>
  </si>
  <si>
    <t>Médico Coordenador 30 horas (1x6x5)</t>
  </si>
  <si>
    <t>FUNDAÇÃO SAÚDE</t>
  </si>
  <si>
    <t>-</t>
  </si>
  <si>
    <t>Médico intensivista rotina (4x12x7)</t>
  </si>
  <si>
    <t>Médico intensivista plantão (4x24x7)</t>
  </si>
  <si>
    <t>Coordenador intensivista CTI 1 (1x6x5)</t>
  </si>
  <si>
    <t>Coordenador intensivista CTI 2 e UI (1x6x5)</t>
  </si>
  <si>
    <t>Médico cardiologista (3x12)</t>
  </si>
  <si>
    <t>Médico ecocardiografista/doppler arterial e venoso - (3x12) com equipamento</t>
  </si>
  <si>
    <t>Médico cirurgião torácico/broncoscopista (1x24) com equipamento</t>
  </si>
  <si>
    <t>Qtde Prof.</t>
  </si>
  <si>
    <t>(15+10)%</t>
  </si>
  <si>
    <t>FVS Centro Integrado de Vídeo Cirurgia LTDA</t>
  </si>
  <si>
    <t>Qte Mês</t>
  </si>
  <si>
    <t>Total Estimado                6 Meses</t>
  </si>
  <si>
    <t>Cirugião</t>
  </si>
  <si>
    <t>Primeiro Auxiliar</t>
  </si>
  <si>
    <t>Segundo Auxiliar</t>
  </si>
  <si>
    <t>Instrumentador</t>
  </si>
  <si>
    <t>Anestesista</t>
  </si>
  <si>
    <t xml:space="preserve">Lucro </t>
  </si>
  <si>
    <t>POSIÇÃO</t>
  </si>
  <si>
    <t>REGIME DE PLANTÃO (H)</t>
  </si>
  <si>
    <t>QUANTIDADE</t>
  </si>
  <si>
    <t>TOTAL DE HORAS MENSAIS</t>
  </si>
  <si>
    <t>VALOR HORA BRUTA (R$)</t>
  </si>
  <si>
    <t>VALOR</t>
  </si>
  <si>
    <t>CTI</t>
  </si>
  <si>
    <t>Plantonista DDS</t>
  </si>
  <si>
    <t>Plantonista FDS</t>
  </si>
  <si>
    <t>ROTINA</t>
  </si>
  <si>
    <t>ENFERMARIA</t>
  </si>
  <si>
    <t>ROTINA CM</t>
  </si>
  <si>
    <t>COORDENADOR</t>
  </si>
  <si>
    <t xml:space="preserve">UTI </t>
  </si>
  <si>
    <t>VALOR ANEXO</t>
  </si>
  <si>
    <t>CORRETO</t>
  </si>
  <si>
    <t>TRIBUTO</t>
  </si>
  <si>
    <t>%</t>
  </si>
  <si>
    <t>VALOR (R$)</t>
  </si>
  <si>
    <t>DIFERENÇA (R$)</t>
  </si>
  <si>
    <t>PIS</t>
  </si>
  <si>
    <t>COFINS</t>
  </si>
  <si>
    <t>ISS</t>
  </si>
  <si>
    <t>SOMA</t>
  </si>
  <si>
    <t>OUTROS ENCARGOS</t>
  </si>
  <si>
    <t>PRAZO EM MESES</t>
  </si>
  <si>
    <t>CUSTOS OPERAC</t>
  </si>
  <si>
    <t>RESULT/BONIFIC</t>
  </si>
  <si>
    <t>TRIBUTO PIS = ALÍQUOTA PIS X (VALOR CUSTOS / (1 - SOMA ALÍQ.))</t>
  </si>
  <si>
    <t>Médico intensivista CTI (1X12X7)</t>
  </si>
  <si>
    <t>Médico intensivista plantão  CTI (1X24X7)</t>
  </si>
  <si>
    <t>Médico Plantonista Enfermaria (1X12X7)</t>
  </si>
  <si>
    <t>Médico Rotina 30 hs (1X6X5)</t>
  </si>
  <si>
    <t>Médico Coordenador (1X6X5)</t>
  </si>
  <si>
    <t>Médico intensivista rotina CTI (2X12X7)</t>
  </si>
  <si>
    <t>Médico intensivista plantão CTI (2X24X7)</t>
  </si>
  <si>
    <t>Alíquota</t>
  </si>
  <si>
    <t>Empresa</t>
  </si>
  <si>
    <t>Fundação Saúde</t>
  </si>
  <si>
    <t xml:space="preserve">ISS </t>
  </si>
  <si>
    <t>Outros</t>
  </si>
  <si>
    <t>Diferença</t>
  </si>
  <si>
    <t>TOTAL - Custo Operacional</t>
  </si>
  <si>
    <t>Salus Serviços Médicos e Diagnósticos Ltda</t>
  </si>
  <si>
    <t>BRAND Serviços Médicos Eireli</t>
  </si>
  <si>
    <t>ISS (máximo 5%)</t>
  </si>
  <si>
    <t>ISSA Semedic Eireli ME</t>
  </si>
  <si>
    <t xml:space="preserve">Hora/Mês Total </t>
  </si>
  <si>
    <t>Custo Total</t>
  </si>
  <si>
    <t>INSS (SEGURADO)</t>
  </si>
  <si>
    <t>OUTROS (SIMPLES)</t>
  </si>
  <si>
    <t>TOTAL ANUAL DO CONTRATO</t>
  </si>
  <si>
    <t>HYPNOS - LOTE 7</t>
  </si>
  <si>
    <t>Médico Clínico</t>
  </si>
  <si>
    <t>Médico Anestesiologista</t>
  </si>
  <si>
    <t>Hora/Mês</t>
  </si>
  <si>
    <t>Valor Hora</t>
  </si>
  <si>
    <t>Qte Prof.</t>
  </si>
  <si>
    <t>Coordenação Médica</t>
  </si>
  <si>
    <t>DOM WOLMOR LOTE 2</t>
  </si>
  <si>
    <t>FUNÇÃO</t>
  </si>
  <si>
    <t>Nº ESTIMATIVO MENSAL</t>
  </si>
  <si>
    <t>VR. UNIT. EXAME/LAUDO</t>
  </si>
  <si>
    <t>ULTRA</t>
  </si>
  <si>
    <t>FUNÇÃO ASPIRATIVA</t>
  </si>
  <si>
    <t>BIOPSIA CORE</t>
  </si>
  <si>
    <t>VALOR TOTAL HS</t>
  </si>
  <si>
    <t>DOM WOLMOR LOTE 5</t>
  </si>
  <si>
    <t>ECOCARDIOGRAMA</t>
  </si>
  <si>
    <t>DOPPLER VASCULAR</t>
  </si>
  <si>
    <t>% Custos</t>
  </si>
  <si>
    <t>Valor Hora Apurado</t>
  </si>
  <si>
    <t>Funções</t>
  </si>
  <si>
    <t>Médico Obstetra Plantão 24 hs</t>
  </si>
  <si>
    <t>MORAES E SOEIRO L 2</t>
  </si>
  <si>
    <t>Médico UTI Pediatrica plantonista</t>
  </si>
  <si>
    <t>Médico UTI Pediatrica Intens.Rotina Diurno</t>
  </si>
  <si>
    <t>Médico USI Pediatrica plantonista</t>
  </si>
  <si>
    <t>Médico USI Pediatrica Intens.Rotina Diurno</t>
  </si>
  <si>
    <t>Médico Pediata Sala de Parto</t>
  </si>
  <si>
    <t>Médico Pediata Alojamento Conjunto Rotina</t>
  </si>
  <si>
    <t>Médico Pediata Alojam Conjunto Plantão 12s diurno</t>
  </si>
  <si>
    <t>Médico Pediata Ambulatório</t>
  </si>
  <si>
    <t>Médico Pediata Coordenação</t>
  </si>
  <si>
    <t>Médico Cirugia Pediata</t>
  </si>
  <si>
    <t>Médico Endocrinologis</t>
  </si>
  <si>
    <t>Médico Ginecologia</t>
  </si>
  <si>
    <t>Médico Oftalm. Inc.Equipproc.Cirurgico(Amb e Beira Leito)</t>
  </si>
  <si>
    <t>Valor Unitário Total da Hora (Empresa)</t>
  </si>
  <si>
    <r>
      <t xml:space="preserve">Valor Unitário Total da Hora          </t>
    </r>
    <r>
      <rPr>
        <b/>
        <u val="singleAccounting"/>
        <sz val="8"/>
        <color rgb="FF000000"/>
        <rFont val="Times New Roman"/>
        <family val="1"/>
      </rPr>
      <t>(FS)</t>
    </r>
  </si>
  <si>
    <t/>
  </si>
  <si>
    <t>Rateio dos encargos e Tributos</t>
  </si>
  <si>
    <t>Valor total da Hora com C.Operac, Encargos e Tributos - EMPRESA</t>
  </si>
  <si>
    <t>Valor total da Hora com C.Operac, Encargos e Tributos FS</t>
  </si>
  <si>
    <t>Valor total da Hora com C.Operac, Encargos e Tributos - FS</t>
  </si>
  <si>
    <t>Valor da Hora com C.Operac, Encargos e Tributos FS</t>
  </si>
  <si>
    <t>RATEIO</t>
  </si>
  <si>
    <t>Valor total da Hora com C.Operac, Encargos e Tributos Empresa</t>
  </si>
  <si>
    <t>MORAES E SOEIRO L 08</t>
  </si>
  <si>
    <t>MORAES E SOEIRO L 03</t>
  </si>
  <si>
    <t>HYPNUS</t>
  </si>
  <si>
    <t>DOM WALMOR L 05</t>
  </si>
  <si>
    <t>LIFECARE L 06</t>
  </si>
  <si>
    <t>DOCTOR VIP - LOTE 01</t>
  </si>
  <si>
    <t>MÉDICO OBSTETRA PLANTÃO 24 HORAS</t>
  </si>
  <si>
    <t>MÉDICO OBSTETRA COORDENAÇÃO</t>
  </si>
  <si>
    <t>MÉDICO CIRURGIA GERAL</t>
  </si>
  <si>
    <t>MÉDICO UTI /UI PEDIATRA PLANTONISTA</t>
  </si>
  <si>
    <t>MÉDICO UTI/UI PEDIATRA INTENSIVISTA ROTINA</t>
  </si>
  <si>
    <t>MÉDICO COORDENAÇÃO NEONATAL</t>
  </si>
  <si>
    <t>MÉDICO PEDIATRA SALA DE PARTO</t>
  </si>
  <si>
    <t>MÉDICO PEDIATRA ALOJAMENTO CONJUNTO ROTINA</t>
  </si>
  <si>
    <t>MÉDICO NEONATOLOGIA AMBULATORIO FOLLOW UP</t>
  </si>
  <si>
    <t>MÉDICO CIRURGIA PEDIATRICA</t>
  </si>
  <si>
    <t>MÉDICO PEDIATRA ALOJ CONJ PLANTÃO 12 H DIA</t>
  </si>
  <si>
    <t>MÉDICO PEDIATRA VISITADOR ALOJ. CONJUNTO</t>
  </si>
  <si>
    <t>Médico Coordenação Ginicológia</t>
  </si>
  <si>
    <t xml:space="preserve">Médico Ginocológia Plantão </t>
  </si>
  <si>
    <t>Médico Obstetra Rotina 3 hs</t>
  </si>
  <si>
    <t>MÉDICO TERAPIA...</t>
  </si>
  <si>
    <t>MÉDICO ANESTESIOLOGIA PLANTÃO</t>
  </si>
  <si>
    <t>MÉDICO ANESTESIOLOGIA (APOIO CIRURGIA GINECOLOGIA)</t>
  </si>
  <si>
    <t>MÉDICO COORDENAÇÃO ANESTESIOLOGIA</t>
  </si>
  <si>
    <t>MÉDICO NEP</t>
  </si>
  <si>
    <t>MÉDICO CCIH</t>
  </si>
  <si>
    <t>MEDICO GINECOLOGIA</t>
  </si>
  <si>
    <t>MEDICO MASTOLOGIA</t>
  </si>
  <si>
    <t>MEDICO OBSTETRA</t>
  </si>
  <si>
    <t>MEDICO ENDOCRINO ADULTO</t>
  </si>
  <si>
    <t>MEDICO ENDOCRINO PEDIATRIA</t>
  </si>
  <si>
    <t>MEDICO CARDIOLOGIA ADULTO</t>
  </si>
  <si>
    <t>MEDICO CARDIOLOGIA PEDIATRA</t>
  </si>
  <si>
    <t>MEDICO ORTOPEDISTA</t>
  </si>
  <si>
    <t>MEDICO COORDENAÇÃO</t>
  </si>
  <si>
    <t>MEDICO OFTALMOLOGIA INCLUSO EQUIPAMENTO......</t>
  </si>
  <si>
    <t>DOCTOR VIP - LOTE 01  (MODELO)</t>
  </si>
  <si>
    <r>
      <t xml:space="preserve">Valor Unitário Total da Hora          </t>
    </r>
    <r>
      <rPr>
        <u val="singleAccounting"/>
        <sz val="8"/>
        <color rgb="FF000000"/>
        <rFont val="Times New Roman"/>
        <family val="1"/>
      </rPr>
      <t>(FS)</t>
    </r>
  </si>
  <si>
    <t>MEDICO NEUROPEDIATRA-PARECER-ECG C/EQUIP..</t>
  </si>
  <si>
    <t>MEDICO ULTRASSONOGRAFIA OBSTETRICA PLANTÃO 24H</t>
  </si>
  <si>
    <t>MEDICO ULTRASSONOGRAFIA OBSTETRICA ROTINA</t>
  </si>
  <si>
    <t>MEDICO ULTRASSONGRAFIA TRANSFONTANELA</t>
  </si>
  <si>
    <t>MEDICO ECOCARDIOGRAFIA ADULTO</t>
  </si>
  <si>
    <t>MEDICO ECOCARDIOGRAFIA NEONATAL</t>
  </si>
  <si>
    <t>MEDICO BIOPSIA GUIADA POR USG</t>
  </si>
  <si>
    <t>MEDICO BIOPSIA GUIADA POR MAMOGRAFIA</t>
  </si>
  <si>
    <t>MEDICO MAMOGRAFIA</t>
  </si>
  <si>
    <t>MEDICO RADIOLOGIA</t>
  </si>
  <si>
    <t>MEDICO ELETROCARDIOGRAMA</t>
  </si>
  <si>
    <t>Valores (R$)</t>
  </si>
  <si>
    <t>HORA BRUTA</t>
  </si>
  <si>
    <t>VALOR MENSAL</t>
  </si>
  <si>
    <t>Hora Líquida/ Mês</t>
  </si>
  <si>
    <t>Total Hora líquida /Mês</t>
  </si>
  <si>
    <t>Custo Indireto</t>
  </si>
  <si>
    <t>Total</t>
  </si>
  <si>
    <t>Percentuais</t>
  </si>
  <si>
    <t>Valor mensal</t>
  </si>
  <si>
    <t>Valor da Hora (Bruta)</t>
  </si>
  <si>
    <t>Valor Mensal (Bruto)</t>
  </si>
  <si>
    <t>A - Percentuais (%)</t>
  </si>
  <si>
    <t>B - Tributação</t>
  </si>
  <si>
    <t>C- DETALHAMENTO</t>
  </si>
  <si>
    <t>D- DETALHAMENTO</t>
  </si>
  <si>
    <t>PROVA REAL (A+B+ C) MENSAL</t>
  </si>
  <si>
    <t>Tributos (B) 
sobre hora</t>
  </si>
  <si>
    <t>Encargos (A) sobre hora</t>
  </si>
  <si>
    <t>Valor da hora bruta /Mês</t>
  </si>
  <si>
    <t>Valor da Hora 
com A+B</t>
  </si>
  <si>
    <t>Proporção</t>
  </si>
  <si>
    <t>Preencher</t>
  </si>
  <si>
    <t>PROVA REAL (A+B+ C- D) MENSAL (= 0)</t>
  </si>
  <si>
    <t>VALOR ANUAL</t>
  </si>
  <si>
    <t>ANUAL</t>
  </si>
  <si>
    <t>Médico Cirurgia Torácica</t>
  </si>
  <si>
    <t>Médico Cirurgia Coordenação</t>
  </si>
  <si>
    <t>LOTE 3 - CIRÚRGICO</t>
  </si>
  <si>
    <t>Médico Cirurgia Geral</t>
  </si>
  <si>
    <t>Médico Urologia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</si>
</sst>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_-;\-* #,##0.00_-;_-* &quot;-&quot;??_-;_-@_-"/>
    <numFmt numFmtId="164" formatCode="_-* #,##0.00_-;\-* #,##0.00_-;_-* \-??_-;_-@_-"/>
    <numFmt numFmtId="165" formatCode="#,##0_ ;\-#,##0\ "/>
    <numFmt numFmtId="166" formatCode="0.000%"/>
    <numFmt numFmtId="167" formatCode="_-* #,##0.00000_-;\-* #,##0.00000_-;_-* \-??_-;_-@_-"/>
    <numFmt numFmtId="168" formatCode="_-* #,##0.0000000_-;\-* #,##0.0000000_-;_-* \-??_-;_-@_-"/>
    <numFmt numFmtId="169" formatCode="_-* #,##0.000_-;\-* #,##0.000_-;_-* \-??_-;_-@_-"/>
    <numFmt numFmtId="170" formatCode="0.0000%"/>
    <numFmt numFmtId="171" formatCode="_-* #,##0.0000_-;\-* #,##0.0000_-;_-* \-??_-;_-@_-"/>
    <numFmt numFmtId="172" formatCode="_-* #,##0.000000_-;\-* #,##0.000000_-;_-* \-??_-;_-@_-"/>
    <numFmt numFmtId="173" formatCode="0.00000%"/>
    <numFmt numFmtId="174" formatCode="0.000000%"/>
    <numFmt numFmtId="175" formatCode="0.0000000%"/>
    <numFmt numFmtId="176" formatCode="_-* #,##0_-;\-* #,##0_-;_-* \-??_-;_-@_-"/>
    <numFmt numFmtId="177" formatCode="&quot;R$&quot;\ #,##0.00"/>
    <numFmt numFmtId="178" formatCode="&quot;R$&quot;\ #,##0.0000000"/>
  </numFmts>
  <fonts count="67" x14ac:knownFonts="1">
    <font>
      <sz val="11"/>
      <color rgb="FF000000"/>
      <name val="Calibri"/>
      <family val="2"/>
      <charset val="1"/>
    </font>
    <font>
      <b/>
      <sz val="10"/>
      <color rgb="FF000000"/>
      <name val="Times New Roman"/>
      <family val="1"/>
      <charset val="1"/>
    </font>
    <font>
      <b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sz val="7"/>
      <color rgb="FF000000"/>
      <name val="Calibri"/>
      <family val="2"/>
      <charset val="1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b/>
      <sz val="7"/>
      <color rgb="FF000000"/>
      <name val="Times New Roman"/>
      <family val="1"/>
      <charset val="1"/>
    </font>
    <font>
      <sz val="9"/>
      <color rgb="FF000000"/>
      <name val="Calibri"/>
      <family val="2"/>
      <charset val="1"/>
    </font>
    <font>
      <sz val="9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"/>
      <color rgb="FF000000"/>
      <name val="Calibri"/>
      <family val="2"/>
      <charset val="1"/>
    </font>
    <font>
      <b/>
      <sz val="6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sz val="8"/>
      <color rgb="FF000000"/>
      <name val="Arial"/>
      <family val="2"/>
      <charset val="1"/>
    </font>
    <font>
      <b/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8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8"/>
      <color theme="1"/>
      <name val="Calibri"/>
      <family val="2"/>
      <scheme val="minor"/>
    </font>
    <font>
      <sz val="6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trike/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7"/>
      <color theme="1"/>
      <name val="Calibri"/>
      <family val="2"/>
      <scheme val="minor"/>
    </font>
    <font>
      <sz val="7"/>
      <color theme="1"/>
      <name val="Arial"/>
      <family val="2"/>
    </font>
    <font>
      <sz val="5"/>
      <color theme="1"/>
      <name val="Arial"/>
      <family val="2"/>
    </font>
    <font>
      <sz val="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u val="singleAccounting"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7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8"/>
      <color rgb="FFFF0000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  <charset val="1"/>
    </font>
    <font>
      <sz val="8"/>
      <color theme="1"/>
      <name val="Arial"/>
      <family val="2"/>
    </font>
    <font>
      <b/>
      <sz val="6"/>
      <color rgb="FF000000"/>
      <name val="Calibri"/>
      <family val="2"/>
      <charset val="1"/>
    </font>
    <font>
      <sz val="6"/>
      <color rgb="FF000000"/>
      <name val="Times New Roman"/>
      <family val="1"/>
      <charset val="1"/>
    </font>
    <font>
      <sz val="8"/>
      <name val="Times New Roman"/>
      <family val="1"/>
    </font>
    <font>
      <sz val="10"/>
      <color rgb="FF000000"/>
      <name val="Times New Roman"/>
      <family val="1"/>
      <charset val="1"/>
    </font>
    <font>
      <sz val="7"/>
      <color rgb="FF000000"/>
      <name val="Times New Roman"/>
      <family val="1"/>
    </font>
    <font>
      <sz val="7"/>
      <color rgb="FFFF0000"/>
      <name val="Times New Roman"/>
      <family val="1"/>
    </font>
    <font>
      <b/>
      <sz val="7"/>
      <color rgb="FFFF0000"/>
      <name val="Times New Roman"/>
      <family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8"/>
      <color rgb="FFFF0000"/>
      <name val="Calibri"/>
      <family val="2"/>
      <charset val="1"/>
    </font>
    <font>
      <sz val="8"/>
      <color rgb="FF0070C0"/>
      <name val="Times New Roman"/>
      <family val="1"/>
      <charset val="1"/>
    </font>
    <font>
      <sz val="8"/>
      <color rgb="FFFF0000"/>
      <name val="Times New Roman"/>
      <family val="1"/>
      <charset val="1"/>
    </font>
    <font>
      <sz val="11"/>
      <color rgb="FFFF0000"/>
      <name val="Times New Roman"/>
      <family val="1"/>
      <charset val="1"/>
    </font>
    <font>
      <sz val="8"/>
      <color rgb="FF0070C0"/>
      <name val="Times New Roman"/>
      <family val="1"/>
    </font>
    <font>
      <u val="singleAccounting"/>
      <sz val="8"/>
      <color rgb="FF000000"/>
      <name val="Times New Roman"/>
      <family val="1"/>
    </font>
    <font>
      <sz val="8"/>
      <color rgb="FF000000"/>
      <name val="Calibri"/>
      <family val="2"/>
    </font>
    <font>
      <sz val="8"/>
      <name val="Times New Roman"/>
      <family val="1"/>
      <charset val="1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rgb="FFFF0000"/>
      <name val="Arial"/>
      <family val="2"/>
    </font>
    <font>
      <b/>
      <sz val="9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0CECE"/>
        <bgColor rgb="FFD9D9D9"/>
      </patternFill>
    </fill>
    <fill>
      <patternFill patternType="solid">
        <fgColor rgb="FFD9D9D9"/>
        <bgColor rgb="FFD0CECE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9" fillId="0" borderId="0" applyBorder="0" applyProtection="0"/>
    <xf numFmtId="9" fontId="19" fillId="0" borderId="0" applyBorder="0" applyProtection="0"/>
    <xf numFmtId="164" fontId="19" fillId="0" borderId="0" applyBorder="0" applyProtection="0"/>
  </cellStyleXfs>
  <cellXfs count="849">
    <xf numFmtId="0" fontId="0" fillId="0" borderId="0" xfId="0"/>
    <xf numFmtId="164" fontId="0" fillId="0" borderId="0" xfId="1" applyFont="1" applyBorder="1" applyAlignment="1" applyProtection="1"/>
    <xf numFmtId="164" fontId="2" fillId="0" borderId="2" xfId="1" applyFont="1" applyBorder="1" applyAlignment="1" applyProtection="1">
      <alignment horizontal="center" vertical="center" wrapText="1"/>
    </xf>
    <xf numFmtId="164" fontId="3" fillId="0" borderId="0" xfId="1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164" fontId="4" fillId="0" borderId="2" xfId="1" applyFont="1" applyBorder="1" applyAlignment="1" applyProtection="1"/>
    <xf numFmtId="165" fontId="4" fillId="0" borderId="2" xfId="1" applyNumberFormat="1" applyFont="1" applyBorder="1" applyAlignment="1" applyProtection="1">
      <alignment horizontal="center"/>
    </xf>
    <xf numFmtId="165" fontId="4" fillId="2" borderId="2" xfId="1" applyNumberFormat="1" applyFont="1" applyFill="1" applyBorder="1" applyAlignment="1" applyProtection="1">
      <alignment horizontal="center"/>
    </xf>
    <xf numFmtId="0" fontId="4" fillId="0" borderId="0" xfId="0" applyFont="1" applyBorder="1"/>
    <xf numFmtId="164" fontId="4" fillId="0" borderId="0" xfId="1" applyFont="1" applyBorder="1" applyAlignment="1" applyProtection="1"/>
    <xf numFmtId="0" fontId="4" fillId="0" borderId="2" xfId="0" applyFont="1" applyBorder="1"/>
    <xf numFmtId="164" fontId="2" fillId="0" borderId="2" xfId="1" applyFont="1" applyBorder="1" applyAlignment="1" applyProtection="1">
      <alignment horizontal="center"/>
    </xf>
    <xf numFmtId="164" fontId="4" fillId="0" borderId="2" xfId="1" applyFont="1" applyBorder="1" applyAlignment="1" applyProtection="1">
      <alignment horizontal="center"/>
    </xf>
    <xf numFmtId="9" fontId="4" fillId="0" borderId="2" xfId="0" applyNumberFormat="1" applyFont="1" applyBorder="1" applyAlignment="1">
      <alignment horizontal="center"/>
    </xf>
    <xf numFmtId="10" fontId="4" fillId="0" borderId="2" xfId="0" applyNumberFormat="1" applyFont="1" applyBorder="1" applyAlignment="1">
      <alignment horizontal="center"/>
    </xf>
    <xf numFmtId="0" fontId="4" fillId="0" borderId="0" xfId="0" applyFont="1"/>
    <xf numFmtId="164" fontId="4" fillId="3" borderId="2" xfId="0" applyNumberFormat="1" applyFont="1" applyFill="1" applyBorder="1"/>
    <xf numFmtId="164" fontId="4" fillId="3" borderId="2" xfId="1" applyFont="1" applyFill="1" applyBorder="1" applyAlignment="1" applyProtection="1"/>
    <xf numFmtId="0" fontId="2" fillId="0" borderId="2" xfId="0" applyFont="1" applyBorder="1" applyAlignment="1">
      <alignment horizontal="left"/>
    </xf>
    <xf numFmtId="164" fontId="2" fillId="0" borderId="0" xfId="1" applyFont="1" applyBorder="1" applyAlignment="1" applyProtection="1">
      <alignment horizontal="center"/>
    </xf>
    <xf numFmtId="164" fontId="3" fillId="0" borderId="0" xfId="1" applyFont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1" applyNumberFormat="1" applyFont="1" applyBorder="1" applyAlignment="1" applyProtection="1"/>
    <xf numFmtId="164" fontId="5" fillId="0" borderId="0" xfId="1" applyFont="1" applyBorder="1" applyAlignment="1" applyProtection="1"/>
    <xf numFmtId="164" fontId="6" fillId="0" borderId="0" xfId="1" applyFont="1" applyBorder="1" applyAlignment="1" applyProtection="1"/>
    <xf numFmtId="0" fontId="0" fillId="0" borderId="0" xfId="0" applyFont="1"/>
    <xf numFmtId="164" fontId="7" fillId="0" borderId="2" xfId="1" applyFont="1" applyBorder="1" applyAlignment="1" applyProtection="1">
      <alignment horizontal="center" vertical="center" wrapText="1"/>
    </xf>
    <xf numFmtId="0" fontId="7" fillId="0" borderId="2" xfId="1" applyNumberFormat="1" applyFont="1" applyBorder="1" applyAlignment="1" applyProtection="1">
      <alignment horizontal="center" vertical="center" wrapText="1"/>
    </xf>
    <xf numFmtId="164" fontId="6" fillId="0" borderId="0" xfId="1" applyFont="1" applyBorder="1" applyAlignment="1" applyProtection="1">
      <alignment horizontal="center" vertical="center"/>
    </xf>
    <xf numFmtId="164" fontId="0" fillId="0" borderId="0" xfId="1" applyFont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2" xfId="1" applyNumberFormat="1" applyFont="1" applyBorder="1" applyAlignment="1" applyProtection="1">
      <alignment horizontal="center" vertical="center" wrapText="1"/>
    </xf>
    <xf numFmtId="164" fontId="8" fillId="0" borderId="2" xfId="1" applyFont="1" applyBorder="1" applyAlignment="1" applyProtection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65" fontId="8" fillId="0" borderId="2" xfId="1" applyNumberFormat="1" applyFont="1" applyBorder="1" applyAlignment="1" applyProtection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1" applyNumberFormat="1" applyFont="1" applyBorder="1" applyAlignment="1" applyProtection="1"/>
    <xf numFmtId="164" fontId="8" fillId="0" borderId="2" xfId="1" applyFont="1" applyBorder="1" applyAlignment="1" applyProtection="1"/>
    <xf numFmtId="164" fontId="7" fillId="0" borderId="2" xfId="1" applyFont="1" applyBorder="1" applyAlignment="1" applyProtection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1" applyNumberFormat="1" applyFont="1" applyBorder="1" applyAlignment="1" applyProtection="1"/>
    <xf numFmtId="164" fontId="8" fillId="0" borderId="0" xfId="1" applyFont="1" applyBorder="1" applyAlignment="1" applyProtection="1"/>
    <xf numFmtId="0" fontId="8" fillId="0" borderId="2" xfId="0" applyFont="1" applyBorder="1"/>
    <xf numFmtId="164" fontId="8" fillId="0" borderId="2" xfId="1" applyFont="1" applyBorder="1" applyAlignment="1" applyProtection="1">
      <alignment horizontal="center"/>
    </xf>
    <xf numFmtId="0" fontId="7" fillId="0" borderId="2" xfId="0" applyFont="1" applyBorder="1"/>
    <xf numFmtId="0" fontId="8" fillId="0" borderId="2" xfId="1" applyNumberFormat="1" applyFont="1" applyBorder="1" applyAlignment="1" applyProtection="1">
      <alignment horizontal="center"/>
    </xf>
    <xf numFmtId="166" fontId="8" fillId="0" borderId="2" xfId="0" applyNumberFormat="1" applyFont="1" applyBorder="1" applyAlignment="1">
      <alignment horizontal="center"/>
    </xf>
    <xf numFmtId="167" fontId="8" fillId="0" borderId="0" xfId="1" applyNumberFormat="1" applyFont="1" applyBorder="1" applyAlignment="1" applyProtection="1"/>
    <xf numFmtId="168" fontId="8" fillId="0" borderId="0" xfId="1" applyNumberFormat="1" applyFont="1" applyBorder="1" applyAlignment="1" applyProtection="1"/>
    <xf numFmtId="10" fontId="8" fillId="0" borderId="2" xfId="0" applyNumberFormat="1" applyFont="1" applyBorder="1" applyAlignment="1">
      <alignment horizontal="center"/>
    </xf>
    <xf numFmtId="9" fontId="8" fillId="0" borderId="2" xfId="0" applyNumberFormat="1" applyFont="1" applyBorder="1" applyAlignment="1">
      <alignment horizontal="center"/>
    </xf>
    <xf numFmtId="169" fontId="6" fillId="0" borderId="0" xfId="1" applyNumberFormat="1" applyFont="1" applyBorder="1" applyAlignment="1" applyProtection="1"/>
    <xf numFmtId="164" fontId="7" fillId="0" borderId="0" xfId="1" applyFont="1" applyBorder="1" applyAlignment="1" applyProtection="1"/>
    <xf numFmtId="164" fontId="7" fillId="2" borderId="2" xfId="1" applyFont="1" applyFill="1" applyBorder="1" applyAlignment="1" applyProtection="1"/>
    <xf numFmtId="164" fontId="7" fillId="2" borderId="2" xfId="1" applyFont="1" applyFill="1" applyBorder="1" applyAlignment="1" applyProtection="1">
      <alignment horizontal="center"/>
    </xf>
    <xf numFmtId="164" fontId="0" fillId="0" borderId="0" xfId="1" applyFont="1" applyBorder="1" applyAlignment="1" applyProtection="1">
      <alignment horizontal="center"/>
    </xf>
    <xf numFmtId="164" fontId="6" fillId="0" borderId="0" xfId="1" applyFont="1" applyBorder="1" applyAlignment="1" applyProtection="1">
      <alignment horizontal="center"/>
    </xf>
    <xf numFmtId="0" fontId="0" fillId="0" borderId="0" xfId="0" applyFont="1" applyAlignment="1">
      <alignment horizontal="center"/>
    </xf>
    <xf numFmtId="164" fontId="5" fillId="0" borderId="0" xfId="1" applyFont="1" applyBorder="1" applyAlignment="1" applyProtection="1">
      <alignment horizontal="center"/>
    </xf>
    <xf numFmtId="164" fontId="0" fillId="2" borderId="0" xfId="1" applyFont="1" applyFill="1" applyBorder="1" applyAlignment="1" applyProtection="1"/>
    <xf numFmtId="164" fontId="11" fillId="0" borderId="0" xfId="1" applyFont="1" applyBorder="1" applyAlignment="1" applyProtection="1"/>
    <xf numFmtId="164" fontId="11" fillId="0" borderId="0" xfId="1" applyFont="1" applyBorder="1" applyAlignment="1" applyProtection="1">
      <alignment horizontal="center" vertical="center"/>
    </xf>
    <xf numFmtId="0" fontId="12" fillId="0" borderId="2" xfId="1" applyNumberFormat="1" applyFont="1" applyBorder="1" applyAlignment="1" applyProtection="1">
      <alignment horizontal="center" vertical="center" wrapText="1"/>
    </xf>
    <xf numFmtId="164" fontId="11" fillId="0" borderId="0" xfId="1" applyFont="1" applyBorder="1" applyAlignment="1" applyProtection="1">
      <alignment horizontal="center"/>
    </xf>
    <xf numFmtId="164" fontId="7" fillId="2" borderId="0" xfId="1" applyFont="1" applyFill="1" applyBorder="1" applyAlignment="1" applyProtection="1"/>
    <xf numFmtId="164" fontId="5" fillId="2" borderId="0" xfId="1" applyFont="1" applyFill="1" applyBorder="1" applyAlignment="1" applyProtection="1"/>
    <xf numFmtId="164" fontId="14" fillId="0" borderId="0" xfId="1" applyFont="1" applyBorder="1" applyAlignment="1" applyProtection="1"/>
    <xf numFmtId="169" fontId="11" fillId="0" borderId="0" xfId="1" applyNumberFormat="1" applyFont="1" applyBorder="1" applyAlignment="1" applyProtection="1"/>
    <xf numFmtId="0" fontId="7" fillId="0" borderId="2" xfId="1" applyNumberFormat="1" applyFont="1" applyBorder="1" applyAlignment="1" applyProtection="1"/>
    <xf numFmtId="164" fontId="7" fillId="0" borderId="2" xfId="1" applyFont="1" applyBorder="1" applyAlignment="1" applyProtection="1">
      <alignment horizontal="center"/>
    </xf>
    <xf numFmtId="0" fontId="7" fillId="0" borderId="2" xfId="1" applyNumberFormat="1" applyFont="1" applyBorder="1" applyAlignment="1" applyProtection="1">
      <alignment horizontal="center"/>
    </xf>
    <xf numFmtId="164" fontId="7" fillId="0" borderId="0" xfId="1" applyFont="1" applyBorder="1" applyAlignment="1" applyProtection="1">
      <alignment horizontal="center"/>
    </xf>
    <xf numFmtId="164" fontId="15" fillId="0" borderId="2" xfId="1" applyFont="1" applyBorder="1" applyAlignment="1" applyProtection="1">
      <alignment horizontal="center"/>
    </xf>
    <xf numFmtId="164" fontId="16" fillId="0" borderId="2" xfId="1" applyFont="1" applyBorder="1" applyAlignment="1" applyProtection="1">
      <alignment horizontal="center"/>
    </xf>
    <xf numFmtId="0" fontId="10" fillId="0" borderId="3" xfId="0" applyFont="1" applyBorder="1" applyAlignment="1">
      <alignment vertical="center"/>
    </xf>
    <xf numFmtId="0" fontId="8" fillId="0" borderId="0" xfId="0" applyFont="1"/>
    <xf numFmtId="164" fontId="8" fillId="0" borderId="2" xfId="0" applyNumberFormat="1" applyFont="1" applyBorder="1"/>
    <xf numFmtId="164" fontId="8" fillId="0" borderId="0" xfId="1" applyFont="1" applyBorder="1" applyAlignment="1" applyProtection="1">
      <alignment horizontal="center"/>
    </xf>
    <xf numFmtId="164" fontId="4" fillId="0" borderId="2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164" fontId="4" fillId="0" borderId="2" xfId="1" applyFont="1" applyBorder="1" applyAlignment="1" applyProtection="1">
      <alignment horizontal="right"/>
    </xf>
    <xf numFmtId="165" fontId="4" fillId="0" borderId="2" xfId="1" applyNumberFormat="1" applyFont="1" applyBorder="1" applyAlignment="1" applyProtection="1">
      <alignment horizontal="righ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64" fontId="4" fillId="0" borderId="0" xfId="1" applyFont="1" applyBorder="1" applyAlignment="1" applyProtection="1">
      <alignment horizontal="center"/>
    </xf>
    <xf numFmtId="0" fontId="0" fillId="0" borderId="0" xfId="0" applyAlignment="1">
      <alignment horizontal="center"/>
    </xf>
    <xf numFmtId="170" fontId="4" fillId="0" borderId="0" xfId="2" applyNumberFormat="1" applyFont="1" applyBorder="1" applyAlignment="1" applyProtection="1"/>
    <xf numFmtId="164" fontId="4" fillId="0" borderId="6" xfId="0" applyNumberFormat="1" applyFont="1" applyBorder="1"/>
    <xf numFmtId="0" fontId="1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left"/>
    </xf>
    <xf numFmtId="0" fontId="0" fillId="0" borderId="2" xfId="0" applyBorder="1" applyAlignment="1">
      <alignment horizontal="center"/>
    </xf>
    <xf numFmtId="164" fontId="0" fillId="0" borderId="2" xfId="1" applyFont="1" applyBorder="1" applyAlignment="1" applyProtection="1"/>
    <xf numFmtId="0" fontId="3" fillId="0" borderId="2" xfId="0" applyFont="1" applyBorder="1" applyAlignment="1">
      <alignment horizontal="center"/>
    </xf>
    <xf numFmtId="164" fontId="3" fillId="0" borderId="2" xfId="1" applyFont="1" applyBorder="1" applyAlignment="1" applyProtection="1"/>
    <xf numFmtId="0" fontId="0" fillId="0" borderId="0" xfId="0" applyAlignment="1">
      <alignment horizontal="left"/>
    </xf>
    <xf numFmtId="164" fontId="0" fillId="4" borderId="7" xfId="1" applyFont="1" applyFill="1" applyBorder="1" applyAlignment="1" applyProtection="1"/>
    <xf numFmtId="164" fontId="0" fillId="4" borderId="8" xfId="1" applyFont="1" applyFill="1" applyBorder="1" applyAlignment="1" applyProtection="1"/>
    <xf numFmtId="164" fontId="3" fillId="0" borderId="9" xfId="1" applyFont="1" applyBorder="1" applyAlignment="1" applyProtection="1">
      <alignment horizontal="center"/>
    </xf>
    <xf numFmtId="164" fontId="3" fillId="0" borderId="10" xfId="1" applyFont="1" applyBorder="1" applyAlignment="1" applyProtection="1">
      <alignment horizontal="center"/>
    </xf>
    <xf numFmtId="164" fontId="0" fillId="4" borderId="11" xfId="1" applyFont="1" applyFill="1" applyBorder="1" applyAlignment="1" applyProtection="1"/>
    <xf numFmtId="164" fontId="3" fillId="0" borderId="7" xfId="1" applyFont="1" applyBorder="1" applyAlignment="1" applyProtection="1"/>
    <xf numFmtId="164" fontId="3" fillId="0" borderId="12" xfId="1" applyFont="1" applyBorder="1" applyAlignment="1" applyProtection="1"/>
    <xf numFmtId="164" fontId="3" fillId="0" borderId="13" xfId="1" applyFont="1" applyBorder="1" applyAlignment="1" applyProtection="1"/>
    <xf numFmtId="164" fontId="3" fillId="0" borderId="14" xfId="1" applyFont="1" applyBorder="1" applyAlignment="1" applyProtection="1"/>
    <xf numFmtId="164" fontId="3" fillId="0" borderId="15" xfId="1" applyFont="1" applyBorder="1" applyAlignment="1" applyProtection="1">
      <alignment horizontal="center"/>
    </xf>
    <xf numFmtId="164" fontId="3" fillId="0" borderId="16" xfId="1" applyFont="1" applyBorder="1" applyAlignment="1" applyProtection="1">
      <alignment horizontal="center"/>
    </xf>
    <xf numFmtId="164" fontId="3" fillId="0" borderId="17" xfId="1" applyFont="1" applyBorder="1" applyAlignment="1" applyProtection="1"/>
    <xf numFmtId="164" fontId="3" fillId="0" borderId="18" xfId="1" applyFont="1" applyBorder="1" applyAlignment="1" applyProtection="1"/>
    <xf numFmtId="164" fontId="3" fillId="0" borderId="19" xfId="1" applyFont="1" applyBorder="1" applyAlignment="1" applyProtection="1">
      <alignment horizontal="center"/>
    </xf>
    <xf numFmtId="0" fontId="3" fillId="0" borderId="20" xfId="0" applyFont="1" applyBorder="1" applyAlignment="1">
      <alignment horizontal="center"/>
    </xf>
    <xf numFmtId="10" fontId="3" fillId="0" borderId="21" xfId="0" applyNumberFormat="1" applyFont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164" fontId="3" fillId="0" borderId="22" xfId="1" applyFont="1" applyBorder="1" applyAlignment="1" applyProtection="1">
      <alignment horizontal="center"/>
    </xf>
    <xf numFmtId="164" fontId="3" fillId="0" borderId="23" xfId="1" applyFont="1" applyBorder="1" applyAlignment="1" applyProtection="1">
      <alignment horizontal="center"/>
    </xf>
    <xf numFmtId="0" fontId="0" fillId="0" borderId="24" xfId="0" applyFont="1" applyBorder="1"/>
    <xf numFmtId="10" fontId="0" fillId="0" borderId="2" xfId="0" applyNumberFormat="1" applyBorder="1" applyAlignment="1">
      <alignment horizontal="center"/>
    </xf>
    <xf numFmtId="164" fontId="0" fillId="0" borderId="2" xfId="0" applyNumberFormat="1" applyBorder="1"/>
    <xf numFmtId="164" fontId="0" fillId="0" borderId="3" xfId="1" applyFont="1" applyBorder="1" applyAlignment="1" applyProtection="1"/>
    <xf numFmtId="164" fontId="0" fillId="0" borderId="25" xfId="1" applyFont="1" applyBorder="1" applyAlignment="1" applyProtection="1"/>
    <xf numFmtId="0" fontId="3" fillId="0" borderId="24" xfId="0" applyFont="1" applyBorder="1"/>
    <xf numFmtId="10" fontId="3" fillId="0" borderId="2" xfId="0" applyNumberFormat="1" applyFont="1" applyBorder="1" applyAlignment="1">
      <alignment horizontal="center"/>
    </xf>
    <xf numFmtId="164" fontId="3" fillId="0" borderId="2" xfId="0" applyNumberFormat="1" applyFont="1" applyBorder="1"/>
    <xf numFmtId="164" fontId="3" fillId="0" borderId="3" xfId="0" applyNumberFormat="1" applyFont="1" applyBorder="1"/>
    <xf numFmtId="0" fontId="0" fillId="0" borderId="26" xfId="0" applyFont="1" applyBorder="1" applyAlignment="1"/>
    <xf numFmtId="0" fontId="0" fillId="0" borderId="4" xfId="0" applyBorder="1" applyAlignment="1"/>
    <xf numFmtId="164" fontId="0" fillId="0" borderId="3" xfId="0" applyNumberFormat="1" applyBorder="1"/>
    <xf numFmtId="0" fontId="3" fillId="0" borderId="26" xfId="0" applyFont="1" applyBorder="1" applyAlignment="1"/>
    <xf numFmtId="0" fontId="3" fillId="0" borderId="4" xfId="0" applyFont="1" applyBorder="1" applyAlignment="1"/>
    <xf numFmtId="164" fontId="18" fillId="0" borderId="25" xfId="1" applyFont="1" applyBorder="1" applyAlignment="1" applyProtection="1"/>
    <xf numFmtId="0" fontId="0" fillId="0" borderId="2" xfId="1" applyNumberFormat="1" applyFont="1" applyBorder="1" applyAlignment="1" applyProtection="1">
      <alignment horizontal="center"/>
    </xf>
    <xf numFmtId="0" fontId="0" fillId="0" borderId="3" xfId="1" applyNumberFormat="1" applyFont="1" applyBorder="1" applyAlignment="1" applyProtection="1">
      <alignment horizontal="center"/>
    </xf>
    <xf numFmtId="0" fontId="0" fillId="0" borderId="25" xfId="1" applyNumberFormat="1" applyFont="1" applyBorder="1" applyAlignment="1" applyProtection="1">
      <alignment horizontal="center"/>
    </xf>
    <xf numFmtId="0" fontId="3" fillId="0" borderId="27" xfId="0" applyFont="1" applyBorder="1" applyAlignment="1"/>
    <xf numFmtId="0" fontId="3" fillId="0" borderId="28" xfId="0" applyFont="1" applyBorder="1" applyAlignment="1"/>
    <xf numFmtId="164" fontId="3" fillId="0" borderId="29" xfId="1" applyFont="1" applyBorder="1" applyAlignment="1" applyProtection="1"/>
    <xf numFmtId="164" fontId="3" fillId="0" borderId="30" xfId="1" applyFont="1" applyBorder="1" applyAlignment="1" applyProtection="1"/>
    <xf numFmtId="164" fontId="18" fillId="0" borderId="31" xfId="1" applyFont="1" applyBorder="1" applyAlignment="1" applyProtection="1"/>
    <xf numFmtId="164" fontId="18" fillId="0" borderId="0" xfId="1" applyFont="1" applyBorder="1" applyAlignment="1" applyProtection="1"/>
    <xf numFmtId="10" fontId="0" fillId="0" borderId="0" xfId="0" applyNumberFormat="1"/>
    <xf numFmtId="164" fontId="0" fillId="0" borderId="0" xfId="0" applyNumberFormat="1"/>
    <xf numFmtId="9" fontId="0" fillId="0" borderId="0" xfId="0" applyNumberFormat="1"/>
    <xf numFmtId="10" fontId="0" fillId="0" borderId="0" xfId="1" applyNumberFormat="1" applyFont="1" applyBorder="1" applyAlignment="1" applyProtection="1"/>
    <xf numFmtId="164" fontId="18" fillId="0" borderId="0" xfId="0" applyNumberFormat="1" applyFont="1"/>
    <xf numFmtId="0" fontId="0" fillId="0" borderId="0" xfId="0" applyAlignment="1">
      <alignment horizontal="left" wrapText="1"/>
    </xf>
    <xf numFmtId="164" fontId="0" fillId="0" borderId="0" xfId="1" applyFont="1" applyBorder="1" applyAlignment="1" applyProtection="1">
      <alignment wrapText="1"/>
    </xf>
    <xf numFmtId="0" fontId="20" fillId="0" borderId="2" xfId="0" applyFont="1" applyBorder="1" applyAlignment="1">
      <alignment horizontal="center"/>
    </xf>
    <xf numFmtId="0" fontId="20" fillId="0" borderId="2" xfId="1" applyNumberFormat="1" applyFont="1" applyBorder="1" applyAlignment="1" applyProtection="1">
      <alignment horizontal="center"/>
    </xf>
    <xf numFmtId="164" fontId="20" fillId="0" borderId="2" xfId="1" applyFont="1" applyBorder="1" applyAlignment="1" applyProtection="1">
      <alignment horizontal="center"/>
    </xf>
    <xf numFmtId="164" fontId="7" fillId="0" borderId="2" xfId="1" applyFont="1" applyFill="1" applyBorder="1" applyAlignment="1" applyProtection="1">
      <alignment horizontal="center"/>
    </xf>
    <xf numFmtId="164" fontId="7" fillId="5" borderId="2" xfId="1" applyFont="1" applyFill="1" applyBorder="1" applyAlignment="1" applyProtection="1">
      <alignment horizontal="center"/>
    </xf>
    <xf numFmtId="164" fontId="11" fillId="6" borderId="0" xfId="1" applyFont="1" applyFill="1" applyBorder="1" applyAlignment="1" applyProtection="1"/>
    <xf numFmtId="0" fontId="20" fillId="0" borderId="2" xfId="1" applyNumberFormat="1" applyFont="1" applyBorder="1" applyAlignment="1" applyProtection="1">
      <alignment horizontal="center" vertical="center" wrapText="1"/>
    </xf>
    <xf numFmtId="164" fontId="7" fillId="6" borderId="0" xfId="1" applyFont="1" applyFill="1" applyBorder="1" applyAlignment="1" applyProtection="1"/>
    <xf numFmtId="0" fontId="8" fillId="0" borderId="2" xfId="1" applyNumberFormat="1" applyFont="1" applyFill="1" applyBorder="1" applyAlignment="1" applyProtection="1">
      <alignment horizontal="center" vertical="center" wrapText="1"/>
    </xf>
    <xf numFmtId="164" fontId="8" fillId="0" borderId="2" xfId="1" applyFont="1" applyFill="1" applyBorder="1" applyAlignment="1" applyProtection="1"/>
    <xf numFmtId="164" fontId="7" fillId="0" borderId="2" xfId="1" applyFont="1" applyFill="1" applyBorder="1" applyAlignment="1" applyProtection="1"/>
    <xf numFmtId="164" fontId="8" fillId="0" borderId="2" xfId="1" applyFont="1" applyFill="1" applyBorder="1" applyAlignment="1" applyProtection="1">
      <alignment horizontal="center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71" fontId="8" fillId="0" borderId="0" xfId="1" applyNumberFormat="1" applyFont="1" applyBorder="1" applyAlignment="1" applyProtection="1"/>
    <xf numFmtId="0" fontId="8" fillId="0" borderId="0" xfId="1" applyNumberFormat="1" applyFont="1" applyBorder="1" applyAlignment="1" applyProtection="1">
      <alignment horizontal="center" vertical="center" wrapText="1"/>
    </xf>
    <xf numFmtId="43" fontId="8" fillId="0" borderId="2" xfId="1" applyNumberFormat="1" applyFont="1" applyBorder="1" applyAlignment="1" applyProtection="1">
      <alignment horizontal="center" vertical="center" wrapText="1"/>
    </xf>
    <xf numFmtId="43" fontId="7" fillId="0" borderId="2" xfId="1" applyNumberFormat="1" applyFont="1" applyBorder="1" applyAlignment="1" applyProtection="1">
      <alignment horizontal="center" vertical="center" wrapText="1"/>
    </xf>
    <xf numFmtId="172" fontId="0" fillId="0" borderId="0" xfId="1" applyNumberFormat="1" applyFont="1" applyBorder="1" applyAlignment="1" applyProtection="1"/>
    <xf numFmtId="172" fontId="0" fillId="2" borderId="0" xfId="1" applyNumberFormat="1" applyFont="1" applyFill="1" applyBorder="1" applyAlignment="1" applyProtection="1"/>
    <xf numFmtId="164" fontId="7" fillId="0" borderId="0" xfId="1" applyFont="1" applyFill="1" applyBorder="1" applyAlignment="1" applyProtection="1">
      <alignment horizontal="center"/>
    </xf>
    <xf numFmtId="0" fontId="7" fillId="5" borderId="2" xfId="0" applyFont="1" applyFill="1" applyBorder="1"/>
    <xf numFmtId="164" fontId="8" fillId="5" borderId="2" xfId="1" applyFont="1" applyFill="1" applyBorder="1" applyAlignment="1" applyProtection="1"/>
    <xf numFmtId="164" fontId="7" fillId="5" borderId="2" xfId="1" applyFont="1" applyFill="1" applyBorder="1" applyAlignment="1" applyProtection="1"/>
    <xf numFmtId="10" fontId="8" fillId="5" borderId="2" xfId="0" applyNumberFormat="1" applyFont="1" applyFill="1" applyBorder="1" applyAlignment="1">
      <alignment horizontal="center"/>
    </xf>
    <xf numFmtId="164" fontId="0" fillId="0" borderId="0" xfId="1" applyFont="1" applyFill="1" applyBorder="1" applyAlignment="1" applyProtection="1"/>
    <xf numFmtId="164" fontId="6" fillId="0" borderId="0" xfId="1" applyFont="1" applyFill="1" applyBorder="1" applyAlignment="1" applyProtection="1"/>
    <xf numFmtId="0" fontId="0" fillId="0" borderId="0" xfId="0" applyFont="1" applyFill="1"/>
    <xf numFmtId="0" fontId="0" fillId="0" borderId="0" xfId="0" applyFill="1"/>
    <xf numFmtId="164" fontId="7" fillId="0" borderId="2" xfId="1" applyFont="1" applyFill="1" applyBorder="1" applyAlignment="1" applyProtection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 vertical="center" wrapText="1"/>
    </xf>
    <xf numFmtId="164" fontId="6" fillId="0" borderId="0" xfId="1" applyFont="1" applyFill="1" applyBorder="1" applyAlignment="1" applyProtection="1">
      <alignment horizontal="center" vertical="center"/>
    </xf>
    <xf numFmtId="164" fontId="0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164" fontId="8" fillId="0" borderId="2" xfId="1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43" fontId="8" fillId="0" borderId="2" xfId="1" applyNumberFormat="1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43" fontId="7" fillId="0" borderId="2" xfId="1" applyNumberFormat="1" applyFont="1" applyFill="1" applyBorder="1" applyAlignment="1" applyProtection="1">
      <alignment horizontal="center" vertical="center" wrapText="1"/>
    </xf>
    <xf numFmtId="0" fontId="8" fillId="0" borderId="0" xfId="1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/>
    </xf>
    <xf numFmtId="0" fontId="8" fillId="0" borderId="2" xfId="1" applyNumberFormat="1" applyFont="1" applyFill="1" applyBorder="1" applyAlignment="1" applyProtection="1"/>
    <xf numFmtId="0" fontId="7" fillId="0" borderId="4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 applyProtection="1"/>
    <xf numFmtId="164" fontId="8" fillId="0" borderId="0" xfId="1" applyFont="1" applyFill="1" applyBorder="1" applyAlignment="1" applyProtection="1"/>
    <xf numFmtId="0" fontId="8" fillId="0" borderId="2" xfId="0" applyFont="1" applyFill="1" applyBorder="1"/>
    <xf numFmtId="0" fontId="20" fillId="0" borderId="2" xfId="0" applyFont="1" applyFill="1" applyBorder="1" applyAlignment="1">
      <alignment horizontal="center"/>
    </xf>
    <xf numFmtId="0" fontId="20" fillId="0" borderId="2" xfId="1" applyNumberFormat="1" applyFont="1" applyFill="1" applyBorder="1" applyAlignment="1" applyProtection="1">
      <alignment horizontal="center"/>
    </xf>
    <xf numFmtId="164" fontId="20" fillId="0" borderId="2" xfId="1" applyFont="1" applyFill="1" applyBorder="1" applyAlignment="1" applyProtection="1">
      <alignment horizontal="center"/>
    </xf>
    <xf numFmtId="0" fontId="7" fillId="0" borderId="2" xfId="0" applyFont="1" applyFill="1" applyBorder="1"/>
    <xf numFmtId="0" fontId="8" fillId="0" borderId="2" xfId="1" applyNumberFormat="1" applyFont="1" applyFill="1" applyBorder="1" applyAlignment="1" applyProtection="1">
      <alignment horizontal="center"/>
    </xf>
    <xf numFmtId="172" fontId="0" fillId="0" borderId="0" xfId="1" applyNumberFormat="1" applyFont="1" applyFill="1" applyBorder="1" applyAlignment="1" applyProtection="1"/>
    <xf numFmtId="166" fontId="8" fillId="0" borderId="2" xfId="0" applyNumberFormat="1" applyFont="1" applyFill="1" applyBorder="1" applyAlignment="1">
      <alignment horizontal="center"/>
    </xf>
    <xf numFmtId="164" fontId="5" fillId="0" borderId="0" xfId="1" applyFont="1" applyFill="1" applyBorder="1" applyAlignment="1" applyProtection="1"/>
    <xf numFmtId="167" fontId="8" fillId="0" borderId="0" xfId="1" applyNumberFormat="1" applyFont="1" applyFill="1" applyBorder="1" applyAlignment="1" applyProtection="1"/>
    <xf numFmtId="171" fontId="8" fillId="0" borderId="0" xfId="1" applyNumberFormat="1" applyFont="1" applyFill="1" applyBorder="1" applyAlignment="1" applyProtection="1"/>
    <xf numFmtId="10" fontId="8" fillId="0" borderId="2" xfId="0" applyNumberFormat="1" applyFont="1" applyFill="1" applyBorder="1" applyAlignment="1">
      <alignment horizontal="center"/>
    </xf>
    <xf numFmtId="168" fontId="8" fillId="0" borderId="0" xfId="1" applyNumberFormat="1" applyFont="1" applyFill="1" applyBorder="1" applyAlignment="1" applyProtection="1"/>
    <xf numFmtId="9" fontId="8" fillId="0" borderId="2" xfId="0" applyNumberFormat="1" applyFont="1" applyFill="1" applyBorder="1" applyAlignment="1">
      <alignment horizontal="center"/>
    </xf>
    <xf numFmtId="169" fontId="6" fillId="0" borderId="0" xfId="1" applyNumberFormat="1" applyFont="1" applyFill="1" applyBorder="1" applyAlignment="1" applyProtection="1"/>
    <xf numFmtId="164" fontId="7" fillId="0" borderId="0" xfId="1" applyFont="1" applyFill="1" applyBorder="1" applyAlignment="1" applyProtection="1"/>
    <xf numFmtId="164" fontId="6" fillId="0" borderId="0" xfId="1" applyFont="1" applyFill="1" applyBorder="1" applyAlignment="1" applyProtection="1">
      <alignment horizontal="center"/>
    </xf>
    <xf numFmtId="164" fontId="0" fillId="0" borderId="0" xfId="1" applyFont="1" applyFill="1" applyBorder="1" applyAlignment="1" applyProtection="1">
      <alignment horizontal="center"/>
    </xf>
    <xf numFmtId="0" fontId="0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164" fontId="5" fillId="0" borderId="0" xfId="1" applyFont="1" applyFill="1" applyBorder="1" applyAlignment="1" applyProtection="1">
      <alignment horizontal="center"/>
    </xf>
    <xf numFmtId="0" fontId="5" fillId="0" borderId="0" xfId="1" applyNumberFormat="1" applyFont="1" applyFill="1" applyBorder="1" applyAlignment="1" applyProtection="1"/>
    <xf numFmtId="0" fontId="1" fillId="0" borderId="1" xfId="0" applyFont="1" applyFill="1" applyBorder="1" applyAlignment="1"/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164" fontId="11" fillId="0" borderId="0" xfId="1" applyFont="1" applyFill="1" applyBorder="1" applyAlignment="1" applyProtection="1"/>
    <xf numFmtId="164" fontId="11" fillId="0" borderId="0" xfId="1" applyFont="1" applyBorder="1" applyProtection="1"/>
    <xf numFmtId="164" fontId="24" fillId="0" borderId="0" xfId="1" applyFont="1" applyFill="1"/>
    <xf numFmtId="164" fontId="0" fillId="0" borderId="0" xfId="1" applyFont="1" applyFill="1"/>
    <xf numFmtId="164" fontId="25" fillId="0" borderId="2" xfId="1" applyFont="1" applyFill="1" applyBorder="1" applyAlignment="1">
      <alignment horizontal="center" vertical="center" wrapText="1"/>
    </xf>
    <xf numFmtId="164" fontId="25" fillId="0" borderId="0" xfId="1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165" fontId="24" fillId="0" borderId="2" xfId="1" applyNumberFormat="1" applyFont="1" applyFill="1" applyBorder="1" applyAlignment="1">
      <alignment horizontal="center"/>
    </xf>
    <xf numFmtId="164" fontId="24" fillId="0" borderId="2" xfId="1" applyFont="1" applyFill="1" applyBorder="1" applyAlignment="1">
      <alignment horizontal="center"/>
    </xf>
    <xf numFmtId="164" fontId="24" fillId="0" borderId="2" xfId="1" applyFont="1" applyFill="1" applyBorder="1" applyAlignment="1">
      <alignment horizontal="right"/>
    </xf>
    <xf numFmtId="165" fontId="25" fillId="0" borderId="2" xfId="1" applyNumberFormat="1" applyFont="1" applyFill="1" applyBorder="1" applyAlignment="1">
      <alignment horizontal="center"/>
    </xf>
    <xf numFmtId="164" fontId="25" fillId="0" borderId="0" xfId="1" applyFont="1" applyFill="1"/>
    <xf numFmtId="0" fontId="25" fillId="0" borderId="0" xfId="0" applyFont="1" applyFill="1"/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164" fontId="24" fillId="0" borderId="2" xfId="1" applyFont="1" applyFill="1" applyBorder="1"/>
    <xf numFmtId="0" fontId="24" fillId="0" borderId="2" xfId="0" applyFont="1" applyFill="1" applyBorder="1" applyAlignment="1">
      <alignment horizontal="center"/>
    </xf>
    <xf numFmtId="0" fontId="26" fillId="0" borderId="2" xfId="0" applyFont="1" applyFill="1" applyBorder="1" applyAlignment="1">
      <alignment horizontal="center"/>
    </xf>
    <xf numFmtId="164" fontId="26" fillId="0" borderId="2" xfId="1" applyFont="1" applyFill="1" applyBorder="1" applyAlignment="1">
      <alignment horizontal="center"/>
    </xf>
    <xf numFmtId="164" fontId="24" fillId="0" borderId="0" xfId="1" applyFont="1" applyFill="1" applyAlignment="1">
      <alignment horizontal="center"/>
    </xf>
    <xf numFmtId="16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0" fontId="24" fillId="0" borderId="2" xfId="0" applyFont="1" applyFill="1" applyBorder="1"/>
    <xf numFmtId="0" fontId="27" fillId="0" borderId="2" xfId="0" applyFont="1" applyFill="1" applyBorder="1" applyAlignment="1">
      <alignment horizontal="center"/>
    </xf>
    <xf numFmtId="164" fontId="24" fillId="5" borderId="0" xfId="1" applyFont="1" applyFill="1"/>
    <xf numFmtId="10" fontId="24" fillId="0" borderId="2" xfId="0" applyNumberFormat="1" applyFont="1" applyFill="1" applyBorder="1" applyAlignment="1">
      <alignment horizontal="center"/>
    </xf>
    <xf numFmtId="170" fontId="24" fillId="0" borderId="0" xfId="2" applyNumberFormat="1" applyFont="1" applyFill="1"/>
    <xf numFmtId="9" fontId="24" fillId="5" borderId="0" xfId="1" applyNumberFormat="1" applyFont="1" applyFill="1"/>
    <xf numFmtId="164" fontId="26" fillId="0" borderId="2" xfId="1" applyFont="1" applyFill="1" applyBorder="1"/>
    <xf numFmtId="9" fontId="24" fillId="0" borderId="2" xfId="0" applyNumberFormat="1" applyFont="1" applyFill="1" applyBorder="1" applyAlignment="1">
      <alignment horizontal="center"/>
    </xf>
    <xf numFmtId="164" fontId="24" fillId="5" borderId="6" xfId="1" applyFont="1" applyFill="1" applyBorder="1"/>
    <xf numFmtId="164" fontId="24" fillId="5" borderId="0" xfId="1" applyFont="1" applyFill="1" applyBorder="1"/>
    <xf numFmtId="0" fontId="24" fillId="7" borderId="5" xfId="0" applyFont="1" applyFill="1" applyBorder="1"/>
    <xf numFmtId="10" fontId="24" fillId="7" borderId="5" xfId="0" applyNumberFormat="1" applyFont="1" applyFill="1" applyBorder="1" applyAlignment="1">
      <alignment horizontal="center"/>
    </xf>
    <xf numFmtId="164" fontId="26" fillId="7" borderId="6" xfId="1" applyFont="1" applyFill="1" applyBorder="1"/>
    <xf numFmtId="164" fontId="26" fillId="0" borderId="0" xfId="1" applyFont="1" applyFill="1" applyBorder="1"/>
    <xf numFmtId="164" fontId="24" fillId="6" borderId="6" xfId="1" applyFont="1" applyFill="1" applyBorder="1"/>
    <xf numFmtId="164" fontId="24" fillId="0" borderId="0" xfId="1" applyFont="1" applyFill="1" applyBorder="1"/>
    <xf numFmtId="43" fontId="24" fillId="6" borderId="6" xfId="0" applyNumberFormat="1" applyFont="1" applyFill="1" applyBorder="1"/>
    <xf numFmtId="164" fontId="24" fillId="6" borderId="2" xfId="1" applyFont="1" applyFill="1" applyBorder="1"/>
    <xf numFmtId="164" fontId="29" fillId="0" borderId="2" xfId="1" applyFont="1" applyFill="1" applyBorder="1" applyAlignment="1">
      <alignment horizontal="center"/>
    </xf>
    <xf numFmtId="164" fontId="26" fillId="0" borderId="0" xfId="1" applyFont="1" applyFill="1" applyBorder="1" applyAlignment="1">
      <alignment horizontal="center"/>
    </xf>
    <xf numFmtId="164" fontId="26" fillId="0" borderId="0" xfId="1" applyFont="1" applyFill="1" applyAlignment="1">
      <alignment horizontal="center"/>
    </xf>
    <xf numFmtId="164" fontId="22" fillId="0" borderId="0" xfId="1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164" fontId="26" fillId="7" borderId="2" xfId="1" applyFont="1" applyFill="1" applyBorder="1"/>
    <xf numFmtId="164" fontId="30" fillId="0" borderId="0" xfId="1" applyFont="1" applyFill="1"/>
    <xf numFmtId="164" fontId="31" fillId="0" borderId="2" xfId="1" applyFont="1" applyFill="1" applyBorder="1" applyAlignment="1">
      <alignment horizontal="center" vertical="center" wrapText="1"/>
    </xf>
    <xf numFmtId="164" fontId="11" fillId="0" borderId="0" xfId="1" applyFont="1" applyFill="1"/>
    <xf numFmtId="164" fontId="24" fillId="6" borderId="0" xfId="1" applyFont="1" applyFill="1"/>
    <xf numFmtId="0" fontId="25" fillId="0" borderId="3" xfId="0" applyFont="1" applyFill="1" applyBorder="1" applyAlignment="1">
      <alignment vertical="center"/>
    </xf>
    <xf numFmtId="0" fontId="25" fillId="0" borderId="4" xfId="0" applyFont="1" applyFill="1" applyBorder="1" applyAlignment="1">
      <alignment vertical="center"/>
    </xf>
    <xf numFmtId="164" fontId="24" fillId="8" borderId="0" xfId="1" applyFont="1" applyFill="1"/>
    <xf numFmtId="164" fontId="32" fillId="0" borderId="0" xfId="1" applyFont="1" applyFill="1"/>
    <xf numFmtId="164" fontId="33" fillId="0" borderId="2" xfId="1" applyFont="1" applyFill="1" applyBorder="1"/>
    <xf numFmtId="0" fontId="8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 applyProtection="1"/>
    <xf numFmtId="164" fontId="6" fillId="0" borderId="2" xfId="1" applyFont="1" applyFill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164" fontId="4" fillId="0" borderId="0" xfId="1" applyFont="1" applyFill="1" applyBorder="1" applyAlignment="1" applyProtection="1"/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left" vertical="center"/>
    </xf>
    <xf numFmtId="43" fontId="4" fillId="0" borderId="0" xfId="0" applyNumberFormat="1" applyFont="1" applyFill="1" applyAlignment="1">
      <alignment horizontal="center" vertical="center"/>
    </xf>
    <xf numFmtId="0" fontId="4" fillId="0" borderId="0" xfId="0" applyFont="1" applyFill="1"/>
    <xf numFmtId="166" fontId="8" fillId="0" borderId="0" xfId="0" applyNumberFormat="1" applyFont="1" applyFill="1" applyBorder="1" applyAlignment="1">
      <alignment horizontal="center"/>
    </xf>
    <xf numFmtId="0" fontId="8" fillId="0" borderId="3" xfId="0" applyFont="1" applyFill="1" applyBorder="1" applyAlignment="1">
      <alignment horizontal="left" vertical="center"/>
    </xf>
    <xf numFmtId="0" fontId="1" fillId="0" borderId="0" xfId="0" applyFont="1" applyFill="1" applyBorder="1" applyAlignment="1"/>
    <xf numFmtId="0" fontId="8" fillId="0" borderId="3" xfId="1" applyNumberFormat="1" applyFont="1" applyFill="1" applyBorder="1" applyAlignment="1" applyProtection="1">
      <alignment horizontal="center" vertical="center" wrapText="1"/>
    </xf>
    <xf numFmtId="164" fontId="6" fillId="0" borderId="3" xfId="1" applyFont="1" applyFill="1" applyBorder="1" applyAlignment="1" applyProtection="1">
      <alignment horizontal="center" vertical="center"/>
    </xf>
    <xf numFmtId="0" fontId="8" fillId="0" borderId="24" xfId="1" applyNumberFormat="1" applyFont="1" applyFill="1" applyBorder="1" applyAlignment="1" applyProtection="1">
      <alignment horizontal="center" vertical="center" wrapText="1"/>
    </xf>
    <xf numFmtId="0" fontId="8" fillId="0" borderId="25" xfId="1" applyNumberFormat="1" applyFont="1" applyFill="1" applyBorder="1" applyAlignment="1" applyProtection="1">
      <alignment horizontal="center" vertical="center" wrapText="1"/>
    </xf>
    <xf numFmtId="164" fontId="8" fillId="0" borderId="25" xfId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8" fillId="0" borderId="26" xfId="0" applyFont="1" applyFill="1" applyBorder="1" applyAlignment="1">
      <alignment horizontal="left" vertical="center"/>
    </xf>
    <xf numFmtId="164" fontId="36" fillId="0" borderId="2" xfId="1" applyFont="1" applyFill="1" applyBorder="1" applyAlignment="1" applyProtection="1">
      <alignment horizontal="center" vertical="center"/>
    </xf>
    <xf numFmtId="164" fontId="3" fillId="0" borderId="0" xfId="1" applyFont="1" applyFill="1" applyBorder="1" applyAlignment="1" applyProtection="1">
      <alignment horizontal="center" vertical="center"/>
    </xf>
    <xf numFmtId="164" fontId="2" fillId="0" borderId="0" xfId="1" applyFont="1"/>
    <xf numFmtId="0" fontId="3" fillId="0" borderId="0" xfId="0" applyFont="1" applyFill="1" applyAlignment="1">
      <alignment horizontal="center" vertical="center"/>
    </xf>
    <xf numFmtId="164" fontId="3" fillId="0" borderId="0" xfId="1" applyFont="1" applyFill="1" applyBorder="1" applyAlignment="1" applyProtection="1"/>
    <xf numFmtId="0" fontId="3" fillId="0" borderId="0" xfId="0" applyFont="1" applyFill="1"/>
    <xf numFmtId="0" fontId="2" fillId="0" borderId="0" xfId="0" applyFont="1" applyFill="1"/>
    <xf numFmtId="164" fontId="37" fillId="0" borderId="0" xfId="1" applyFont="1" applyBorder="1" applyProtection="1"/>
    <xf numFmtId="0" fontId="3" fillId="0" borderId="0" xfId="0" applyFont="1" applyFill="1" applyAlignment="1">
      <alignment horizontal="center"/>
    </xf>
    <xf numFmtId="164" fontId="3" fillId="0" borderId="0" xfId="1" applyFont="1" applyFill="1" applyBorder="1" applyAlignment="1" applyProtection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2" fillId="0" borderId="0" xfId="1" applyFont="1" applyFill="1" applyBorder="1" applyAlignment="1" applyProtection="1"/>
    <xf numFmtId="164" fontId="2" fillId="0" borderId="0" xfId="1" applyFont="1" applyBorder="1" applyProtection="1"/>
    <xf numFmtId="164" fontId="36" fillId="0" borderId="3" xfId="1" applyFont="1" applyFill="1" applyBorder="1" applyAlignment="1" applyProtection="1">
      <alignment horizontal="center" vertical="center"/>
    </xf>
    <xf numFmtId="164" fontId="36" fillId="0" borderId="31" xfId="1" applyFont="1" applyFill="1" applyBorder="1" applyAlignment="1" applyProtection="1">
      <alignment horizontal="center" vertical="center"/>
    </xf>
    <xf numFmtId="164" fontId="36" fillId="0" borderId="38" xfId="1" applyFont="1" applyFill="1" applyBorder="1" applyAlignment="1" applyProtection="1">
      <alignment horizontal="center" vertical="center"/>
    </xf>
    <xf numFmtId="164" fontId="2" fillId="6" borderId="2" xfId="1" applyFont="1" applyFill="1" applyBorder="1" applyProtection="1"/>
    <xf numFmtId="164" fontId="36" fillId="0" borderId="0" xfId="1" applyFont="1" applyFill="1" applyBorder="1" applyAlignment="1" applyProtection="1"/>
    <xf numFmtId="169" fontId="36" fillId="0" borderId="0" xfId="1" applyNumberFormat="1" applyFont="1" applyFill="1" applyBorder="1" applyAlignment="1" applyProtection="1"/>
    <xf numFmtId="164" fontId="38" fillId="0" borderId="0" xfId="1" applyFont="1" applyFill="1" applyBorder="1" applyAlignment="1" applyProtection="1"/>
    <xf numFmtId="0" fontId="21" fillId="0" borderId="0" xfId="0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174" fontId="39" fillId="0" borderId="2" xfId="0" applyNumberFormat="1" applyFont="1" applyFill="1" applyBorder="1" applyAlignment="1">
      <alignment horizontal="center"/>
    </xf>
    <xf numFmtId="0" fontId="39" fillId="0" borderId="2" xfId="0" applyFont="1" applyFill="1" applyBorder="1" applyAlignment="1">
      <alignment horizontal="center"/>
    </xf>
    <xf numFmtId="164" fontId="39" fillId="0" borderId="2" xfId="1" applyFont="1" applyFill="1" applyBorder="1" applyAlignment="1" applyProtection="1">
      <alignment horizontal="center"/>
    </xf>
    <xf numFmtId="164" fontId="15" fillId="0" borderId="23" xfId="1" applyFont="1" applyFill="1" applyBorder="1" applyAlignment="1" applyProtection="1">
      <alignment horizontal="center" vertical="center" wrapText="1"/>
    </xf>
    <xf numFmtId="164" fontId="15" fillId="0" borderId="36" xfId="1" applyFont="1" applyFill="1" applyBorder="1" applyAlignment="1" applyProtection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0" fontId="41" fillId="0" borderId="2" xfId="0" quotePrefix="1" applyFont="1" applyBorder="1" applyAlignment="1">
      <alignment horizontal="center" vertical="center"/>
    </xf>
    <xf numFmtId="0" fontId="8" fillId="0" borderId="34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center" vertical="center"/>
    </xf>
    <xf numFmtId="164" fontId="8" fillId="0" borderId="6" xfId="1" applyFont="1" applyFill="1" applyBorder="1" applyAlignment="1" applyProtection="1">
      <alignment horizontal="center" vertical="center" wrapText="1"/>
    </xf>
    <xf numFmtId="0" fontId="8" fillId="0" borderId="6" xfId="1" applyNumberFormat="1" applyFont="1" applyFill="1" applyBorder="1" applyAlignment="1" applyProtection="1">
      <alignment horizontal="center" vertical="center" wrapText="1"/>
    </xf>
    <xf numFmtId="164" fontId="4" fillId="0" borderId="2" xfId="1" applyFont="1" applyFill="1" applyBorder="1" applyAlignment="1" applyProtection="1"/>
    <xf numFmtId="0" fontId="39" fillId="0" borderId="2" xfId="1" applyNumberFormat="1" applyFont="1" applyFill="1" applyBorder="1" applyAlignment="1" applyProtection="1">
      <alignment horizontal="center"/>
    </xf>
    <xf numFmtId="164" fontId="4" fillId="0" borderId="0" xfId="1" applyFont="1" applyBorder="1" applyProtection="1"/>
    <xf numFmtId="164" fontId="8" fillId="0" borderId="3" xfId="1" applyFont="1" applyFill="1" applyBorder="1" applyAlignment="1" applyProtection="1"/>
    <xf numFmtId="164" fontId="8" fillId="0" borderId="0" xfId="1" applyFont="1" applyFill="1" applyBorder="1" applyAlignment="1" applyProtection="1">
      <alignment horizontal="center"/>
    </xf>
    <xf numFmtId="0" fontId="42" fillId="0" borderId="0" xfId="0" applyFont="1" applyFill="1" applyAlignment="1">
      <alignment horizontal="center" vertical="center"/>
    </xf>
    <xf numFmtId="164" fontId="39" fillId="0" borderId="0" xfId="1" applyFont="1" applyFill="1" applyBorder="1" applyAlignment="1" applyProtection="1">
      <alignment horizontal="center"/>
    </xf>
    <xf numFmtId="164" fontId="4" fillId="0" borderId="39" xfId="1" applyFont="1" applyFill="1" applyBorder="1" applyAlignment="1" applyProtection="1"/>
    <xf numFmtId="0" fontId="12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/>
    </xf>
    <xf numFmtId="164" fontId="3" fillId="0" borderId="25" xfId="1" applyFont="1" applyFill="1" applyBorder="1" applyAlignment="1" applyProtection="1">
      <alignment horizontal="center" vertical="center"/>
    </xf>
    <xf numFmtId="164" fontId="3" fillId="0" borderId="37" xfId="1" applyFont="1" applyFill="1" applyBorder="1" applyAlignment="1" applyProtection="1">
      <alignment horizontal="center" vertical="center"/>
    </xf>
    <xf numFmtId="164" fontId="16" fillId="0" borderId="0" xfId="1" applyFont="1" applyFill="1" applyBorder="1" applyAlignment="1" applyProtection="1"/>
    <xf numFmtId="0" fontId="16" fillId="0" borderId="0" xfId="0" applyFont="1" applyFill="1"/>
    <xf numFmtId="0" fontId="16" fillId="0" borderId="0" xfId="0" applyFont="1" applyFill="1" applyAlignment="1">
      <alignment horizontal="center"/>
    </xf>
    <xf numFmtId="164" fontId="16" fillId="0" borderId="0" xfId="1" applyFont="1" applyFill="1" applyBorder="1" applyAlignment="1" applyProtection="1">
      <alignment horizontal="center"/>
    </xf>
    <xf numFmtId="0" fontId="16" fillId="0" borderId="0" xfId="1" applyNumberFormat="1" applyFont="1" applyFill="1" applyBorder="1" applyAlignment="1" applyProtection="1"/>
    <xf numFmtId="164" fontId="43" fillId="0" borderId="2" xfId="1" applyFont="1" applyFill="1" applyBorder="1" applyAlignment="1" applyProtection="1">
      <alignment horizontal="center" vertical="center" wrapText="1"/>
    </xf>
    <xf numFmtId="0" fontId="43" fillId="0" borderId="2" xfId="1" applyNumberFormat="1" applyFont="1" applyFill="1" applyBorder="1" applyAlignment="1" applyProtection="1">
      <alignment horizontal="center" vertical="center" wrapText="1"/>
    </xf>
    <xf numFmtId="164" fontId="44" fillId="0" borderId="2" xfId="1" applyFont="1" applyFill="1" applyBorder="1" applyAlignment="1" applyProtection="1"/>
    <xf numFmtId="43" fontId="39" fillId="0" borderId="2" xfId="1" applyNumberFormat="1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/>
    </xf>
    <xf numFmtId="164" fontId="39" fillId="6" borderId="4" xfId="1" applyFont="1" applyFill="1" applyBorder="1" applyAlignment="1" applyProtection="1"/>
    <xf numFmtId="164" fontId="8" fillId="0" borderId="4" xfId="1" applyFont="1" applyFill="1" applyBorder="1" applyAlignment="1" applyProtection="1"/>
    <xf numFmtId="164" fontId="8" fillId="6" borderId="4" xfId="1" applyFont="1" applyFill="1" applyBorder="1" applyAlignment="1" applyProtection="1"/>
    <xf numFmtId="0" fontId="45" fillId="0" borderId="0" xfId="0" applyFont="1" applyFill="1" applyBorder="1" applyAlignment="1"/>
    <xf numFmtId="164" fontId="19" fillId="0" borderId="0" xfId="1" applyFont="1" applyFill="1" applyBorder="1" applyAlignment="1" applyProtection="1"/>
    <xf numFmtId="164" fontId="8" fillId="0" borderId="23" xfId="1" applyFont="1" applyFill="1" applyBorder="1" applyAlignment="1" applyProtection="1">
      <alignment horizontal="center" vertical="center" wrapText="1"/>
    </xf>
    <xf numFmtId="164" fontId="8" fillId="0" borderId="36" xfId="1" applyFont="1" applyFill="1" applyBorder="1" applyAlignment="1" applyProtection="1">
      <alignment horizontal="center" vertical="center" wrapText="1"/>
    </xf>
    <xf numFmtId="164" fontId="19" fillId="0" borderId="25" xfId="1" applyFont="1" applyFill="1" applyBorder="1" applyAlignment="1" applyProtection="1">
      <alignment horizontal="center" vertical="center"/>
    </xf>
    <xf numFmtId="164" fontId="19" fillId="0" borderId="37" xfId="1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>
      <alignment horizontal="center" vertical="center"/>
    </xf>
    <xf numFmtId="164" fontId="6" fillId="0" borderId="31" xfId="1" applyFont="1" applyFill="1" applyBorder="1" applyAlignment="1" applyProtection="1">
      <alignment horizontal="center" vertical="center"/>
    </xf>
    <xf numFmtId="164" fontId="6" fillId="0" borderId="38" xfId="1" applyFont="1" applyFill="1" applyBorder="1" applyAlignment="1" applyProtection="1">
      <alignment horizontal="center" vertical="center"/>
    </xf>
    <xf numFmtId="164" fontId="4" fillId="6" borderId="2" xfId="1" applyFont="1" applyFill="1" applyBorder="1" applyProtection="1"/>
    <xf numFmtId="164" fontId="19" fillId="0" borderId="0" xfId="1" applyFont="1" applyFill="1" applyBorder="1" applyAlignment="1" applyProtection="1">
      <alignment horizontal="center" vertical="center"/>
    </xf>
    <xf numFmtId="170" fontId="8" fillId="0" borderId="2" xfId="0" applyNumberFormat="1" applyFont="1" applyFill="1" applyBorder="1" applyAlignment="1">
      <alignment horizontal="center"/>
    </xf>
    <xf numFmtId="164" fontId="39" fillId="0" borderId="0" xfId="1" applyFont="1" applyFill="1" applyBorder="1" applyAlignment="1" applyProtection="1"/>
    <xf numFmtId="164" fontId="39" fillId="0" borderId="2" xfId="1" applyFont="1" applyFill="1" applyBorder="1" applyAlignment="1" applyProtection="1"/>
    <xf numFmtId="0" fontId="4" fillId="6" borderId="2" xfId="0" applyFont="1" applyFill="1" applyBorder="1" applyAlignment="1">
      <alignment horizontal="center"/>
    </xf>
    <xf numFmtId="164" fontId="19" fillId="0" borderId="0" xfId="1" applyFont="1" applyFill="1" applyBorder="1" applyAlignment="1" applyProtection="1">
      <alignment horizontal="center"/>
    </xf>
    <xf numFmtId="0" fontId="4" fillId="0" borderId="0" xfId="0" applyFont="1" applyFill="1" applyAlignment="1">
      <alignment horizontal="center"/>
    </xf>
    <xf numFmtId="164" fontId="8" fillId="6" borderId="2" xfId="1" applyFont="1" applyFill="1" applyBorder="1" applyAlignment="1" applyProtection="1"/>
    <xf numFmtId="0" fontId="8" fillId="0" borderId="0" xfId="0" applyFont="1" applyFill="1" applyBorder="1" applyAlignment="1">
      <alignment horizontal="left"/>
    </xf>
    <xf numFmtId="173" fontId="8" fillId="0" borderId="2" xfId="0" applyNumberFormat="1" applyFont="1" applyFill="1" applyBorder="1" applyAlignment="1">
      <alignment horizontal="center"/>
    </xf>
    <xf numFmtId="0" fontId="40" fillId="0" borderId="0" xfId="0" applyFont="1" applyFill="1" applyBorder="1" applyAlignment="1"/>
    <xf numFmtId="0" fontId="6" fillId="0" borderId="0" xfId="0" applyFont="1" applyFill="1"/>
    <xf numFmtId="164" fontId="40" fillId="0" borderId="23" xfId="1" applyFont="1" applyFill="1" applyBorder="1" applyAlignment="1" applyProtection="1">
      <alignment horizontal="center" vertical="center" wrapText="1"/>
    </xf>
    <xf numFmtId="164" fontId="40" fillId="0" borderId="36" xfId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0" fillId="0" borderId="2" xfId="1" applyNumberFormat="1" applyFont="1" applyFill="1" applyBorder="1" applyAlignment="1" applyProtection="1">
      <alignment horizontal="center" vertical="center" wrapText="1"/>
    </xf>
    <xf numFmtId="0" fontId="40" fillId="0" borderId="3" xfId="1" applyNumberFormat="1" applyFont="1" applyFill="1" applyBorder="1" applyAlignment="1" applyProtection="1">
      <alignment horizontal="center" vertical="center" wrapText="1"/>
    </xf>
    <xf numFmtId="164" fontId="6" fillId="0" borderId="25" xfId="1" applyFont="1" applyFill="1" applyBorder="1" applyAlignment="1" applyProtection="1">
      <alignment horizontal="center" vertical="center"/>
    </xf>
    <xf numFmtId="164" fontId="6" fillId="0" borderId="37" xfId="1" applyFont="1" applyFill="1" applyBorder="1" applyAlignment="1" applyProtection="1">
      <alignment horizontal="center" vertical="center"/>
    </xf>
    <xf numFmtId="164" fontId="40" fillId="0" borderId="2" xfId="1" applyFont="1" applyFill="1" applyBorder="1" applyAlignment="1" applyProtection="1">
      <alignment horizontal="center" vertical="center" wrapText="1"/>
    </xf>
    <xf numFmtId="0" fontId="30" fillId="0" borderId="2" xfId="0" applyFont="1" applyBorder="1" applyAlignment="1">
      <alignment horizontal="center" vertical="center"/>
    </xf>
    <xf numFmtId="0" fontId="30" fillId="0" borderId="2" xfId="0" quotePrefix="1" applyFont="1" applyBorder="1" applyAlignment="1">
      <alignment horizontal="center" vertical="center"/>
    </xf>
    <xf numFmtId="164" fontId="6" fillId="6" borderId="2" xfId="1" applyFont="1" applyFill="1" applyBorder="1" applyProtection="1"/>
    <xf numFmtId="0" fontId="40" fillId="0" borderId="34" xfId="0" applyFont="1" applyFill="1" applyBorder="1" applyAlignment="1">
      <alignment horizontal="left" vertical="center"/>
    </xf>
    <xf numFmtId="0" fontId="40" fillId="0" borderId="35" xfId="0" applyFont="1" applyFill="1" applyBorder="1" applyAlignment="1">
      <alignment horizontal="left" vertical="center"/>
    </xf>
    <xf numFmtId="0" fontId="40" fillId="0" borderId="35" xfId="0" applyFont="1" applyFill="1" applyBorder="1" applyAlignment="1">
      <alignment horizontal="center" vertical="center"/>
    </xf>
    <xf numFmtId="164" fontId="40" fillId="0" borderId="6" xfId="1" applyFont="1" applyFill="1" applyBorder="1" applyAlignment="1" applyProtection="1">
      <alignment horizontal="center" vertical="center" wrapText="1"/>
    </xf>
    <xf numFmtId="0" fontId="40" fillId="0" borderId="6" xfId="1" applyNumberFormat="1" applyFont="1" applyFill="1" applyBorder="1" applyAlignment="1" applyProtection="1">
      <alignment horizontal="center" vertical="center" wrapText="1"/>
    </xf>
    <xf numFmtId="0" fontId="40" fillId="0" borderId="0" xfId="1" applyNumberFormat="1" applyFont="1" applyFill="1" applyBorder="1" applyAlignment="1" applyProtection="1">
      <alignment horizontal="center" vertical="center" wrapText="1"/>
    </xf>
    <xf numFmtId="0" fontId="40" fillId="0" borderId="3" xfId="0" applyFont="1" applyFill="1" applyBorder="1" applyAlignment="1">
      <alignment horizontal="left" vertical="center"/>
    </xf>
    <xf numFmtId="0" fontId="40" fillId="0" borderId="4" xfId="0" applyFont="1" applyFill="1" applyBorder="1" applyAlignment="1">
      <alignment horizontal="left" vertical="center"/>
    </xf>
    <xf numFmtId="0" fontId="40" fillId="0" borderId="4" xfId="0" applyFont="1" applyFill="1" applyBorder="1" applyAlignment="1">
      <alignment horizontal="center"/>
    </xf>
    <xf numFmtId="0" fontId="40" fillId="0" borderId="2" xfId="1" applyNumberFormat="1" applyFont="1" applyFill="1" applyBorder="1" applyAlignment="1" applyProtection="1"/>
    <xf numFmtId="164" fontId="40" fillId="0" borderId="2" xfId="1" applyFont="1" applyFill="1" applyBorder="1" applyAlignment="1" applyProtection="1"/>
    <xf numFmtId="164" fontId="6" fillId="0" borderId="2" xfId="1" applyFont="1" applyFill="1" applyBorder="1" applyAlignment="1" applyProtection="1"/>
    <xf numFmtId="0" fontId="40" fillId="0" borderId="0" xfId="0" applyFont="1" applyFill="1" applyBorder="1"/>
    <xf numFmtId="0" fontId="40" fillId="0" borderId="0" xfId="0" applyFont="1" applyFill="1" applyBorder="1" applyAlignment="1">
      <alignment horizontal="center"/>
    </xf>
    <xf numFmtId="0" fontId="40" fillId="0" borderId="0" xfId="1" applyNumberFormat="1" applyFont="1" applyFill="1" applyBorder="1" applyAlignment="1" applyProtection="1"/>
    <xf numFmtId="164" fontId="40" fillId="0" borderId="0" xfId="1" applyFont="1" applyFill="1" applyBorder="1" applyAlignment="1" applyProtection="1"/>
    <xf numFmtId="0" fontId="40" fillId="0" borderId="2" xfId="0" applyFont="1" applyFill="1" applyBorder="1"/>
    <xf numFmtId="0" fontId="46" fillId="0" borderId="2" xfId="0" applyFont="1" applyFill="1" applyBorder="1" applyAlignment="1">
      <alignment horizontal="center"/>
    </xf>
    <xf numFmtId="0" fontId="46" fillId="0" borderId="2" xfId="1" applyNumberFormat="1" applyFont="1" applyFill="1" applyBorder="1" applyAlignment="1" applyProtection="1">
      <alignment horizontal="center"/>
    </xf>
    <xf numFmtId="164" fontId="46" fillId="0" borderId="2" xfId="1" applyFont="1" applyFill="1" applyBorder="1" applyAlignment="1" applyProtection="1">
      <alignment horizontal="center"/>
    </xf>
    <xf numFmtId="0" fontId="40" fillId="0" borderId="2" xfId="0" applyFont="1" applyFill="1" applyBorder="1" applyAlignment="1">
      <alignment horizontal="center"/>
    </xf>
    <xf numFmtId="0" fontId="40" fillId="0" borderId="2" xfId="1" applyNumberFormat="1" applyFont="1" applyFill="1" applyBorder="1" applyAlignment="1" applyProtection="1">
      <alignment horizontal="center"/>
    </xf>
    <xf numFmtId="164" fontId="40" fillId="0" borderId="2" xfId="1" applyFont="1" applyFill="1" applyBorder="1" applyAlignment="1" applyProtection="1">
      <alignment horizontal="center"/>
    </xf>
    <xf numFmtId="10" fontId="40" fillId="0" borderId="2" xfId="0" applyNumberFormat="1" applyFont="1" applyFill="1" applyBorder="1" applyAlignment="1">
      <alignment horizontal="center"/>
    </xf>
    <xf numFmtId="166" fontId="40" fillId="0" borderId="2" xfId="0" applyNumberFormat="1" applyFont="1" applyFill="1" applyBorder="1" applyAlignment="1">
      <alignment horizontal="center"/>
    </xf>
    <xf numFmtId="167" fontId="40" fillId="0" borderId="0" xfId="1" applyNumberFormat="1" applyFont="1" applyFill="1" applyBorder="1" applyAlignment="1" applyProtection="1"/>
    <xf numFmtId="164" fontId="6" fillId="0" borderId="0" xfId="1" applyFont="1" applyBorder="1" applyProtection="1"/>
    <xf numFmtId="175" fontId="40" fillId="0" borderId="2" xfId="0" applyNumberFormat="1" applyFont="1" applyFill="1" applyBorder="1" applyAlignment="1">
      <alignment horizontal="center"/>
    </xf>
    <xf numFmtId="171" fontId="40" fillId="0" borderId="0" xfId="1" applyNumberFormat="1" applyFont="1" applyFill="1" applyBorder="1" applyAlignment="1" applyProtection="1"/>
    <xf numFmtId="164" fontId="40" fillId="0" borderId="0" xfId="1" applyNumberFormat="1" applyFont="1" applyFill="1" applyBorder="1" applyAlignment="1" applyProtection="1"/>
    <xf numFmtId="164" fontId="47" fillId="0" borderId="0" xfId="1" applyFont="1" applyFill="1" applyBorder="1" applyAlignment="1" applyProtection="1"/>
    <xf numFmtId="168" fontId="40" fillId="0" borderId="0" xfId="1" applyNumberFormat="1" applyFont="1" applyFill="1" applyBorder="1" applyAlignment="1" applyProtection="1"/>
    <xf numFmtId="9" fontId="40" fillId="0" borderId="2" xfId="0" applyNumberFormat="1" applyFont="1" applyFill="1" applyBorder="1" applyAlignment="1">
      <alignment horizontal="center"/>
    </xf>
    <xf numFmtId="164" fontId="46" fillId="0" borderId="0" xfId="1" applyFont="1" applyFill="1" applyBorder="1" applyAlignment="1" applyProtection="1"/>
    <xf numFmtId="164" fontId="46" fillId="0" borderId="2" xfId="1" applyFont="1" applyFill="1" applyBorder="1" applyAlignment="1" applyProtection="1"/>
    <xf numFmtId="0" fontId="40" fillId="0" borderId="2" xfId="0" applyFont="1" applyFill="1" applyBorder="1" applyAlignment="1">
      <alignment horizontal="right"/>
    </xf>
    <xf numFmtId="0" fontId="6" fillId="0" borderId="0" xfId="0" applyFont="1" applyFill="1" applyAlignment="1">
      <alignment horizontal="center"/>
    </xf>
    <xf numFmtId="164" fontId="40" fillId="0" borderId="0" xfId="1" applyFont="1" applyFill="1" applyBorder="1" applyAlignment="1" applyProtection="1">
      <alignment horizontal="center"/>
    </xf>
    <xf numFmtId="0" fontId="6" fillId="6" borderId="2" xfId="0" applyFont="1" applyFill="1" applyBorder="1" applyAlignment="1">
      <alignment horizontal="center"/>
    </xf>
    <xf numFmtId="164" fontId="40" fillId="6" borderId="2" xfId="1" applyFont="1" applyFill="1" applyBorder="1" applyAlignment="1" applyProtection="1"/>
    <xf numFmtId="0" fontId="40" fillId="0" borderId="0" xfId="0" applyFont="1" applyFill="1" applyBorder="1" applyAlignment="1">
      <alignment horizontal="left"/>
    </xf>
    <xf numFmtId="0" fontId="40" fillId="0" borderId="0" xfId="0" applyFont="1" applyFill="1"/>
    <xf numFmtId="0" fontId="40" fillId="0" borderId="0" xfId="0" applyFont="1" applyFill="1" applyAlignment="1">
      <alignment horizontal="center"/>
    </xf>
    <xf numFmtId="0" fontId="40" fillId="0" borderId="2" xfId="0" applyFont="1" applyFill="1" applyBorder="1" applyAlignment="1">
      <alignment horizontal="left" vertical="center"/>
    </xf>
    <xf numFmtId="43" fontId="40" fillId="0" borderId="2" xfId="1" applyNumberFormat="1" applyFont="1" applyFill="1" applyBorder="1" applyAlignment="1" applyProtection="1">
      <alignment horizontal="center" vertical="center" wrapText="1"/>
    </xf>
    <xf numFmtId="164" fontId="6" fillId="0" borderId="2" xfId="1" applyNumberFormat="1" applyFont="1" applyFill="1" applyBorder="1" applyAlignment="1" applyProtection="1">
      <alignment horizontal="center" vertical="center"/>
    </xf>
    <xf numFmtId="164" fontId="46" fillId="0" borderId="2" xfId="1" applyFont="1" applyBorder="1" applyAlignment="1" applyProtection="1">
      <alignment vertical="center"/>
    </xf>
    <xf numFmtId="43" fontId="46" fillId="0" borderId="2" xfId="1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/>
    <xf numFmtId="164" fontId="39" fillId="0" borderId="2" xfId="1" applyFont="1" applyBorder="1" applyAlignment="1" applyProtection="1">
      <alignment vertical="center"/>
    </xf>
    <xf numFmtId="173" fontId="40" fillId="0" borderId="2" xfId="0" applyNumberFormat="1" applyFont="1" applyFill="1" applyBorder="1" applyAlignment="1">
      <alignment horizontal="center"/>
    </xf>
    <xf numFmtId="0" fontId="40" fillId="0" borderId="2" xfId="0" applyFont="1" applyFill="1" applyBorder="1" applyAlignment="1"/>
    <xf numFmtId="0" fontId="6" fillId="0" borderId="2" xfId="0" applyFont="1" applyFill="1" applyBorder="1"/>
    <xf numFmtId="167" fontId="40" fillId="0" borderId="2" xfId="1" applyNumberFormat="1" applyFont="1" applyFill="1" applyBorder="1" applyAlignment="1" applyProtection="1"/>
    <xf numFmtId="164" fontId="6" fillId="0" borderId="2" xfId="1" applyFont="1" applyBorder="1" applyProtection="1"/>
    <xf numFmtId="171" fontId="40" fillId="0" borderId="2" xfId="1" applyNumberFormat="1" applyFont="1" applyFill="1" applyBorder="1" applyAlignment="1" applyProtection="1"/>
    <xf numFmtId="164" fontId="6" fillId="0" borderId="2" xfId="1" applyFont="1" applyBorder="1"/>
    <xf numFmtId="164" fontId="47" fillId="0" borderId="2" xfId="1" applyFont="1" applyFill="1" applyBorder="1" applyAlignment="1" applyProtection="1"/>
    <xf numFmtId="168" fontId="40" fillId="0" borderId="2" xfId="1" applyNumberFormat="1" applyFont="1" applyFill="1" applyBorder="1" applyAlignment="1" applyProtection="1"/>
    <xf numFmtId="169" fontId="6" fillId="0" borderId="2" xfId="1" applyNumberFormat="1" applyFont="1" applyFill="1" applyBorder="1" applyAlignment="1" applyProtection="1"/>
    <xf numFmtId="164" fontId="6" fillId="0" borderId="2" xfId="1" applyFont="1" applyFill="1" applyBorder="1" applyAlignment="1" applyProtection="1">
      <alignment horizontal="center"/>
    </xf>
    <xf numFmtId="0" fontId="6" fillId="0" borderId="2" xfId="0" applyFont="1" applyFill="1" applyBorder="1" applyAlignment="1">
      <alignment horizontal="center"/>
    </xf>
    <xf numFmtId="0" fontId="40" fillId="0" borderId="2" xfId="0" applyFont="1" applyFill="1" applyBorder="1" applyAlignment="1">
      <alignment horizontal="left"/>
    </xf>
    <xf numFmtId="164" fontId="40" fillId="6" borderId="2" xfId="1" applyFont="1" applyFill="1" applyBorder="1" applyAlignment="1" applyProtection="1">
      <alignment horizontal="center" vertical="center" wrapText="1"/>
    </xf>
    <xf numFmtId="0" fontId="6" fillId="6" borderId="2" xfId="0" applyFont="1" applyFill="1" applyBorder="1"/>
    <xf numFmtId="0" fontId="40" fillId="6" borderId="2" xfId="0" applyFont="1" applyFill="1" applyBorder="1" applyAlignment="1">
      <alignment vertical="center"/>
    </xf>
    <xf numFmtId="0" fontId="30" fillId="6" borderId="2" xfId="0" applyFont="1" applyFill="1" applyBorder="1" applyAlignment="1">
      <alignment horizontal="center" vertical="center"/>
    </xf>
    <xf numFmtId="164" fontId="48" fillId="0" borderId="2" xfId="1" applyFont="1" applyFill="1" applyBorder="1" applyAlignment="1" applyProtection="1"/>
    <xf numFmtId="43" fontId="40" fillId="6" borderId="2" xfId="1" applyNumberFormat="1" applyFont="1" applyFill="1" applyBorder="1" applyAlignment="1" applyProtection="1">
      <alignment horizontal="center" vertical="center" wrapText="1"/>
    </xf>
    <xf numFmtId="164" fontId="6" fillId="6" borderId="2" xfId="1" applyNumberFormat="1" applyFont="1" applyFill="1" applyBorder="1" applyAlignment="1" applyProtection="1">
      <alignment horizontal="center" vertical="center"/>
    </xf>
    <xf numFmtId="43" fontId="6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40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left" vertical="center"/>
    </xf>
    <xf numFmtId="164" fontId="18" fillId="0" borderId="0" xfId="1" applyFont="1" applyFill="1" applyBorder="1" applyAlignment="1" applyProtection="1"/>
    <xf numFmtId="0" fontId="51" fillId="0" borderId="0" xfId="0" applyFont="1" applyFill="1"/>
    <xf numFmtId="0" fontId="18" fillId="0" borderId="0" xfId="0" applyFont="1" applyFill="1"/>
    <xf numFmtId="164" fontId="51" fillId="0" borderId="0" xfId="1" applyFont="1" applyBorder="1" applyProtection="1"/>
    <xf numFmtId="164" fontId="51" fillId="0" borderId="0" xfId="1" applyFont="1"/>
    <xf numFmtId="164" fontId="15" fillId="0" borderId="40" xfId="1" applyFont="1" applyFill="1" applyBorder="1" applyAlignment="1" applyProtection="1">
      <alignment horizontal="center" vertical="center" wrapText="1"/>
    </xf>
    <xf numFmtId="164" fontId="3" fillId="0" borderId="41" xfId="1" applyFont="1" applyFill="1" applyBorder="1" applyAlignment="1" applyProtection="1">
      <alignment horizontal="center" vertical="center"/>
    </xf>
    <xf numFmtId="164" fontId="36" fillId="0" borderId="5" xfId="1" applyFont="1" applyFill="1" applyBorder="1" applyAlignment="1" applyProtection="1">
      <alignment horizontal="center" vertical="center"/>
    </xf>
    <xf numFmtId="164" fontId="36" fillId="0" borderId="42" xfId="1" applyFont="1" applyFill="1" applyBorder="1" applyAlignment="1" applyProtection="1">
      <alignment horizontal="center" vertical="center"/>
    </xf>
    <xf numFmtId="164" fontId="43" fillId="0" borderId="21" xfId="1" applyFont="1" applyFill="1" applyBorder="1" applyAlignment="1" applyProtection="1">
      <alignment horizontal="center" vertical="center" wrapText="1"/>
    </xf>
    <xf numFmtId="0" fontId="43" fillId="0" borderId="21" xfId="1" applyNumberFormat="1" applyFont="1" applyFill="1" applyBorder="1" applyAlignment="1" applyProtection="1">
      <alignment horizontal="center" vertical="center" wrapText="1"/>
    </xf>
    <xf numFmtId="164" fontId="43" fillId="0" borderId="23" xfId="1" applyFont="1" applyFill="1" applyBorder="1" applyAlignment="1" applyProtection="1">
      <alignment horizontal="center" vertical="center" wrapText="1"/>
    </xf>
    <xf numFmtId="0" fontId="40" fillId="0" borderId="24" xfId="0" applyFont="1" applyFill="1" applyBorder="1" applyAlignment="1">
      <alignment horizontal="center" vertical="center"/>
    </xf>
    <xf numFmtId="43" fontId="8" fillId="0" borderId="25" xfId="1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left" vertical="center"/>
    </xf>
    <xf numFmtId="164" fontId="8" fillId="0" borderId="5" xfId="1" applyFont="1" applyFill="1" applyBorder="1" applyAlignment="1" applyProtection="1">
      <alignment horizontal="center" vertical="center" wrapText="1"/>
    </xf>
    <xf numFmtId="43" fontId="8" fillId="0" borderId="3" xfId="1" applyNumberFormat="1" applyFont="1" applyFill="1" applyBorder="1" applyAlignment="1" applyProtection="1">
      <alignment horizontal="center" vertical="center" wrapText="1"/>
    </xf>
    <xf numFmtId="164" fontId="6" fillId="0" borderId="25" xfId="1" applyNumberFormat="1" applyFont="1" applyFill="1" applyBorder="1" applyAlignment="1" applyProtection="1">
      <alignment horizontal="center" vertical="center"/>
    </xf>
    <xf numFmtId="164" fontId="6" fillId="0" borderId="43" xfId="1" applyNumberFormat="1" applyFont="1" applyFill="1" applyBorder="1" applyAlignment="1" applyProtection="1">
      <alignment horizontal="center" vertical="center"/>
    </xf>
    <xf numFmtId="0" fontId="8" fillId="0" borderId="29" xfId="1" applyNumberFormat="1" applyFont="1" applyFill="1" applyBorder="1" applyAlignment="1" applyProtection="1">
      <alignment horizontal="center" vertical="center" wrapText="1"/>
    </xf>
    <xf numFmtId="164" fontId="8" fillId="0" borderId="29" xfId="1" applyFont="1" applyFill="1" applyBorder="1" applyAlignment="1" applyProtection="1">
      <alignment horizontal="center" vertical="center" wrapText="1"/>
    </xf>
    <xf numFmtId="43" fontId="8" fillId="0" borderId="30" xfId="1" applyNumberFormat="1" applyFont="1" applyFill="1" applyBorder="1" applyAlignment="1" applyProtection="1">
      <alignment horizontal="center" vertical="center" wrapText="1"/>
    </xf>
    <xf numFmtId="43" fontId="39" fillId="0" borderId="30" xfId="1" applyNumberFormat="1" applyFont="1" applyFill="1" applyBorder="1" applyAlignment="1" applyProtection="1">
      <alignment horizontal="center" vertical="center" wrapText="1"/>
    </xf>
    <xf numFmtId="0" fontId="8" fillId="0" borderId="45" xfId="0" applyFont="1" applyFill="1" applyBorder="1" applyAlignment="1">
      <alignment horizontal="left" vertical="center"/>
    </xf>
    <xf numFmtId="0" fontId="8" fillId="0" borderId="46" xfId="1" applyNumberFormat="1" applyFont="1" applyFill="1" applyBorder="1" applyAlignment="1" applyProtection="1">
      <alignment horizontal="center" vertical="center" wrapText="1"/>
    </xf>
    <xf numFmtId="164" fontId="4" fillId="0" borderId="43" xfId="1" applyFont="1" applyFill="1" applyBorder="1" applyAlignment="1" applyProtection="1"/>
    <xf numFmtId="0" fontId="8" fillId="0" borderId="47" xfId="0" applyFont="1" applyFill="1" applyBorder="1"/>
    <xf numFmtId="164" fontId="8" fillId="0" borderId="44" xfId="1" applyFont="1" applyFill="1" applyBorder="1" applyAlignment="1" applyProtection="1"/>
    <xf numFmtId="0" fontId="8" fillId="0" borderId="24" xfId="0" applyFont="1" applyFill="1" applyBorder="1"/>
    <xf numFmtId="167" fontId="8" fillId="0" borderId="44" xfId="1" applyNumberFormat="1" applyFont="1" applyFill="1" applyBorder="1" applyAlignment="1" applyProtection="1"/>
    <xf numFmtId="171" fontId="8" fillId="0" borderId="44" xfId="1" applyNumberFormat="1" applyFont="1" applyFill="1" applyBorder="1" applyAlignment="1" applyProtection="1"/>
    <xf numFmtId="168" fontId="8" fillId="0" borderId="44" xfId="1" applyNumberFormat="1" applyFont="1" applyFill="1" applyBorder="1" applyAlignment="1" applyProtection="1"/>
    <xf numFmtId="164" fontId="52" fillId="0" borderId="2" xfId="1" applyFont="1" applyFill="1" applyBorder="1" applyAlignment="1" applyProtection="1"/>
    <xf numFmtId="164" fontId="39" fillId="6" borderId="2" xfId="1" applyFont="1" applyFill="1" applyBorder="1" applyAlignment="1" applyProtection="1"/>
    <xf numFmtId="0" fontId="53" fillId="0" borderId="0" xfId="0" applyFont="1" applyFill="1" applyBorder="1" applyAlignment="1">
      <alignment horizontal="center"/>
    </xf>
    <xf numFmtId="164" fontId="53" fillId="6" borderId="0" xfId="1" applyFont="1" applyFill="1" applyBorder="1" applyAlignment="1" applyProtection="1"/>
    <xf numFmtId="164" fontId="53" fillId="0" borderId="0" xfId="1" applyFont="1" applyFill="1" applyBorder="1" applyAlignment="1" applyProtection="1"/>
    <xf numFmtId="164" fontId="53" fillId="0" borderId="2" xfId="1" applyFont="1" applyFill="1" applyBorder="1" applyAlignment="1" applyProtection="1"/>
    <xf numFmtId="164" fontId="54" fillId="0" borderId="0" xfId="1" applyFont="1" applyFill="1" applyBorder="1" applyAlignment="1" applyProtection="1"/>
    <xf numFmtId="164" fontId="53" fillId="0" borderId="44" xfId="1" applyFont="1" applyFill="1" applyBorder="1" applyAlignment="1" applyProtection="1"/>
    <xf numFmtId="0" fontId="53" fillId="0" borderId="2" xfId="0" applyFont="1" applyFill="1" applyBorder="1" applyAlignment="1">
      <alignment horizontal="center"/>
    </xf>
    <xf numFmtId="164" fontId="55" fillId="0" borderId="2" xfId="1" applyFont="1" applyFill="1" applyBorder="1" applyAlignment="1" applyProtection="1"/>
    <xf numFmtId="0" fontId="53" fillId="0" borderId="24" xfId="0" applyFont="1" applyFill="1" applyBorder="1" applyAlignment="1">
      <alignment horizontal="right"/>
    </xf>
    <xf numFmtId="0" fontId="53" fillId="0" borderId="2" xfId="0" applyFont="1" applyFill="1" applyBorder="1" applyAlignment="1">
      <alignment horizontal="right"/>
    </xf>
    <xf numFmtId="164" fontId="39" fillId="0" borderId="3" xfId="1" applyFont="1" applyFill="1" applyBorder="1" applyAlignment="1" applyProtection="1">
      <alignment horizontal="center"/>
    </xf>
    <xf numFmtId="0" fontId="0" fillId="0" borderId="0" xfId="0" applyFont="1" applyFill="1" applyBorder="1" applyAlignment="1">
      <alignment horizontal="center"/>
    </xf>
    <xf numFmtId="164" fontId="8" fillId="0" borderId="44" xfId="1" applyFont="1" applyFill="1" applyBorder="1" applyAlignment="1" applyProtection="1">
      <alignment horizontal="center"/>
    </xf>
    <xf numFmtId="0" fontId="8" fillId="0" borderId="28" xfId="0" applyFont="1" applyFill="1" applyBorder="1" applyAlignment="1">
      <alignment horizontal="center"/>
    </xf>
    <xf numFmtId="164" fontId="8" fillId="6" borderId="29" xfId="1" applyFont="1" applyFill="1" applyBorder="1" applyAlignment="1" applyProtection="1"/>
    <xf numFmtId="164" fontId="5" fillId="0" borderId="33" xfId="1" applyFont="1" applyFill="1" applyBorder="1" applyAlignment="1" applyProtection="1"/>
    <xf numFmtId="164" fontId="8" fillId="0" borderId="33" xfId="1" applyFont="1" applyFill="1" applyBorder="1" applyAlignment="1" applyProtection="1"/>
    <xf numFmtId="164" fontId="8" fillId="0" borderId="48" xfId="1" applyNumberFormat="1" applyFont="1" applyFill="1" applyBorder="1" applyAlignment="1" applyProtection="1"/>
    <xf numFmtId="164" fontId="8" fillId="0" borderId="30" xfId="1" applyFont="1" applyFill="1" applyBorder="1" applyAlignment="1" applyProtection="1">
      <alignment horizontal="center" vertical="center" wrapText="1"/>
    </xf>
    <xf numFmtId="0" fontId="41" fillId="0" borderId="29" xfId="0" applyFont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45" fillId="0" borderId="1" xfId="0" applyFont="1" applyFill="1" applyBorder="1" applyAlignment="1"/>
    <xf numFmtId="164" fontId="8" fillId="0" borderId="22" xfId="1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40" fillId="0" borderId="3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vertical="center"/>
    </xf>
    <xf numFmtId="164" fontId="4" fillId="0" borderId="2" xfId="1" applyFont="1" applyFill="1" applyBorder="1" applyAlignment="1" applyProtection="1">
      <alignment horizontal="center" vertical="center"/>
    </xf>
    <xf numFmtId="164" fontId="4" fillId="0" borderId="0" xfId="1" applyFont="1"/>
    <xf numFmtId="164" fontId="4" fillId="0" borderId="2" xfId="1" applyFont="1" applyBorder="1" applyProtection="1"/>
    <xf numFmtId="164" fontId="57" fillId="0" borderId="2" xfId="1" applyFont="1" applyFill="1" applyBorder="1" applyAlignment="1" applyProtection="1">
      <alignment horizontal="center" vertical="center"/>
    </xf>
    <xf numFmtId="172" fontId="4" fillId="0" borderId="0" xfId="1" applyNumberFormat="1" applyFont="1" applyFill="1" applyBorder="1" applyAlignment="1" applyProtection="1"/>
    <xf numFmtId="172" fontId="8" fillId="0" borderId="0" xfId="1" applyNumberFormat="1" applyFont="1" applyFill="1" applyBorder="1" applyAlignment="1" applyProtection="1"/>
    <xf numFmtId="164" fontId="4" fillId="0" borderId="0" xfId="1" applyFont="1" applyFill="1" applyBorder="1" applyAlignment="1" applyProtection="1">
      <alignment horizontal="center"/>
    </xf>
    <xf numFmtId="164" fontId="40" fillId="6" borderId="0" xfId="1" applyNumberFormat="1" applyFont="1" applyFill="1" applyBorder="1" applyAlignment="1" applyProtection="1"/>
    <xf numFmtId="164" fontId="8" fillId="0" borderId="21" xfId="1" applyFont="1" applyFill="1" applyBorder="1" applyAlignment="1" applyProtection="1">
      <alignment horizontal="center" vertical="center" wrapText="1"/>
    </xf>
    <xf numFmtId="0" fontId="8" fillId="0" borderId="21" xfId="1" applyNumberFormat="1" applyFont="1" applyFill="1" applyBorder="1" applyAlignment="1" applyProtection="1">
      <alignment horizontal="center" vertical="center" wrapText="1"/>
    </xf>
    <xf numFmtId="164" fontId="8" fillId="0" borderId="20" xfId="1" applyFont="1" applyFill="1" applyBorder="1" applyAlignment="1" applyProtection="1">
      <alignment horizontal="center" vertical="center" wrapText="1"/>
    </xf>
    <xf numFmtId="0" fontId="40" fillId="0" borderId="2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41" fillId="0" borderId="6" xfId="0" applyFont="1" applyBorder="1" applyAlignment="1">
      <alignment horizontal="center" vertical="center"/>
    </xf>
    <xf numFmtId="43" fontId="8" fillId="0" borderId="24" xfId="1" applyNumberFormat="1" applyFont="1" applyFill="1" applyBorder="1" applyAlignment="1" applyProtection="1">
      <alignment horizontal="center" vertical="center" wrapText="1"/>
    </xf>
    <xf numFmtId="164" fontId="8" fillId="0" borderId="31" xfId="1" applyFont="1" applyFill="1" applyBorder="1" applyAlignment="1" applyProtection="1">
      <alignment horizontal="center" vertical="center" wrapText="1"/>
    </xf>
    <xf numFmtId="164" fontId="39" fillId="0" borderId="32" xfId="1" applyFont="1" applyBorder="1" applyAlignment="1" applyProtection="1">
      <alignment vertical="center"/>
    </xf>
    <xf numFmtId="43" fontId="39" fillId="0" borderId="31" xfId="1" applyNumberFormat="1" applyFont="1" applyFill="1" applyBorder="1" applyAlignment="1" applyProtection="1">
      <alignment horizontal="center" vertical="center" wrapText="1"/>
    </xf>
    <xf numFmtId="43" fontId="8" fillId="0" borderId="32" xfId="1" applyNumberFormat="1" applyFont="1" applyFill="1" applyBorder="1" applyAlignment="1" applyProtection="1">
      <alignment horizontal="center" vertical="center" wrapText="1"/>
    </xf>
    <xf numFmtId="164" fontId="8" fillId="0" borderId="40" xfId="1" applyFont="1" applyFill="1" applyBorder="1" applyAlignment="1" applyProtection="1">
      <alignment horizontal="center" vertical="center" wrapText="1"/>
    </xf>
    <xf numFmtId="164" fontId="19" fillId="0" borderId="41" xfId="1" applyFont="1" applyFill="1" applyBorder="1" applyAlignment="1" applyProtection="1">
      <alignment horizontal="center" vertical="center"/>
    </xf>
    <xf numFmtId="164" fontId="6" fillId="0" borderId="5" xfId="1" applyFont="1" applyFill="1" applyBorder="1" applyAlignment="1" applyProtection="1">
      <alignment horizontal="center" vertical="center"/>
    </xf>
    <xf numFmtId="164" fontId="6" fillId="0" borderId="42" xfId="1" applyFont="1" applyFill="1" applyBorder="1" applyAlignment="1" applyProtection="1">
      <alignment horizontal="center" vertical="center"/>
    </xf>
    <xf numFmtId="164" fontId="19" fillId="0" borderId="44" xfId="1" applyFont="1" applyFill="1" applyBorder="1" applyAlignment="1" applyProtection="1">
      <alignment horizontal="center" vertical="center"/>
    </xf>
    <xf numFmtId="164" fontId="19" fillId="0" borderId="44" xfId="1" applyFont="1" applyFill="1" applyBorder="1" applyAlignment="1" applyProtection="1"/>
    <xf numFmtId="164" fontId="11" fillId="0" borderId="44" xfId="1" applyFont="1" applyBorder="1" applyProtection="1"/>
    <xf numFmtId="0" fontId="0" fillId="0" borderId="0" xfId="0" applyFont="1" applyFill="1" applyBorder="1"/>
    <xf numFmtId="0" fontId="8" fillId="0" borderId="24" xfId="0" applyFont="1" applyFill="1" applyBorder="1" applyAlignment="1">
      <alignment horizontal="right"/>
    </xf>
    <xf numFmtId="164" fontId="19" fillId="0" borderId="44" xfId="1" applyFont="1" applyFill="1" applyBorder="1" applyAlignment="1" applyProtection="1">
      <alignment horizontal="center"/>
    </xf>
    <xf numFmtId="0" fontId="0" fillId="0" borderId="33" xfId="0" applyFont="1" applyFill="1" applyBorder="1"/>
    <xf numFmtId="164" fontId="19" fillId="0" borderId="48" xfId="1" applyFont="1" applyFill="1" applyBorder="1" applyAlignment="1" applyProtection="1"/>
    <xf numFmtId="0" fontId="40" fillId="0" borderId="26" xfId="0" applyFont="1" applyFill="1" applyBorder="1" applyAlignment="1">
      <alignment vertical="center"/>
    </xf>
    <xf numFmtId="0" fontId="40" fillId="0" borderId="26" xfId="0" applyFont="1" applyFill="1" applyBorder="1" applyAlignment="1">
      <alignment horizontal="left" vertical="center"/>
    </xf>
    <xf numFmtId="164" fontId="58" fillId="0" borderId="3" xfId="1" applyFont="1" applyFill="1" applyBorder="1" applyAlignment="1" applyProtection="1"/>
    <xf numFmtId="164" fontId="58" fillId="0" borderId="31" xfId="1" applyFont="1" applyFill="1" applyBorder="1" applyAlignment="1" applyProtection="1">
      <alignment horizontal="center" vertical="center" wrapText="1"/>
    </xf>
    <xf numFmtId="164" fontId="58" fillId="0" borderId="2" xfId="1" applyFont="1" applyFill="1" applyBorder="1" applyAlignment="1" applyProtection="1"/>
    <xf numFmtId="10" fontId="58" fillId="0" borderId="2" xfId="0" applyNumberFormat="1" applyFont="1" applyFill="1" applyBorder="1" applyAlignment="1">
      <alignment horizontal="center"/>
    </xf>
    <xf numFmtId="164" fontId="8" fillId="6" borderId="3" xfId="1" applyFont="1" applyFill="1" applyBorder="1" applyAlignment="1" applyProtection="1"/>
    <xf numFmtId="164" fontId="8" fillId="6" borderId="30" xfId="1" applyFont="1" applyFill="1" applyBorder="1" applyAlignment="1" applyProtection="1"/>
    <xf numFmtId="164" fontId="39" fillId="6" borderId="29" xfId="1" applyFont="1" applyFill="1" applyBorder="1" applyAlignment="1" applyProtection="1"/>
    <xf numFmtId="164" fontId="4" fillId="6" borderId="2" xfId="1" applyFont="1" applyFill="1" applyBorder="1" applyAlignment="1" applyProtection="1">
      <alignment horizontal="center" vertical="center"/>
    </xf>
    <xf numFmtId="164" fontId="40" fillId="0" borderId="40" xfId="1" applyFont="1" applyFill="1" applyBorder="1" applyAlignment="1" applyProtection="1">
      <alignment horizontal="center" vertical="center" wrapText="1"/>
    </xf>
    <xf numFmtId="164" fontId="4" fillId="0" borderId="4" xfId="1" applyFont="1" applyFill="1" applyBorder="1" applyAlignment="1" applyProtection="1">
      <alignment horizontal="center" vertical="center"/>
    </xf>
    <xf numFmtId="0" fontId="8" fillId="0" borderId="26" xfId="0" applyFont="1" applyBorder="1" applyAlignment="1">
      <alignment vertical="center"/>
    </xf>
    <xf numFmtId="164" fontId="4" fillId="6" borderId="25" xfId="1" applyFont="1" applyFill="1" applyBorder="1" applyAlignment="1" applyProtection="1">
      <alignment horizontal="center" vertical="center"/>
    </xf>
    <xf numFmtId="164" fontId="4" fillId="0" borderId="25" xfId="1" applyFont="1" applyFill="1" applyBorder="1" applyAlignment="1" applyProtection="1">
      <alignment horizontal="center" vertical="center"/>
    </xf>
    <xf numFmtId="164" fontId="4" fillId="0" borderId="44" xfId="1" applyFont="1" applyFill="1" applyBorder="1" applyAlignment="1" applyProtection="1">
      <alignment horizontal="center" vertical="center"/>
    </xf>
    <xf numFmtId="164" fontId="4" fillId="0" borderId="44" xfId="1" applyFont="1" applyFill="1" applyBorder="1" applyAlignment="1" applyProtection="1"/>
    <xf numFmtId="164" fontId="4" fillId="0" borderId="44" xfId="1" applyFont="1" applyBorder="1" applyProtection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164" fontId="4" fillId="0" borderId="44" xfId="1" applyFont="1" applyFill="1" applyBorder="1" applyAlignment="1" applyProtection="1">
      <alignment horizontal="center"/>
    </xf>
    <xf numFmtId="0" fontId="4" fillId="0" borderId="33" xfId="0" applyFont="1" applyFill="1" applyBorder="1"/>
    <xf numFmtId="164" fontId="4" fillId="0" borderId="33" xfId="1" applyFont="1" applyFill="1" applyBorder="1" applyAlignment="1" applyProtection="1"/>
    <xf numFmtId="164" fontId="8" fillId="6" borderId="28" xfId="1" applyFont="1" applyFill="1" applyBorder="1" applyAlignment="1" applyProtection="1"/>
    <xf numFmtId="164" fontId="4" fillId="0" borderId="48" xfId="1" applyFont="1" applyFill="1" applyBorder="1" applyAlignment="1" applyProtection="1"/>
    <xf numFmtId="0" fontId="60" fillId="0" borderId="0" xfId="0" applyFont="1" applyBorder="1" applyAlignment="1">
      <alignment horizontal="center"/>
    </xf>
    <xf numFmtId="0" fontId="61" fillId="0" borderId="0" xfId="0" applyFont="1"/>
    <xf numFmtId="0" fontId="61" fillId="0" borderId="18" xfId="0" applyFont="1" applyBorder="1" applyAlignment="1">
      <alignment horizontal="center"/>
    </xf>
    <xf numFmtId="0" fontId="61" fillId="0" borderId="0" xfId="0" applyFont="1" applyBorder="1" applyAlignment="1">
      <alignment horizontal="center"/>
    </xf>
    <xf numFmtId="0" fontId="61" fillId="0" borderId="0" xfId="0" applyFont="1" applyBorder="1" applyAlignment="1">
      <alignment horizontal="center" vertical="center"/>
    </xf>
    <xf numFmtId="0" fontId="61" fillId="0" borderId="0" xfId="0" applyFont="1" applyBorder="1"/>
    <xf numFmtId="177" fontId="61" fillId="0" borderId="0" xfId="0" applyNumberFormat="1" applyFont="1" applyBorder="1" applyAlignment="1">
      <alignment horizontal="center" vertical="center"/>
    </xf>
    <xf numFmtId="177" fontId="60" fillId="0" borderId="0" xfId="0" applyNumberFormat="1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177" fontId="59" fillId="10" borderId="21" xfId="0" applyNumberFormat="1" applyFont="1" applyFill="1" applyBorder="1" applyAlignment="1">
      <alignment horizontal="center" vertical="center"/>
    </xf>
    <xf numFmtId="0" fontId="62" fillId="0" borderId="24" xfId="0" applyFont="1" applyBorder="1" applyAlignment="1">
      <alignment horizontal="center" vertical="center" wrapText="1"/>
    </xf>
    <xf numFmtId="177" fontId="59" fillId="6" borderId="25" xfId="0" applyNumberFormat="1" applyFont="1" applyFill="1" applyBorder="1" applyAlignment="1" applyProtection="1">
      <alignment vertical="center"/>
      <protection locked="0"/>
    </xf>
    <xf numFmtId="0" fontId="62" fillId="0" borderId="0" xfId="0" applyFont="1"/>
    <xf numFmtId="0" fontId="62" fillId="0" borderId="2" xfId="0" applyFont="1" applyFill="1" applyBorder="1" applyAlignment="1">
      <alignment horizontal="left" vertical="center"/>
    </xf>
    <xf numFmtId="10" fontId="59" fillId="6" borderId="2" xfId="0" applyNumberFormat="1" applyFont="1" applyFill="1" applyBorder="1" applyAlignment="1" applyProtection="1">
      <alignment horizontal="center" vertical="center"/>
      <protection locked="0"/>
    </xf>
    <xf numFmtId="177" fontId="62" fillId="0" borderId="25" xfId="1" applyNumberFormat="1" applyFont="1" applyFill="1" applyBorder="1" applyAlignment="1" applyProtection="1">
      <alignment vertical="center"/>
    </xf>
    <xf numFmtId="0" fontId="59" fillId="10" borderId="29" xfId="0" applyFont="1" applyFill="1" applyBorder="1"/>
    <xf numFmtId="10" fontId="59" fillId="10" borderId="29" xfId="0" applyNumberFormat="1" applyFont="1" applyFill="1" applyBorder="1" applyAlignment="1">
      <alignment horizontal="center" vertical="center"/>
    </xf>
    <xf numFmtId="177" fontId="62" fillId="10" borderId="31" xfId="1" applyNumberFormat="1" applyFont="1" applyFill="1" applyBorder="1" applyAlignment="1" applyProtection="1">
      <alignment vertical="center"/>
    </xf>
    <xf numFmtId="0" fontId="60" fillId="0" borderId="49" xfId="0" applyFont="1" applyBorder="1" applyAlignment="1">
      <alignment horizontal="center" vertical="center"/>
    </xf>
    <xf numFmtId="0" fontId="61" fillId="0" borderId="0" xfId="0" applyFont="1" applyAlignment="1">
      <alignment vertical="center"/>
    </xf>
    <xf numFmtId="0" fontId="60" fillId="0" borderId="18" xfId="0" applyFont="1" applyBorder="1" applyAlignment="1">
      <alignment horizontal="center"/>
    </xf>
    <xf numFmtId="164" fontId="62" fillId="0" borderId="2" xfId="1" applyFont="1" applyFill="1" applyBorder="1" applyAlignment="1" applyProtection="1">
      <alignment horizontal="center" vertical="center" wrapText="1"/>
    </xf>
    <xf numFmtId="0" fontId="62" fillId="0" borderId="2" xfId="0" applyFont="1" applyBorder="1" applyAlignment="1">
      <alignment horizontal="center" vertical="center" wrapText="1"/>
    </xf>
    <xf numFmtId="0" fontId="62" fillId="0" borderId="25" xfId="0" applyFont="1" applyBorder="1" applyAlignment="1">
      <alignment horizontal="center" vertical="center" wrapText="1"/>
    </xf>
    <xf numFmtId="164" fontId="62" fillId="0" borderId="25" xfId="1" applyFont="1" applyFill="1" applyBorder="1" applyAlignment="1" applyProtection="1">
      <alignment horizontal="center" vertical="center" wrapText="1"/>
    </xf>
    <xf numFmtId="177" fontId="62" fillId="0" borderId="2" xfId="0" applyNumberFormat="1" applyFont="1" applyBorder="1" applyAlignment="1">
      <alignment horizontal="center" vertical="center"/>
    </xf>
    <xf numFmtId="177" fontId="62" fillId="0" borderId="2" xfId="1" applyNumberFormat="1" applyFont="1" applyFill="1" applyBorder="1" applyAlignment="1" applyProtection="1">
      <alignment horizontal="center" vertical="center" wrapText="1"/>
    </xf>
    <xf numFmtId="0" fontId="64" fillId="10" borderId="29" xfId="0" applyFont="1" applyFill="1" applyBorder="1" applyAlignment="1">
      <alignment horizontal="center" vertical="center"/>
    </xf>
    <xf numFmtId="177" fontId="59" fillId="10" borderId="31" xfId="0" applyNumberFormat="1" applyFont="1" applyFill="1" applyBorder="1"/>
    <xf numFmtId="0" fontId="62" fillId="0" borderId="0" xfId="0" applyFont="1" applyFill="1" applyBorder="1" applyAlignment="1">
      <alignment horizontal="center" vertical="center"/>
    </xf>
    <xf numFmtId="0" fontId="62" fillId="0" borderId="0" xfId="1" applyNumberFormat="1" applyFont="1" applyFill="1" applyBorder="1" applyAlignment="1" applyProtection="1">
      <alignment horizontal="center" vertical="center" wrapText="1"/>
    </xf>
    <xf numFmtId="164" fontId="62" fillId="0" borderId="0" xfId="1" applyFont="1" applyFill="1" applyBorder="1" applyAlignment="1" applyProtection="1">
      <alignment horizontal="center" vertical="center" wrapText="1"/>
    </xf>
    <xf numFmtId="176" fontId="62" fillId="0" borderId="0" xfId="1" applyNumberFormat="1" applyFont="1" applyBorder="1" applyAlignment="1" applyProtection="1">
      <alignment horizontal="center" vertical="center"/>
    </xf>
    <xf numFmtId="43" fontId="62" fillId="0" borderId="0" xfId="1" applyNumberFormat="1" applyFont="1" applyFill="1" applyBorder="1" applyAlignment="1" applyProtection="1">
      <alignment horizontal="center" vertical="center" wrapText="1"/>
    </xf>
    <xf numFmtId="164" fontId="61" fillId="0" borderId="0" xfId="1" applyFont="1" applyFill="1" applyBorder="1" applyAlignment="1" applyProtection="1"/>
    <xf numFmtId="0" fontId="61" fillId="0" borderId="0" xfId="0" applyFont="1" applyFill="1" applyBorder="1"/>
    <xf numFmtId="176" fontId="61" fillId="0" borderId="0" xfId="1" applyNumberFormat="1" applyFont="1" applyBorder="1" applyAlignment="1" applyProtection="1">
      <alignment horizontal="center" vertical="center"/>
    </xf>
    <xf numFmtId="43" fontId="61" fillId="0" borderId="0" xfId="1" applyNumberFormat="1" applyFont="1" applyFill="1" applyBorder="1" applyAlignment="1" applyProtection="1">
      <alignment horizontal="center" vertical="center" wrapText="1"/>
    </xf>
    <xf numFmtId="164" fontId="61" fillId="0" borderId="0" xfId="1" applyNumberFormat="1" applyFont="1" applyBorder="1" applyAlignment="1" applyProtection="1">
      <alignment horizontal="center" vertical="center"/>
    </xf>
    <xf numFmtId="0" fontId="61" fillId="0" borderId="0" xfId="0" applyFont="1" applyFill="1" applyBorder="1" applyAlignment="1">
      <alignment horizontal="center"/>
    </xf>
    <xf numFmtId="10" fontId="61" fillId="0" borderId="0" xfId="0" applyNumberFormat="1" applyFont="1" applyFill="1" applyBorder="1" applyAlignment="1"/>
    <xf numFmtId="164" fontId="61" fillId="0" borderId="0" xfId="1" applyNumberFormat="1" applyFont="1" applyFill="1" applyBorder="1" applyAlignment="1" applyProtection="1"/>
    <xf numFmtId="10" fontId="61" fillId="0" borderId="0" xfId="1" applyNumberFormat="1" applyFont="1" applyFill="1" applyBorder="1" applyAlignment="1" applyProtection="1"/>
    <xf numFmtId="164" fontId="65" fillId="0" borderId="0" xfId="1" applyFont="1" applyFill="1" applyBorder="1" applyAlignment="1" applyProtection="1"/>
    <xf numFmtId="178" fontId="61" fillId="0" borderId="0" xfId="0" applyNumberFormat="1" applyFont="1"/>
    <xf numFmtId="177" fontId="60" fillId="0" borderId="0" xfId="0" applyNumberFormat="1" applyFont="1" applyBorder="1" applyAlignment="1">
      <alignment horizontal="center" vertical="center"/>
    </xf>
    <xf numFmtId="177" fontId="62" fillId="0" borderId="0" xfId="0" applyNumberFormat="1" applyFont="1"/>
    <xf numFmtId="177" fontId="60" fillId="0" borderId="49" xfId="0" applyNumberFormat="1" applyFont="1" applyBorder="1" applyAlignment="1">
      <alignment horizontal="center"/>
    </xf>
    <xf numFmtId="0" fontId="59" fillId="10" borderId="32" xfId="0" applyFont="1" applyFill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10" fontId="62" fillId="0" borderId="2" xfId="0" applyNumberFormat="1" applyFont="1" applyFill="1" applyBorder="1" applyAlignment="1" applyProtection="1">
      <alignment horizontal="center" vertical="center"/>
    </xf>
    <xf numFmtId="177" fontId="59" fillId="0" borderId="2" xfId="0" applyNumberFormat="1" applyFont="1" applyFill="1" applyBorder="1" applyAlignment="1" applyProtection="1">
      <alignment vertical="center"/>
    </xf>
    <xf numFmtId="0" fontId="59" fillId="10" borderId="34" xfId="1" applyNumberFormat="1" applyFont="1" applyFill="1" applyBorder="1" applyAlignment="1" applyProtection="1">
      <alignment horizontal="center" vertical="center"/>
    </xf>
    <xf numFmtId="0" fontId="66" fillId="6" borderId="25" xfId="1" applyNumberFormat="1" applyFont="1" applyFill="1" applyBorder="1" applyAlignment="1" applyProtection="1">
      <alignment horizontal="center" vertical="center"/>
    </xf>
    <xf numFmtId="177" fontId="66" fillId="6" borderId="6" xfId="0" applyNumberFormat="1" applyFont="1" applyFill="1" applyBorder="1" applyAlignment="1">
      <alignment horizontal="center" vertical="center"/>
    </xf>
    <xf numFmtId="177" fontId="59" fillId="6" borderId="2" xfId="1" applyNumberFormat="1" applyFont="1" applyFill="1" applyBorder="1" applyAlignment="1" applyProtection="1">
      <alignment horizontal="center" vertical="center" wrapText="1"/>
      <protection locked="0"/>
    </xf>
    <xf numFmtId="177" fontId="59" fillId="0" borderId="2" xfId="1" applyNumberFormat="1" applyFont="1" applyFill="1" applyBorder="1" applyAlignment="1" applyProtection="1">
      <alignment horizontal="center" vertical="center" wrapText="1"/>
    </xf>
    <xf numFmtId="177" fontId="59" fillId="0" borderId="2" xfId="0" applyNumberFormat="1" applyFont="1" applyFill="1" applyBorder="1" applyAlignment="1">
      <alignment vertical="center" wrapText="1"/>
    </xf>
    <xf numFmtId="1" fontId="62" fillId="0" borderId="2" xfId="1" applyNumberFormat="1" applyFont="1" applyFill="1" applyBorder="1" applyAlignment="1" applyProtection="1">
      <alignment horizontal="center" vertical="center" wrapText="1"/>
    </xf>
    <xf numFmtId="177" fontId="62" fillId="0" borderId="25" xfId="0" applyNumberFormat="1" applyFont="1" applyBorder="1" applyAlignment="1">
      <alignment horizontal="center" vertical="center"/>
    </xf>
    <xf numFmtId="177" fontId="62" fillId="0" borderId="25" xfId="1" applyNumberFormat="1" applyFont="1" applyFill="1" applyBorder="1" applyAlignment="1" applyProtection="1">
      <alignment horizontal="center" vertical="center" wrapText="1"/>
    </xf>
    <xf numFmtId="10" fontId="59" fillId="10" borderId="32" xfId="0" applyNumberFormat="1" applyFont="1" applyFill="1" applyBorder="1" applyAlignment="1">
      <alignment horizontal="center" vertical="center"/>
    </xf>
    <xf numFmtId="10" fontId="62" fillId="0" borderId="24" xfId="0" applyNumberFormat="1" applyFont="1" applyBorder="1" applyAlignment="1">
      <alignment horizontal="center" vertical="center"/>
    </xf>
    <xf numFmtId="9" fontId="19" fillId="0" borderId="0" xfId="2" applyBorder="1" applyProtection="1"/>
    <xf numFmtId="177" fontId="59" fillId="12" borderId="29" xfId="0" applyNumberFormat="1" applyFont="1" applyFill="1" applyBorder="1"/>
    <xf numFmtId="177" fontId="59" fillId="0" borderId="0" xfId="1" applyNumberFormat="1" applyFont="1" applyFill="1" applyBorder="1" applyAlignment="1" applyProtection="1">
      <alignment horizontal="center" vertical="center"/>
    </xf>
    <xf numFmtId="177" fontId="62" fillId="0" borderId="43" xfId="1" applyNumberFormat="1" applyFont="1" applyFill="1" applyBorder="1" applyAlignment="1" applyProtection="1">
      <alignment horizontal="center" vertical="center" wrapText="1"/>
    </xf>
    <xf numFmtId="177" fontId="59" fillId="10" borderId="54" xfId="1" applyNumberFormat="1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2" xfId="0" applyFont="1" applyBorder="1" applyAlignment="1">
      <alignment horizontal="right"/>
    </xf>
    <xf numFmtId="0" fontId="9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4" fillId="0" borderId="6" xfId="0" applyFont="1" applyBorder="1" applyAlignment="1">
      <alignment horizontal="right"/>
    </xf>
    <xf numFmtId="0" fontId="0" fillId="0" borderId="0" xfId="0" applyFont="1" applyBorder="1" applyAlignment="1">
      <alignment horizontal="left" wrapText="1"/>
    </xf>
    <xf numFmtId="177" fontId="59" fillId="10" borderId="30" xfId="0" applyNumberFormat="1" applyFont="1" applyFill="1" applyBorder="1" applyAlignment="1" applyProtection="1">
      <alignment horizontal="center" vertical="center"/>
    </xf>
    <xf numFmtId="177" fontId="59" fillId="10" borderId="42" xfId="0" applyNumberFormat="1" applyFont="1" applyFill="1" applyBorder="1" applyAlignment="1" applyProtection="1">
      <alignment horizontal="center" vertical="center"/>
    </xf>
    <xf numFmtId="0" fontId="62" fillId="0" borderId="24" xfId="0" applyFont="1" applyFill="1" applyBorder="1" applyAlignment="1">
      <alignment horizontal="center" vertical="center" wrapText="1"/>
    </xf>
    <xf numFmtId="0" fontId="62" fillId="0" borderId="2" xfId="0" applyFont="1" applyFill="1" applyBorder="1" applyAlignment="1">
      <alignment horizontal="center" vertical="center" wrapText="1"/>
    </xf>
    <xf numFmtId="0" fontId="63" fillId="0" borderId="3" xfId="0" applyFont="1" applyBorder="1" applyAlignment="1">
      <alignment horizontal="center" vertical="center"/>
    </xf>
    <xf numFmtId="0" fontId="63" fillId="0" borderId="4" xfId="0" applyFont="1" applyBorder="1" applyAlignment="1">
      <alignment horizontal="center" vertical="center"/>
    </xf>
    <xf numFmtId="0" fontId="59" fillId="11" borderId="20" xfId="0" applyFont="1" applyFill="1" applyBorder="1" applyAlignment="1">
      <alignment horizontal="center" vertical="center"/>
    </xf>
    <xf numFmtId="0" fontId="59" fillId="11" borderId="21" xfId="0" applyFont="1" applyFill="1" applyBorder="1" applyAlignment="1">
      <alignment horizontal="center" vertical="center"/>
    </xf>
    <xf numFmtId="0" fontId="59" fillId="11" borderId="32" xfId="0" applyFont="1" applyFill="1" applyBorder="1" applyAlignment="1">
      <alignment horizontal="center" vertical="center"/>
    </xf>
    <xf numFmtId="0" fontId="59" fillId="11" borderId="29" xfId="0" applyFont="1" applyFill="1" applyBorder="1" applyAlignment="1">
      <alignment horizontal="center" vertical="center"/>
    </xf>
    <xf numFmtId="177" fontId="59" fillId="11" borderId="21" xfId="0" applyNumberFormat="1" applyFont="1" applyFill="1" applyBorder="1" applyAlignment="1">
      <alignment horizontal="center" vertical="center"/>
    </xf>
    <xf numFmtId="177" fontId="59" fillId="11" borderId="23" xfId="0" applyNumberFormat="1" applyFont="1" applyFill="1" applyBorder="1" applyAlignment="1">
      <alignment horizontal="center" vertical="center"/>
    </xf>
    <xf numFmtId="177" fontId="59" fillId="11" borderId="29" xfId="0" applyNumberFormat="1" applyFont="1" applyFill="1" applyBorder="1" applyAlignment="1">
      <alignment horizontal="center" vertical="center"/>
    </xf>
    <xf numFmtId="177" fontId="59" fillId="11" borderId="31" xfId="0" applyNumberFormat="1" applyFont="1" applyFill="1" applyBorder="1" applyAlignment="1">
      <alignment horizontal="center" vertical="center"/>
    </xf>
    <xf numFmtId="177" fontId="59" fillId="12" borderId="30" xfId="0" applyNumberFormat="1" applyFont="1" applyFill="1" applyBorder="1" applyAlignment="1">
      <alignment horizontal="center" vertical="center"/>
    </xf>
    <xf numFmtId="177" fontId="59" fillId="12" borderId="52" xfId="0" applyNumberFormat="1" applyFont="1" applyFill="1" applyBorder="1" applyAlignment="1">
      <alignment horizontal="center" vertical="center"/>
    </xf>
    <xf numFmtId="177" fontId="59" fillId="6" borderId="39" xfId="0" applyNumberFormat="1" applyFont="1" applyFill="1" applyBorder="1" applyAlignment="1">
      <alignment horizontal="center" vertical="center" wrapText="1"/>
    </xf>
    <xf numFmtId="177" fontId="59" fillId="6" borderId="6" xfId="0" applyNumberFormat="1" applyFont="1" applyFill="1" applyBorder="1" applyAlignment="1">
      <alignment horizontal="center" vertical="center" wrapText="1"/>
    </xf>
    <xf numFmtId="0" fontId="59" fillId="9" borderId="50" xfId="0" applyFont="1" applyFill="1" applyBorder="1" applyAlignment="1">
      <alignment horizontal="center"/>
    </xf>
    <xf numFmtId="0" fontId="59" fillId="9" borderId="51" xfId="0" applyFont="1" applyFill="1" applyBorder="1" applyAlignment="1">
      <alignment horizontal="center"/>
    </xf>
    <xf numFmtId="0" fontId="59" fillId="9" borderId="40" xfId="0" applyFont="1" applyFill="1" applyBorder="1" applyAlignment="1">
      <alignment horizontal="center"/>
    </xf>
    <xf numFmtId="177" fontId="59" fillId="9" borderId="52" xfId="0" applyNumberFormat="1" applyFont="1" applyFill="1" applyBorder="1" applyAlignment="1">
      <alignment horizontal="center" vertical="center"/>
    </xf>
    <xf numFmtId="177" fontId="59" fillId="9" borderId="42" xfId="0" applyNumberFormat="1" applyFont="1" applyFill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60" fillId="0" borderId="49" xfId="0" applyFont="1" applyBorder="1" applyAlignment="1">
      <alignment horizontal="center"/>
    </xf>
    <xf numFmtId="0" fontId="62" fillId="9" borderId="32" xfId="0" applyFont="1" applyFill="1" applyBorder="1" applyAlignment="1">
      <alignment horizontal="center"/>
    </xf>
    <xf numFmtId="0" fontId="62" fillId="9" borderId="29" xfId="0" applyFont="1" applyFill="1" applyBorder="1" applyAlignment="1">
      <alignment horizontal="center"/>
    </xf>
    <xf numFmtId="0" fontId="59" fillId="9" borderId="30" xfId="0" applyFont="1" applyFill="1" applyBorder="1" applyAlignment="1">
      <alignment horizontal="center" vertical="center"/>
    </xf>
    <xf numFmtId="0" fontId="59" fillId="9" borderId="52" xfId="0" applyFont="1" applyFill="1" applyBorder="1" applyAlignment="1">
      <alignment horizontal="center" vertical="center"/>
    </xf>
    <xf numFmtId="0" fontId="59" fillId="10" borderId="22" xfId="1" applyNumberFormat="1" applyFont="1" applyFill="1" applyBorder="1" applyAlignment="1" applyProtection="1">
      <alignment horizontal="center" vertical="center"/>
    </xf>
    <xf numFmtId="0" fontId="59" fillId="10" borderId="40" xfId="1" applyNumberFormat="1" applyFont="1" applyFill="1" applyBorder="1" applyAlignment="1" applyProtection="1">
      <alignment horizontal="center" vertical="center"/>
    </xf>
    <xf numFmtId="0" fontId="59" fillId="10" borderId="15" xfId="0" applyFont="1" applyFill="1" applyBorder="1" applyAlignment="1">
      <alignment horizontal="center" vertical="center"/>
    </xf>
    <xf numFmtId="0" fontId="59" fillId="10" borderId="16" xfId="0" applyFont="1" applyFill="1" applyBorder="1" applyAlignment="1">
      <alignment horizontal="center" vertical="center"/>
    </xf>
    <xf numFmtId="0" fontId="59" fillId="10" borderId="45" xfId="0" applyFont="1" applyFill="1" applyBorder="1" applyAlignment="1">
      <alignment horizontal="center" vertical="center"/>
    </xf>
    <xf numFmtId="0" fontId="59" fillId="10" borderId="35" xfId="0" applyFont="1" applyFill="1" applyBorder="1" applyAlignment="1">
      <alignment horizontal="center" vertical="center"/>
    </xf>
    <xf numFmtId="0" fontId="59" fillId="10" borderId="53" xfId="0" applyFont="1" applyFill="1" applyBorder="1" applyAlignment="1">
      <alignment horizontal="center" vertical="center" wrapText="1"/>
    </xf>
    <xf numFmtId="0" fontId="59" fillId="10" borderId="6" xfId="0" applyFont="1" applyFill="1" applyBorder="1" applyAlignment="1">
      <alignment horizontal="center" vertical="center" wrapText="1"/>
    </xf>
    <xf numFmtId="0" fontId="62" fillId="10" borderId="19" xfId="0" applyFont="1" applyFill="1" applyBorder="1" applyAlignment="1">
      <alignment horizontal="center"/>
    </xf>
    <xf numFmtId="0" fontId="62" fillId="10" borderId="46" xfId="0" applyFont="1" applyFill="1" applyBorder="1" applyAlignment="1">
      <alignment horizontal="center"/>
    </xf>
    <xf numFmtId="0" fontId="62" fillId="0" borderId="24" xfId="0" applyFont="1" applyFill="1" applyBorder="1" applyAlignment="1">
      <alignment horizontal="center" vertical="center"/>
    </xf>
    <xf numFmtId="0" fontId="62" fillId="0" borderId="2" xfId="0" applyFont="1" applyFill="1" applyBorder="1" applyAlignment="1">
      <alignment horizontal="center" vertical="center"/>
    </xf>
    <xf numFmtId="0" fontId="62" fillId="0" borderId="26" xfId="0" applyFont="1" applyFill="1" applyBorder="1" applyAlignment="1">
      <alignment horizontal="center" vertical="center"/>
    </xf>
    <xf numFmtId="0" fontId="62" fillId="0" borderId="5" xfId="0" applyFont="1" applyFill="1" applyBorder="1" applyAlignment="1">
      <alignment horizontal="center" vertical="center"/>
    </xf>
    <xf numFmtId="0" fontId="62" fillId="0" borderId="4" xfId="0" applyFont="1" applyFill="1" applyBorder="1" applyAlignment="1">
      <alignment horizontal="center" vertical="center"/>
    </xf>
    <xf numFmtId="177" fontId="62" fillId="0" borderId="5" xfId="1" applyNumberFormat="1" applyFont="1" applyFill="1" applyBorder="1" applyAlignment="1" applyProtection="1">
      <alignment horizontal="center" vertical="center"/>
    </xf>
    <xf numFmtId="177" fontId="62" fillId="0" borderId="41" xfId="1" applyNumberFormat="1" applyFont="1" applyFill="1" applyBorder="1" applyAlignment="1" applyProtection="1">
      <alignment horizontal="center" vertical="center"/>
    </xf>
    <xf numFmtId="0" fontId="62" fillId="0" borderId="3" xfId="1" applyNumberFormat="1" applyFont="1" applyFill="1" applyBorder="1" applyAlignment="1" applyProtection="1">
      <alignment horizontal="center" vertical="center" wrapText="1"/>
    </xf>
    <xf numFmtId="0" fontId="62" fillId="0" borderId="4" xfId="1" applyNumberFormat="1" applyFont="1" applyFill="1" applyBorder="1" applyAlignment="1" applyProtection="1">
      <alignment horizontal="center" vertical="center" wrapText="1"/>
    </xf>
    <xf numFmtId="164" fontId="62" fillId="0" borderId="3" xfId="1" applyFont="1" applyFill="1" applyBorder="1" applyAlignment="1" applyProtection="1">
      <alignment horizontal="center" vertical="center" wrapText="1"/>
    </xf>
    <xf numFmtId="164" fontId="62" fillId="0" borderId="41" xfId="1" applyFont="1" applyFill="1" applyBorder="1" applyAlignment="1" applyProtection="1">
      <alignment horizontal="center" vertical="center" wrapText="1"/>
    </xf>
    <xf numFmtId="0" fontId="59" fillId="10" borderId="24" xfId="0" applyFont="1" applyFill="1" applyBorder="1" applyAlignment="1">
      <alignment horizontal="center" vertical="center"/>
    </xf>
    <xf numFmtId="0" fontId="59" fillId="10" borderId="2" xfId="0" applyFont="1" applyFill="1" applyBorder="1" applyAlignment="1">
      <alignment horizontal="center" vertical="center"/>
    </xf>
    <xf numFmtId="164" fontId="62" fillId="0" borderId="4" xfId="1" applyFont="1" applyFill="1" applyBorder="1" applyAlignment="1" applyProtection="1">
      <alignment horizontal="center" vertical="center" wrapText="1"/>
    </xf>
    <xf numFmtId="0" fontId="59" fillId="10" borderId="3" xfId="1" applyNumberFormat="1" applyFont="1" applyFill="1" applyBorder="1" applyAlignment="1" applyProtection="1">
      <alignment horizontal="center" vertical="center" wrapText="1"/>
    </xf>
    <xf numFmtId="0" fontId="59" fillId="10" borderId="5" xfId="1" applyNumberFormat="1" applyFont="1" applyFill="1" applyBorder="1" applyAlignment="1" applyProtection="1">
      <alignment horizontal="center" vertical="center" wrapText="1"/>
    </xf>
    <xf numFmtId="0" fontId="59" fillId="10" borderId="26" xfId="0" applyFont="1" applyFill="1" applyBorder="1" applyAlignment="1">
      <alignment horizontal="center"/>
    </xf>
    <xf numFmtId="0" fontId="59" fillId="10" borderId="5" xfId="0" applyFont="1" applyFill="1" applyBorder="1" applyAlignment="1">
      <alignment horizontal="center"/>
    </xf>
    <xf numFmtId="0" fontId="59" fillId="10" borderId="41" xfId="0" applyFont="1" applyFill="1" applyBorder="1" applyAlignment="1">
      <alignment horizontal="center"/>
    </xf>
    <xf numFmtId="177" fontId="59" fillId="10" borderId="5" xfId="1" applyNumberFormat="1" applyFont="1" applyFill="1" applyBorder="1" applyAlignment="1" applyProtection="1">
      <alignment horizontal="center" vertical="center" wrapText="1"/>
    </xf>
    <xf numFmtId="177" fontId="59" fillId="10" borderId="41" xfId="1" applyNumberFormat="1" applyFont="1" applyFill="1" applyBorder="1" applyAlignment="1" applyProtection="1">
      <alignment horizontal="center" vertical="center" wrapText="1"/>
    </xf>
    <xf numFmtId="0" fontId="59" fillId="10" borderId="32" xfId="0" applyFont="1" applyFill="1" applyBorder="1" applyAlignment="1">
      <alignment horizontal="center" vertical="center"/>
    </xf>
    <xf numFmtId="0" fontId="59" fillId="10" borderId="29" xfId="0" applyFont="1" applyFill="1" applyBorder="1" applyAlignment="1">
      <alignment horizontal="center" vertical="center"/>
    </xf>
    <xf numFmtId="0" fontId="62" fillId="0" borderId="24" xfId="0" applyFont="1" applyFill="1" applyBorder="1" applyAlignment="1">
      <alignment horizontal="center" wrapText="1"/>
    </xf>
    <xf numFmtId="0" fontId="62" fillId="0" borderId="2" xfId="0" applyFont="1" applyFill="1" applyBorder="1" applyAlignment="1">
      <alignment horizontal="center" wrapText="1"/>
    </xf>
    <xf numFmtId="0" fontId="53" fillId="0" borderId="24" xfId="0" applyFont="1" applyFill="1" applyBorder="1" applyAlignment="1">
      <alignment horizontal="right"/>
    </xf>
    <xf numFmtId="0" fontId="53" fillId="0" borderId="2" xfId="0" applyFont="1" applyFill="1" applyBorder="1" applyAlignment="1">
      <alignment horizontal="right"/>
    </xf>
    <xf numFmtId="0" fontId="8" fillId="0" borderId="24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0" fontId="8" fillId="0" borderId="32" xfId="0" applyFont="1" applyFill="1" applyBorder="1" applyAlignment="1">
      <alignment horizontal="left"/>
    </xf>
    <xf numFmtId="0" fontId="8" fillId="0" borderId="29" xfId="0" applyFont="1" applyFill="1" applyBorder="1" applyAlignment="1">
      <alignment horizontal="left"/>
    </xf>
    <xf numFmtId="0" fontId="21" fillId="0" borderId="0" xfId="0" applyFont="1" applyAlignment="1">
      <alignment horizontal="left" wrapText="1"/>
    </xf>
    <xf numFmtId="0" fontId="8" fillId="0" borderId="24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26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32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53" fillId="0" borderId="26" xfId="0" applyFont="1" applyFill="1" applyBorder="1" applyAlignment="1">
      <alignment horizontal="right"/>
    </xf>
    <xf numFmtId="0" fontId="53" fillId="0" borderId="5" xfId="0" applyFont="1" applyFill="1" applyBorder="1" applyAlignment="1">
      <alignment horizontal="right"/>
    </xf>
    <xf numFmtId="0" fontId="12" fillId="0" borderId="24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/>
    </xf>
    <xf numFmtId="0" fontId="43" fillId="0" borderId="20" xfId="0" quotePrefix="1" applyFont="1" applyFill="1" applyBorder="1" applyAlignment="1">
      <alignment horizontal="center" vertical="center"/>
    </xf>
    <xf numFmtId="0" fontId="43" fillId="0" borderId="21" xfId="0" applyFont="1" applyFill="1" applyBorder="1" applyAlignment="1">
      <alignment horizontal="center" vertical="center"/>
    </xf>
    <xf numFmtId="0" fontId="43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righ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35" fillId="0" borderId="1" xfId="0" applyFont="1" applyBorder="1" applyAlignment="1">
      <alignment horizontal="center"/>
    </xf>
    <xf numFmtId="0" fontId="8" fillId="0" borderId="2" xfId="0" quotePrefix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right"/>
    </xf>
    <xf numFmtId="0" fontId="8" fillId="0" borderId="26" xfId="0" applyFont="1" applyFill="1" applyBorder="1" applyAlignment="1">
      <alignment horizontal="right"/>
    </xf>
    <xf numFmtId="0" fontId="8" fillId="0" borderId="24" xfId="0" applyFont="1" applyFill="1" applyBorder="1" applyAlignment="1">
      <alignment horizontal="right"/>
    </xf>
    <xf numFmtId="0" fontId="35" fillId="0" borderId="0" xfId="0" applyFont="1" applyBorder="1" applyAlignment="1">
      <alignment horizontal="center"/>
    </xf>
    <xf numFmtId="0" fontId="8" fillId="0" borderId="20" xfId="0" quotePrefix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right"/>
    </xf>
    <xf numFmtId="0" fontId="40" fillId="0" borderId="2" xfId="0" applyFont="1" applyFill="1" applyBorder="1" applyAlignment="1">
      <alignment horizontal="left"/>
    </xf>
    <xf numFmtId="0" fontId="46" fillId="0" borderId="0" xfId="0" applyFont="1" applyAlignment="1">
      <alignment horizontal="left" wrapText="1"/>
    </xf>
    <xf numFmtId="0" fontId="40" fillId="0" borderId="2" xfId="0" applyFont="1" applyFill="1" applyBorder="1" applyAlignment="1">
      <alignment horizontal="left" vertical="center"/>
    </xf>
    <xf numFmtId="0" fontId="40" fillId="0" borderId="2" xfId="0" applyFont="1" applyFill="1" applyBorder="1" applyAlignment="1">
      <alignment horizontal="center"/>
    </xf>
    <xf numFmtId="0" fontId="40" fillId="0" borderId="5" xfId="0" applyFont="1" applyFill="1" applyBorder="1" applyAlignment="1">
      <alignment horizontal="right"/>
    </xf>
    <xf numFmtId="0" fontId="46" fillId="0" borderId="0" xfId="0" applyFont="1" applyBorder="1" applyAlignment="1">
      <alignment horizontal="center"/>
    </xf>
    <xf numFmtId="0" fontId="40" fillId="0" borderId="2" xfId="0" applyFont="1" applyFill="1" applyBorder="1" applyAlignment="1">
      <alignment horizontal="center" vertical="center"/>
    </xf>
    <xf numFmtId="0" fontId="35" fillId="0" borderId="0" xfId="0" applyFont="1" applyAlignment="1">
      <alignment horizontal="left" wrapText="1"/>
    </xf>
    <xf numFmtId="0" fontId="8" fillId="0" borderId="20" xfId="0" applyFont="1" applyFill="1" applyBorder="1" applyAlignment="1">
      <alignment horizontal="center" vertical="center"/>
    </xf>
    <xf numFmtId="0" fontId="46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0" fontId="25" fillId="0" borderId="2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center"/>
    </xf>
    <xf numFmtId="0" fontId="24" fillId="0" borderId="3" xfId="0" applyFont="1" applyFill="1" applyBorder="1" applyAlignment="1">
      <alignment horizontal="left"/>
    </xf>
    <xf numFmtId="0" fontId="24" fillId="0" borderId="4" xfId="0" applyFont="1" applyFill="1" applyBorder="1" applyAlignment="1">
      <alignment horizontal="left"/>
    </xf>
    <xf numFmtId="0" fontId="24" fillId="0" borderId="5" xfId="0" applyFont="1" applyFill="1" applyBorder="1" applyAlignment="1">
      <alignment horizontal="left"/>
    </xf>
    <xf numFmtId="0" fontId="29" fillId="0" borderId="2" xfId="0" applyFont="1" applyFill="1" applyBorder="1" applyAlignment="1">
      <alignment horizontal="left"/>
    </xf>
    <xf numFmtId="0" fontId="29" fillId="0" borderId="3" xfId="0" applyFont="1" applyFill="1" applyBorder="1" applyAlignment="1">
      <alignment horizontal="left"/>
    </xf>
    <xf numFmtId="0" fontId="29" fillId="0" borderId="4" xfId="0" applyFont="1" applyFill="1" applyBorder="1" applyAlignment="1">
      <alignment horizontal="left"/>
    </xf>
    <xf numFmtId="0" fontId="28" fillId="0" borderId="5" xfId="0" applyFont="1" applyFill="1" applyBorder="1" applyAlignment="1">
      <alignment horizontal="left"/>
    </xf>
    <xf numFmtId="0" fontId="26" fillId="0" borderId="6" xfId="0" applyFont="1" applyFill="1" applyBorder="1" applyAlignment="1">
      <alignment horizontal="left"/>
    </xf>
    <xf numFmtId="0" fontId="24" fillId="0" borderId="2" xfId="0" applyFont="1" applyFill="1" applyBorder="1" applyAlignment="1">
      <alignment horizontal="left"/>
    </xf>
    <xf numFmtId="164" fontId="24" fillId="0" borderId="2" xfId="1" applyFont="1" applyFill="1" applyBorder="1" applyAlignment="1">
      <alignment horizontal="center"/>
    </xf>
    <xf numFmtId="164" fontId="26" fillId="0" borderId="2" xfId="1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vertical="center"/>
    </xf>
    <xf numFmtId="0" fontId="25" fillId="0" borderId="4" xfId="0" applyFont="1" applyFill="1" applyBorder="1" applyAlignment="1">
      <alignment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left"/>
    </xf>
    <xf numFmtId="0" fontId="26" fillId="0" borderId="3" xfId="0" applyFont="1" applyFill="1" applyBorder="1" applyAlignment="1">
      <alignment horizontal="left"/>
    </xf>
    <xf numFmtId="0" fontId="26" fillId="0" borderId="4" xfId="0" applyFont="1" applyFill="1" applyBorder="1" applyAlignment="1">
      <alignment horizontal="left"/>
    </xf>
  </cellXfs>
  <cellStyles count="4">
    <cellStyle name="Normal" xfId="0" builtinId="0"/>
    <cellStyle name="Porcentagem" xfId="2" builtinId="5"/>
    <cellStyle name="Vírgula" xfId="1" builtinId="3"/>
    <cellStyle name="Vírgula 2" xf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L25"/>
  <sheetViews>
    <sheetView zoomScale="140" zoomScaleNormal="140" workbookViewId="0">
      <selection activeCell="D32" sqref="D32"/>
    </sheetView>
  </sheetViews>
  <sheetFormatPr defaultColWidth="8.7109375" defaultRowHeight="15" x14ac:dyDescent="0.25"/>
  <cols>
    <col min="1" max="1" width="25.85546875" customWidth="1"/>
    <col min="2" max="2" width="8.140625" customWidth="1"/>
    <col min="3" max="3" width="11" style="1" customWidth="1"/>
    <col min="4" max="4" width="11.140625" style="1" customWidth="1"/>
    <col min="5" max="5" width="11.28515625" style="1" customWidth="1"/>
    <col min="6" max="6" width="13.28515625" style="1" hidden="1" customWidth="1"/>
    <col min="7" max="7" width="12" style="1" customWidth="1"/>
    <col min="8" max="12" width="9.140625" style="1" customWidth="1"/>
  </cols>
  <sheetData>
    <row r="1" spans="1:12" x14ac:dyDescent="0.25">
      <c r="A1" s="688" t="s">
        <v>0</v>
      </c>
      <c r="B1" s="688"/>
      <c r="C1" s="688"/>
      <c r="D1" s="688"/>
      <c r="E1" s="688"/>
      <c r="F1" s="688"/>
      <c r="G1" s="688"/>
    </row>
    <row r="2" spans="1:12" s="4" customFormat="1" ht="21.75" customHeight="1" x14ac:dyDescent="0.25">
      <c r="A2" s="689" t="s">
        <v>1</v>
      </c>
      <c r="B2" s="689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/>
      <c r="I2" s="3"/>
      <c r="J2" s="3"/>
      <c r="K2" s="3"/>
      <c r="L2" s="3"/>
    </row>
    <row r="3" spans="1:12" ht="12" customHeight="1" x14ac:dyDescent="0.25">
      <c r="A3" s="690" t="s">
        <v>7</v>
      </c>
      <c r="B3" s="690"/>
      <c r="C3" s="6">
        <v>29500</v>
      </c>
      <c r="D3" s="7">
        <v>40</v>
      </c>
      <c r="E3" s="6">
        <f>C3*D3</f>
        <v>1180000</v>
      </c>
      <c r="F3" s="8">
        <v>12</v>
      </c>
      <c r="G3" s="6">
        <f>E3*F3</f>
        <v>14160000</v>
      </c>
    </row>
    <row r="4" spans="1:12" ht="12" customHeight="1" x14ac:dyDescent="0.25">
      <c r="A4" s="690"/>
      <c r="B4" s="690"/>
      <c r="C4" s="6"/>
      <c r="D4" s="6"/>
      <c r="E4" s="6"/>
      <c r="F4" s="6"/>
      <c r="G4" s="6"/>
    </row>
    <row r="5" spans="1:12" ht="12" customHeight="1" x14ac:dyDescent="0.25">
      <c r="A5" s="690" t="s">
        <v>8</v>
      </c>
      <c r="B5" s="690"/>
      <c r="C5" s="6"/>
      <c r="D5" s="6"/>
      <c r="E5" s="6">
        <f>SUM(E3:E4)</f>
        <v>1180000</v>
      </c>
      <c r="F5" s="6"/>
      <c r="G5" s="6">
        <f>SUM(G3:G4)</f>
        <v>14160000</v>
      </c>
    </row>
    <row r="6" spans="1:12" ht="12" customHeight="1" x14ac:dyDescent="0.25">
      <c r="A6" s="9"/>
      <c r="B6" s="9"/>
      <c r="C6" s="10"/>
      <c r="D6" s="10"/>
      <c r="E6" s="10"/>
      <c r="F6" s="10"/>
      <c r="G6" s="10"/>
    </row>
    <row r="7" spans="1:12" ht="12" customHeight="1" x14ac:dyDescent="0.25">
      <c r="A7" s="11"/>
      <c r="B7" s="11" t="s">
        <v>9</v>
      </c>
      <c r="C7" s="6" t="s">
        <v>10</v>
      </c>
      <c r="D7" s="12" t="s">
        <v>11</v>
      </c>
      <c r="E7" s="10"/>
      <c r="F7" s="10"/>
      <c r="G7" s="10"/>
    </row>
    <row r="8" spans="1:12" ht="12" customHeight="1" x14ac:dyDescent="0.25">
      <c r="A8" s="11" t="s">
        <v>12</v>
      </c>
      <c r="B8" s="11"/>
      <c r="C8" s="13" t="s">
        <v>13</v>
      </c>
      <c r="D8" s="13" t="s">
        <v>13</v>
      </c>
      <c r="E8" s="10"/>
      <c r="F8" s="10"/>
      <c r="G8" s="10"/>
    </row>
    <row r="9" spans="1:12" ht="12" customHeight="1" x14ac:dyDescent="0.25">
      <c r="A9" s="11" t="s">
        <v>14</v>
      </c>
      <c r="B9" s="14">
        <v>0.05</v>
      </c>
      <c r="C9" s="6">
        <f>B9*E5</f>
        <v>59000</v>
      </c>
      <c r="D9" s="6">
        <f>B9*E5</f>
        <v>59000</v>
      </c>
      <c r="E9" s="10"/>
      <c r="F9" s="10"/>
      <c r="G9" s="10"/>
    </row>
    <row r="10" spans="1:12" ht="12" customHeight="1" x14ac:dyDescent="0.25">
      <c r="A10" s="11" t="s">
        <v>15</v>
      </c>
      <c r="B10" s="5">
        <v>0</v>
      </c>
      <c r="C10" s="6">
        <v>2000</v>
      </c>
      <c r="D10" s="6">
        <v>2000</v>
      </c>
      <c r="E10" s="10"/>
      <c r="F10" s="10"/>
      <c r="G10" s="10"/>
    </row>
    <row r="11" spans="1:12" ht="12" customHeight="1" x14ac:dyDescent="0.25">
      <c r="A11" s="11" t="s">
        <v>16</v>
      </c>
      <c r="B11" s="14">
        <v>0.08</v>
      </c>
      <c r="C11" s="6">
        <f>8%*E5</f>
        <v>94400</v>
      </c>
      <c r="D11" s="6">
        <f>(E5+D9)*B11</f>
        <v>99120</v>
      </c>
      <c r="E11" s="10"/>
      <c r="F11" s="10"/>
      <c r="G11" s="10"/>
    </row>
    <row r="12" spans="1:12" ht="12" customHeight="1" x14ac:dyDescent="0.25">
      <c r="A12" s="11" t="s">
        <v>17</v>
      </c>
      <c r="B12" s="5"/>
      <c r="C12" s="6">
        <f>SUM(C9:C11)</f>
        <v>155400</v>
      </c>
      <c r="D12" s="6">
        <f>SUM(D9:D11)</f>
        <v>160120</v>
      </c>
      <c r="E12" s="10"/>
      <c r="F12" s="10"/>
      <c r="G12" s="10"/>
    </row>
    <row r="13" spans="1:12" ht="12" customHeight="1" x14ac:dyDescent="0.25">
      <c r="A13" s="11"/>
      <c r="B13" s="5"/>
      <c r="C13" s="6"/>
      <c r="D13" s="6"/>
      <c r="E13" s="10"/>
      <c r="F13" s="10"/>
      <c r="G13" s="10"/>
    </row>
    <row r="14" spans="1:12" ht="12" customHeight="1" x14ac:dyDescent="0.25">
      <c r="A14" s="11" t="s">
        <v>18</v>
      </c>
      <c r="B14" s="5"/>
      <c r="C14" s="12" t="s">
        <v>13</v>
      </c>
      <c r="D14" s="6"/>
      <c r="E14" s="10"/>
      <c r="F14" s="10"/>
      <c r="G14" s="10"/>
    </row>
    <row r="15" spans="1:12" ht="12" customHeight="1" x14ac:dyDescent="0.25">
      <c r="A15" s="11" t="s">
        <v>19</v>
      </c>
      <c r="B15" s="15">
        <v>6.4999999999999997E-3</v>
      </c>
      <c r="C15" s="6">
        <f>B15*E5</f>
        <v>7670</v>
      </c>
      <c r="D15" s="6">
        <f>B15*C21</f>
        <v>9535.6102900930491</v>
      </c>
      <c r="E15" s="10"/>
      <c r="F15" s="10"/>
      <c r="G15" s="10"/>
    </row>
    <row r="16" spans="1:12" ht="12" customHeight="1" x14ac:dyDescent="0.25">
      <c r="A16" s="11" t="s">
        <v>20</v>
      </c>
      <c r="B16" s="14">
        <v>0.03</v>
      </c>
      <c r="C16" s="6">
        <f>B16*E5</f>
        <v>35400</v>
      </c>
      <c r="D16" s="6">
        <f>B16*C21</f>
        <v>44010.509031198686</v>
      </c>
      <c r="E16" s="10"/>
      <c r="F16" s="10"/>
      <c r="G16" s="10"/>
    </row>
    <row r="17" spans="1:12" ht="12" customHeight="1" x14ac:dyDescent="0.25">
      <c r="A17" s="11" t="s">
        <v>21</v>
      </c>
      <c r="B17" s="14">
        <v>0.05</v>
      </c>
      <c r="C17" s="6">
        <f>B17*E5</f>
        <v>59000</v>
      </c>
      <c r="D17" s="6">
        <f>B17*C21</f>
        <v>73350.848385331148</v>
      </c>
      <c r="E17" s="10"/>
      <c r="F17" s="10"/>
      <c r="G17" s="10"/>
    </row>
    <row r="18" spans="1:12" ht="12" customHeight="1" x14ac:dyDescent="0.25">
      <c r="A18" s="11"/>
      <c r="B18" s="15">
        <f>SUM(B15:B17)</f>
        <v>8.6499999999999994E-2</v>
      </c>
      <c r="C18" s="6">
        <f>SUM(C15:C17)</f>
        <v>102070</v>
      </c>
      <c r="D18" s="6">
        <f>SUM(D15:D17)</f>
        <v>126896.96770662288</v>
      </c>
      <c r="E18" s="10"/>
      <c r="F18" s="10"/>
      <c r="G18" s="10"/>
    </row>
    <row r="19" spans="1:12" ht="12" customHeight="1" x14ac:dyDescent="0.25">
      <c r="A19" s="16"/>
      <c r="B19" s="16"/>
      <c r="C19" s="10"/>
      <c r="D19" s="10"/>
      <c r="E19" s="10"/>
      <c r="F19" s="10"/>
      <c r="G19" s="10"/>
    </row>
    <row r="20" spans="1:12" ht="12" customHeight="1" x14ac:dyDescent="0.25">
      <c r="A20" s="686" t="s">
        <v>22</v>
      </c>
      <c r="B20" s="686"/>
      <c r="C20" s="17">
        <f>E5+D12</f>
        <v>1340120</v>
      </c>
      <c r="D20" s="10"/>
      <c r="E20" s="10"/>
      <c r="F20" s="10"/>
      <c r="G20" s="10"/>
    </row>
    <row r="21" spans="1:12" ht="12" customHeight="1" x14ac:dyDescent="0.25">
      <c r="A21" s="686" t="s">
        <v>23</v>
      </c>
      <c r="B21" s="686"/>
      <c r="C21" s="18">
        <f>C20/(1-B18)</f>
        <v>1467016.967706623</v>
      </c>
      <c r="D21" s="10"/>
      <c r="E21" s="10"/>
      <c r="F21" s="10"/>
      <c r="G21" s="10"/>
    </row>
    <row r="22" spans="1:12" s="22" customFormat="1" ht="12" customHeight="1" x14ac:dyDescent="0.25">
      <c r="A22" s="687" t="s">
        <v>24</v>
      </c>
      <c r="B22" s="687"/>
      <c r="C22" s="12" t="s">
        <v>10</v>
      </c>
      <c r="D22" s="12" t="s">
        <v>11</v>
      </c>
      <c r="E22" s="12" t="s">
        <v>25</v>
      </c>
      <c r="F22" s="20"/>
      <c r="G22" s="20"/>
      <c r="H22" s="21"/>
      <c r="I22" s="21"/>
      <c r="J22" s="21"/>
      <c r="K22" s="21"/>
      <c r="L22" s="21"/>
    </row>
    <row r="23" spans="1:12" ht="12" customHeight="1" x14ac:dyDescent="0.25">
      <c r="A23" s="687" t="s">
        <v>26</v>
      </c>
      <c r="B23" s="687"/>
      <c r="C23" s="6">
        <f>E5+C12+C18</f>
        <v>1437470</v>
      </c>
      <c r="D23" s="6">
        <f>E5+D12+D18</f>
        <v>1467016.9677066228</v>
      </c>
      <c r="E23" s="6">
        <f>D23-C23</f>
        <v>29546.967706622789</v>
      </c>
      <c r="F23" s="10"/>
      <c r="G23" s="10"/>
    </row>
    <row r="24" spans="1:12" ht="12" customHeight="1" x14ac:dyDescent="0.25">
      <c r="A24" s="19" t="s">
        <v>27</v>
      </c>
      <c r="B24" s="19"/>
      <c r="C24" s="6">
        <f>C23*6</f>
        <v>8624820</v>
      </c>
      <c r="D24" s="6">
        <f>D23*6</f>
        <v>8802101.8062397372</v>
      </c>
      <c r="E24" s="6">
        <f>D24-C24</f>
        <v>177281.8062397372</v>
      </c>
      <c r="F24" s="10"/>
      <c r="G24" s="10"/>
    </row>
    <row r="25" spans="1:12" ht="12" customHeight="1" x14ac:dyDescent="0.25"/>
  </sheetData>
  <mergeCells count="9">
    <mergeCell ref="A20:B20"/>
    <mergeCell ref="A21:B21"/>
    <mergeCell ref="A22:B22"/>
    <mergeCell ref="A23:B23"/>
    <mergeCell ref="A1:G1"/>
    <mergeCell ref="A2:B2"/>
    <mergeCell ref="A3:B3"/>
    <mergeCell ref="A4:B4"/>
    <mergeCell ref="A5:B5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rgb="FF00B0F0"/>
  </sheetPr>
  <dimension ref="A1:AML51"/>
  <sheetViews>
    <sheetView topLeftCell="A9" zoomScale="120" zoomScaleNormal="120" workbookViewId="0">
      <selection activeCell="A9" sqref="A9:A10"/>
    </sheetView>
  </sheetViews>
  <sheetFormatPr defaultColWidth="9.140625" defaultRowHeight="15" x14ac:dyDescent="0.25"/>
  <cols>
    <col min="1" max="1" width="24.42578125" style="23" customWidth="1"/>
    <col min="2" max="2" width="10.42578125" style="23" customWidth="1"/>
    <col min="3" max="3" width="6.85546875" style="24" customWidth="1"/>
    <col min="4" max="4" width="8.140625" style="24" customWidth="1"/>
    <col min="5" max="5" width="11.5703125" style="25" customWidth="1"/>
    <col min="6" max="6" width="13.28515625" style="26" customWidth="1"/>
    <col min="7" max="7" width="11.7109375" style="26" customWidth="1"/>
    <col min="8" max="8" width="10.42578125" style="26" customWidth="1"/>
    <col min="9" max="9" width="13.140625" style="1" customWidth="1"/>
    <col min="10" max="10" width="11.85546875" style="27" customWidth="1"/>
    <col min="11" max="13" width="9.140625" style="1"/>
    <col min="14" max="1026" width="9.140625" style="28"/>
  </cols>
  <sheetData>
    <row r="1" spans="1:13" x14ac:dyDescent="0.25">
      <c r="A1" s="688" t="s">
        <v>158</v>
      </c>
      <c r="B1" s="688"/>
      <c r="C1" s="688"/>
      <c r="D1" s="688"/>
      <c r="E1" s="688"/>
      <c r="F1" s="688"/>
      <c r="G1" s="688"/>
      <c r="H1" s="688"/>
    </row>
    <row r="2" spans="1:13" s="33" customFormat="1" ht="18" customHeight="1" x14ac:dyDescent="0.25">
      <c r="A2" s="698" t="s">
        <v>28</v>
      </c>
      <c r="B2" s="698"/>
      <c r="C2" s="29" t="s">
        <v>29</v>
      </c>
      <c r="D2" s="30" t="s">
        <v>153</v>
      </c>
      <c r="E2" s="30" t="s">
        <v>30</v>
      </c>
      <c r="F2" s="29" t="s">
        <v>31</v>
      </c>
      <c r="G2" s="29" t="s">
        <v>32</v>
      </c>
      <c r="H2" s="29" t="s">
        <v>154</v>
      </c>
      <c r="I2" s="31"/>
      <c r="J2" s="31"/>
      <c r="K2" s="32"/>
      <c r="L2" s="32"/>
      <c r="M2" s="32"/>
    </row>
    <row r="3" spans="1:13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6">
        <v>0</v>
      </c>
      <c r="F3" s="37"/>
      <c r="G3" s="36"/>
      <c r="H3" s="36"/>
      <c r="I3" s="31"/>
      <c r="J3" s="31"/>
      <c r="K3" s="32"/>
      <c r="L3" s="32"/>
      <c r="M3" s="32"/>
    </row>
    <row r="4" spans="1:13" s="33" customFormat="1" ht="14.1" hidden="1" customHeight="1" x14ac:dyDescent="0.25">
      <c r="A4" s="697" t="s">
        <v>34</v>
      </c>
      <c r="B4" s="697"/>
      <c r="C4" s="35"/>
      <c r="D4" s="36"/>
      <c r="E4" s="36"/>
      <c r="F4" s="37"/>
      <c r="G4" s="36"/>
      <c r="H4" s="36"/>
      <c r="I4" s="31"/>
      <c r="J4" s="31"/>
      <c r="K4" s="32"/>
      <c r="L4" s="32"/>
      <c r="M4" s="32"/>
    </row>
    <row r="5" spans="1:13" s="33" customFormat="1" ht="14.1" hidden="1" customHeight="1" x14ac:dyDescent="0.25">
      <c r="A5" s="697" t="s">
        <v>35</v>
      </c>
      <c r="B5" s="697"/>
      <c r="C5" s="35"/>
      <c r="D5" s="36"/>
      <c r="E5" s="36"/>
      <c r="F5" s="37"/>
      <c r="G5" s="36"/>
      <c r="H5" s="36"/>
      <c r="I5" s="31"/>
      <c r="J5" s="31"/>
      <c r="K5" s="32"/>
      <c r="L5" s="32"/>
      <c r="M5" s="32"/>
    </row>
    <row r="6" spans="1:13" s="33" customFormat="1" ht="14.1" hidden="1" customHeight="1" x14ac:dyDescent="0.25">
      <c r="A6" s="697" t="s">
        <v>159</v>
      </c>
      <c r="B6" s="697"/>
      <c r="C6" s="35"/>
      <c r="D6" s="36"/>
      <c r="E6" s="36"/>
      <c r="F6" s="37"/>
      <c r="G6" s="36"/>
      <c r="H6" s="36"/>
      <c r="I6" s="31"/>
      <c r="J6" s="31"/>
      <c r="K6" s="32"/>
      <c r="L6" s="32"/>
      <c r="M6" s="32"/>
    </row>
    <row r="7" spans="1:13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30">
        <f>SUM(E3:E6)</f>
        <v>0</v>
      </c>
      <c r="F7" s="29"/>
      <c r="G7" s="36"/>
      <c r="H7" s="36"/>
      <c r="I7" s="31"/>
      <c r="J7" s="31"/>
      <c r="K7" s="32"/>
      <c r="L7" s="32"/>
      <c r="M7" s="32"/>
    </row>
    <row r="8" spans="1:13" s="33" customFormat="1" ht="11.1" hidden="1" customHeight="1" x14ac:dyDescent="0.25">
      <c r="A8" s="39"/>
      <c r="B8" s="40"/>
      <c r="C8" s="41"/>
      <c r="D8" s="30"/>
      <c r="E8" s="30"/>
      <c r="F8" s="29"/>
      <c r="G8" s="36"/>
      <c r="H8" s="36"/>
      <c r="I8" s="31"/>
      <c r="J8" s="31"/>
      <c r="K8" s="32"/>
      <c r="L8" s="32"/>
      <c r="M8" s="32"/>
    </row>
    <row r="9" spans="1:13" s="33" customFormat="1" ht="9.9499999999999993" customHeight="1" x14ac:dyDescent="0.25">
      <c r="A9" s="240" t="s">
        <v>159</v>
      </c>
      <c r="B9" s="241"/>
      <c r="C9" s="35">
        <v>365</v>
      </c>
      <c r="D9" s="37"/>
      <c r="E9" s="37">
        <v>135</v>
      </c>
      <c r="F9" s="37">
        <f>C9*E9</f>
        <v>49275</v>
      </c>
      <c r="G9" s="36"/>
      <c r="H9" s="179">
        <f>F9*G9</f>
        <v>0</v>
      </c>
      <c r="I9" s="31" t="e">
        <f>F9/G9</f>
        <v>#DIV/0!</v>
      </c>
      <c r="J9" s="31"/>
      <c r="K9" s="32"/>
      <c r="L9" s="32"/>
      <c r="M9" s="32"/>
    </row>
    <row r="10" spans="1:13" s="33" customFormat="1" ht="9.9499999999999993" customHeight="1" x14ac:dyDescent="0.25">
      <c r="A10" s="240" t="s">
        <v>160</v>
      </c>
      <c r="B10" s="241"/>
      <c r="C10" s="35">
        <v>102</v>
      </c>
      <c r="D10" s="37"/>
      <c r="E10" s="37">
        <v>135</v>
      </c>
      <c r="F10" s="37">
        <f>C10*E10</f>
        <v>13770</v>
      </c>
      <c r="G10" s="36"/>
      <c r="H10" s="179">
        <f t="shared" ref="H10:H12" si="0">F10*G10</f>
        <v>0</v>
      </c>
      <c r="I10" s="31" t="e">
        <f>F10/G10</f>
        <v>#DIV/0!</v>
      </c>
      <c r="J10" s="31"/>
      <c r="K10" s="32"/>
      <c r="L10" s="32"/>
      <c r="M10" s="32"/>
    </row>
    <row r="11" spans="1:13" s="33" customFormat="1" ht="9.9499999999999993" customHeight="1" x14ac:dyDescent="0.25">
      <c r="A11" s="697"/>
      <c r="B11" s="697"/>
      <c r="C11" s="35">
        <v>0</v>
      </c>
      <c r="D11" s="37"/>
      <c r="E11" s="37">
        <v>135</v>
      </c>
      <c r="F11" s="37">
        <f>C11*E11</f>
        <v>0</v>
      </c>
      <c r="G11" s="36"/>
      <c r="H11" s="179">
        <f t="shared" si="0"/>
        <v>0</v>
      </c>
      <c r="I11" s="31" t="e">
        <f>F11/G11</f>
        <v>#DIV/0!</v>
      </c>
      <c r="J11" s="31"/>
      <c r="K11" s="32"/>
      <c r="L11" s="32"/>
      <c r="M11" s="32"/>
    </row>
    <row r="12" spans="1:13" s="33" customFormat="1" ht="9.9499999999999993" customHeight="1" x14ac:dyDescent="0.25">
      <c r="A12" s="697"/>
      <c r="B12" s="697"/>
      <c r="C12" s="35">
        <v>0</v>
      </c>
      <c r="D12" s="37"/>
      <c r="E12" s="37">
        <v>0</v>
      </c>
      <c r="F12" s="37">
        <f>C12*E12</f>
        <v>0</v>
      </c>
      <c r="G12" s="36"/>
      <c r="H12" s="179">
        <f t="shared" si="0"/>
        <v>0</v>
      </c>
      <c r="I12" s="31" t="e">
        <f>F12/G12</f>
        <v>#DIV/0!</v>
      </c>
      <c r="J12" s="31"/>
      <c r="K12" s="32"/>
      <c r="L12" s="32"/>
      <c r="M12" s="32"/>
    </row>
    <row r="13" spans="1:13" s="33" customFormat="1" ht="9.9499999999999993" customHeight="1" x14ac:dyDescent="0.25">
      <c r="A13" s="34"/>
      <c r="B13" s="42"/>
      <c r="C13" s="35">
        <v>0</v>
      </c>
      <c r="D13" s="37">
        <v>0</v>
      </c>
      <c r="E13" s="37">
        <v>0</v>
      </c>
      <c r="F13" s="37">
        <f>C13*E13</f>
        <v>0</v>
      </c>
      <c r="G13" s="36"/>
      <c r="H13" s="36"/>
      <c r="I13" s="31"/>
      <c r="J13" s="31"/>
      <c r="K13" s="32"/>
      <c r="L13" s="32"/>
      <c r="M13" s="32"/>
    </row>
    <row r="14" spans="1:13" s="33" customFormat="1" ht="9.9499999999999993" customHeight="1" x14ac:dyDescent="0.15">
      <c r="A14" s="693" t="s">
        <v>8</v>
      </c>
      <c r="B14" s="693"/>
      <c r="C14" s="30">
        <v>468</v>
      </c>
      <c r="D14" s="37">
        <f>SUM(D9:D13)</f>
        <v>0</v>
      </c>
      <c r="E14" s="37">
        <v>135</v>
      </c>
      <c r="F14" s="29">
        <f>SUM(F9:F13)</f>
        <v>63045</v>
      </c>
      <c r="G14" s="30">
        <f>SUM(G9:G12)</f>
        <v>0</v>
      </c>
      <c r="H14" s="180">
        <f>SUM(H9:H12)</f>
        <v>0</v>
      </c>
      <c r="I14" s="31" t="e">
        <f>F14/G14</f>
        <v>#DIV/0!</v>
      </c>
      <c r="J14" s="31"/>
      <c r="K14" s="32"/>
      <c r="L14" s="32"/>
      <c r="M14" s="32"/>
    </row>
    <row r="15" spans="1:13" s="33" customFormat="1" ht="14.1" hidden="1" customHeight="1" x14ac:dyDescent="0.25">
      <c r="A15" s="34"/>
      <c r="B15" s="42"/>
      <c r="C15" s="35"/>
      <c r="D15" s="35"/>
      <c r="E15" s="37"/>
      <c r="F15" s="29"/>
      <c r="G15" s="36"/>
      <c r="H15" s="178"/>
      <c r="I15" s="31"/>
      <c r="J15" s="31"/>
      <c r="K15" s="32"/>
      <c r="L15" s="32"/>
      <c r="M15" s="32"/>
    </row>
    <row r="16" spans="1:13" s="33" customFormat="1" ht="14.1" hidden="1" customHeight="1" x14ac:dyDescent="0.25">
      <c r="A16" s="34" t="s">
        <v>49</v>
      </c>
      <c r="B16" s="42"/>
      <c r="C16" s="35"/>
      <c r="D16" s="35"/>
      <c r="E16" s="36"/>
      <c r="F16" s="37">
        <v>0</v>
      </c>
      <c r="G16" s="36"/>
      <c r="H16" s="178"/>
      <c r="I16" s="31"/>
      <c r="J16" s="31"/>
      <c r="K16" s="32"/>
      <c r="L16" s="32"/>
      <c r="M16" s="32"/>
    </row>
    <row r="17" spans="1:13" s="33" customFormat="1" ht="14.1" hidden="1" customHeight="1" x14ac:dyDescent="0.25">
      <c r="A17" s="44" t="s">
        <v>50</v>
      </c>
      <c r="B17" s="42"/>
      <c r="C17" s="35"/>
      <c r="D17" s="35"/>
      <c r="E17" s="30">
        <f>SUM(E16)</f>
        <v>0</v>
      </c>
      <c r="F17" s="29"/>
      <c r="G17" s="36"/>
      <c r="H17" s="178"/>
      <c r="I17" s="31"/>
      <c r="J17" s="31"/>
      <c r="K17" s="32"/>
      <c r="L17" s="32"/>
      <c r="M17" s="32"/>
    </row>
    <row r="18" spans="1:13" s="33" customFormat="1" ht="14.1" hidden="1" customHeight="1" x14ac:dyDescent="0.25">
      <c r="A18" s="34"/>
      <c r="B18" s="42"/>
      <c r="C18" s="35"/>
      <c r="D18" s="35"/>
      <c r="E18" s="30"/>
      <c r="F18" s="29"/>
      <c r="G18" s="36"/>
      <c r="H18" s="178"/>
      <c r="I18" s="31"/>
      <c r="J18" s="31"/>
      <c r="K18" s="32"/>
      <c r="L18" s="32"/>
      <c r="M18" s="32"/>
    </row>
    <row r="19" spans="1:13" s="33" customFormat="1" ht="14.1" hidden="1" customHeight="1" x14ac:dyDescent="0.25">
      <c r="A19" s="34" t="s">
        <v>51</v>
      </c>
      <c r="B19" s="42"/>
      <c r="C19" s="35"/>
      <c r="D19" s="35"/>
      <c r="E19" s="36"/>
      <c r="F19" s="37">
        <v>0</v>
      </c>
      <c r="G19" s="36"/>
      <c r="H19" s="178"/>
      <c r="I19" s="31"/>
      <c r="J19" s="31"/>
      <c r="K19" s="32"/>
      <c r="L19" s="32"/>
      <c r="M19" s="32"/>
    </row>
    <row r="20" spans="1:13" s="33" customFormat="1" ht="14.1" hidden="1" customHeight="1" x14ac:dyDescent="0.25">
      <c r="A20" s="696" t="s">
        <v>52</v>
      </c>
      <c r="B20" s="696"/>
      <c r="C20" s="38"/>
      <c r="D20" s="38"/>
      <c r="E20" s="30">
        <f>SUM(E19)</f>
        <v>0</v>
      </c>
      <c r="F20" s="29"/>
      <c r="G20" s="36" t="e">
        <f>G14+#REF!</f>
        <v>#REF!</v>
      </c>
      <c r="H20" s="178"/>
      <c r="I20" s="31"/>
      <c r="J20" s="31"/>
      <c r="K20" s="32"/>
      <c r="L20" s="32"/>
      <c r="M20" s="32"/>
    </row>
    <row r="21" spans="1:13" s="33" customFormat="1" ht="14.1" hidden="1" customHeight="1" x14ac:dyDescent="0.25">
      <c r="A21" s="34"/>
      <c r="B21" s="42"/>
      <c r="C21" s="35"/>
      <c r="D21" s="35"/>
      <c r="E21" s="30"/>
      <c r="F21" s="29"/>
      <c r="G21" s="36"/>
      <c r="H21" s="178"/>
      <c r="I21" s="31"/>
      <c r="J21" s="31"/>
      <c r="K21" s="32"/>
      <c r="L21" s="32"/>
      <c r="M21" s="32"/>
    </row>
    <row r="22" spans="1:13" ht="14.1" hidden="1" customHeight="1" x14ac:dyDescent="0.25">
      <c r="A22" s="692"/>
      <c r="B22" s="692"/>
      <c r="C22" s="49"/>
      <c r="D22" s="49"/>
      <c r="E22" s="50"/>
      <c r="F22" s="51"/>
      <c r="G22" s="36"/>
      <c r="H22" s="36"/>
      <c r="I22" s="36"/>
    </row>
    <row r="23" spans="1:13" ht="9.9499999999999993" customHeight="1" x14ac:dyDescent="0.25">
      <c r="A23" s="693" t="s">
        <v>8</v>
      </c>
      <c r="B23" s="693"/>
      <c r="C23" s="46"/>
      <c r="D23" s="176"/>
      <c r="E23" s="50"/>
      <c r="F23" s="52">
        <f>F14</f>
        <v>63045</v>
      </c>
      <c r="G23" s="1"/>
      <c r="H23" s="1"/>
    </row>
    <row r="24" spans="1:13" ht="14.1" hidden="1" customHeight="1" x14ac:dyDescent="0.25">
      <c r="A24" s="53"/>
      <c r="B24" s="53"/>
      <c r="C24" s="54"/>
      <c r="D24" s="54"/>
      <c r="E24" s="55"/>
      <c r="F24" s="56"/>
      <c r="G24" s="56"/>
      <c r="H24" s="56"/>
      <c r="I24" s="1">
        <f>I25-F23</f>
        <v>-63045.03</v>
      </c>
    </row>
    <row r="25" spans="1:13" ht="9.9499999999999993" customHeight="1" x14ac:dyDescent="0.25">
      <c r="A25" s="57"/>
      <c r="B25" s="162" t="s">
        <v>9</v>
      </c>
      <c r="C25" s="162"/>
      <c r="D25" s="162"/>
      <c r="E25" s="163" t="s">
        <v>10</v>
      </c>
      <c r="F25" s="164" t="s">
        <v>144</v>
      </c>
      <c r="G25" s="56"/>
      <c r="H25" s="56"/>
      <c r="I25" s="74">
        <f>H14+F27</f>
        <v>-0.03</v>
      </c>
    </row>
    <row r="26" spans="1:13" ht="9.9499999999999993" customHeight="1" x14ac:dyDescent="0.25">
      <c r="A26" s="59" t="s">
        <v>12</v>
      </c>
      <c r="B26" s="57"/>
      <c r="C26" s="48"/>
      <c r="D26" s="175"/>
      <c r="E26" s="60" t="s">
        <v>13</v>
      </c>
      <c r="F26" s="58" t="s">
        <v>13</v>
      </c>
      <c r="G26" s="56"/>
      <c r="H26" s="56"/>
      <c r="I26" s="182">
        <f>E29/I25</f>
        <v>-197017.60000000001</v>
      </c>
    </row>
    <row r="27" spans="1:13" ht="9.9499999999999993" customHeight="1" x14ac:dyDescent="0.25">
      <c r="A27" s="59" t="s">
        <v>54</v>
      </c>
      <c r="B27" s="61">
        <v>0.08</v>
      </c>
      <c r="C27" s="61"/>
      <c r="D27" s="61"/>
      <c r="E27" s="51">
        <f>B27*F14</f>
        <v>5043.6000000000004</v>
      </c>
      <c r="F27" s="51">
        <f>B27*H14-0.03</f>
        <v>-0.03</v>
      </c>
      <c r="H27" s="62"/>
      <c r="I27" s="181" t="e">
        <f>E27/H14</f>
        <v>#DIV/0!</v>
      </c>
      <c r="J27" s="27">
        <v>118408</v>
      </c>
    </row>
    <row r="28" spans="1:13" ht="9.9499999999999993" customHeight="1" x14ac:dyDescent="0.25">
      <c r="A28" s="184" t="s">
        <v>15</v>
      </c>
      <c r="B28" s="48">
        <v>0</v>
      </c>
      <c r="C28" s="48"/>
      <c r="D28" s="175"/>
      <c r="E28" s="185">
        <v>5793</v>
      </c>
      <c r="F28" s="51">
        <f>E28</f>
        <v>5793</v>
      </c>
      <c r="H28" s="177"/>
      <c r="I28" s="62">
        <f>F23+F27</f>
        <v>63044.97</v>
      </c>
      <c r="J28" s="27">
        <v>30</v>
      </c>
    </row>
    <row r="29" spans="1:13" ht="9.9499999999999993" customHeight="1" x14ac:dyDescent="0.25">
      <c r="A29" s="59" t="s">
        <v>55</v>
      </c>
      <c r="B29" s="64">
        <v>0.08</v>
      </c>
      <c r="C29" s="61"/>
      <c r="D29" s="61"/>
      <c r="E29" s="51">
        <f>B29*(F23+E27+E28)</f>
        <v>5910.5280000000002</v>
      </c>
      <c r="F29" s="51">
        <f>(H14+F27+F28)*B29-0.06</f>
        <v>463.37760000000003</v>
      </c>
      <c r="G29" s="63"/>
      <c r="H29" s="63"/>
      <c r="I29" s="177">
        <f>F27/I28%</f>
        <v>-4.7585080935084907E-5</v>
      </c>
      <c r="J29" s="27">
        <f>J27/30</f>
        <v>3946.9333333333334</v>
      </c>
    </row>
    <row r="30" spans="1:13" ht="9.9499999999999993" customHeight="1" x14ac:dyDescent="0.25">
      <c r="A30" s="59" t="s">
        <v>17</v>
      </c>
      <c r="B30" s="48"/>
      <c r="C30" s="48"/>
      <c r="D30" s="175"/>
      <c r="E30" s="52">
        <f>SUM(E27:E29)</f>
        <v>16747.128000000001</v>
      </c>
      <c r="F30" s="52">
        <f>SUM(F27:F29)-0.01</f>
        <v>6256.3375999999998</v>
      </c>
      <c r="G30" s="56"/>
      <c r="H30" s="56"/>
    </row>
    <row r="31" spans="1:13" ht="14.1" hidden="1" customHeight="1" x14ac:dyDescent="0.25">
      <c r="A31" s="59"/>
      <c r="B31" s="48"/>
      <c r="C31" s="48"/>
      <c r="D31" s="175"/>
      <c r="E31" s="51"/>
      <c r="F31" s="51"/>
      <c r="G31" s="56"/>
      <c r="H31" s="56"/>
    </row>
    <row r="32" spans="1:13" ht="9.9499999999999993" customHeight="1" x14ac:dyDescent="0.25">
      <c r="A32" s="59" t="s">
        <v>18</v>
      </c>
      <c r="B32" s="48"/>
      <c r="C32" s="48"/>
      <c r="D32" s="175"/>
      <c r="E32" s="58" t="s">
        <v>13</v>
      </c>
      <c r="F32" s="51"/>
      <c r="G32" s="56"/>
      <c r="H32" s="56"/>
      <c r="I32" s="1">
        <f>3359.96/0.65%</f>
        <v>516916.92307692306</v>
      </c>
    </row>
    <row r="33" spans="1:13" ht="9.9499999999999993" customHeight="1" x14ac:dyDescent="0.25">
      <c r="A33" s="184" t="s">
        <v>19</v>
      </c>
      <c r="B33" s="64">
        <v>6.4999999999999997E-3</v>
      </c>
      <c r="C33" s="64"/>
      <c r="D33" s="64"/>
      <c r="E33" s="185">
        <v>0</v>
      </c>
      <c r="F33" s="51">
        <f>B33*E41</f>
        <v>44.516906841817182</v>
      </c>
      <c r="G33" s="56"/>
      <c r="H33" s="56"/>
      <c r="I33" s="1">
        <f>15507.5/3%</f>
        <v>516916.66666666669</v>
      </c>
      <c r="J33" s="27">
        <v>14217.85</v>
      </c>
    </row>
    <row r="34" spans="1:13" ht="9.9499999999999993" customHeight="1" x14ac:dyDescent="0.25">
      <c r="A34" s="184" t="s">
        <v>20</v>
      </c>
      <c r="B34" s="65">
        <v>0.03</v>
      </c>
      <c r="C34" s="65"/>
      <c r="D34" s="65"/>
      <c r="E34" s="185">
        <v>0</v>
      </c>
      <c r="F34" s="51">
        <f>B34*E41</f>
        <v>205.46264696223315</v>
      </c>
      <c r="G34" s="56"/>
      <c r="H34" s="56"/>
      <c r="I34" s="1">
        <f>25845.83/5%</f>
        <v>516916.60000000003</v>
      </c>
      <c r="J34" s="27">
        <f>J33/B33</f>
        <v>2187361.5384615385</v>
      </c>
    </row>
    <row r="35" spans="1:13" ht="9.9499999999999993" customHeight="1" x14ac:dyDescent="0.25">
      <c r="A35" s="184" t="s">
        <v>21</v>
      </c>
      <c r="B35" s="65">
        <v>0.05</v>
      </c>
      <c r="C35" s="65"/>
      <c r="D35" s="65"/>
      <c r="E35" s="185">
        <v>0</v>
      </c>
      <c r="F35" s="51">
        <f>B35*E41</f>
        <v>342.4377449370553</v>
      </c>
      <c r="G35" s="56"/>
      <c r="H35" s="56"/>
    </row>
    <row r="36" spans="1:13" ht="9.9499999999999993" customHeight="1" x14ac:dyDescent="0.25">
      <c r="A36" s="59" t="s">
        <v>17</v>
      </c>
      <c r="B36" s="64">
        <f>SUM(B33:B35)</f>
        <v>8.6499999999999994E-2</v>
      </c>
      <c r="C36" s="64"/>
      <c r="D36" s="64"/>
      <c r="E36" s="186">
        <f>SUM(E33:E35)</f>
        <v>0</v>
      </c>
      <c r="F36" s="52">
        <f>SUM(F33:F35)</f>
        <v>592.4172987411057</v>
      </c>
      <c r="G36" s="56"/>
      <c r="H36" s="56"/>
      <c r="I36" s="1">
        <v>3600</v>
      </c>
      <c r="J36" s="27">
        <f>J34-G23-E30</f>
        <v>2170614.4104615385</v>
      </c>
    </row>
    <row r="37" spans="1:13" ht="9.9499999999999993" customHeight="1" x14ac:dyDescent="0.25">
      <c r="A37" s="184" t="s">
        <v>155</v>
      </c>
      <c r="B37" s="187">
        <v>0</v>
      </c>
      <c r="C37" s="64"/>
      <c r="D37" s="64"/>
      <c r="E37" s="185">
        <v>4114</v>
      </c>
      <c r="F37" s="51"/>
      <c r="G37" s="56"/>
      <c r="H37" s="56"/>
      <c r="I37" s="1">
        <v>4500</v>
      </c>
      <c r="J37" s="66">
        <f>E34/B34</f>
        <v>0</v>
      </c>
    </row>
    <row r="38" spans="1:13" ht="9.75" customHeight="1" x14ac:dyDescent="0.25">
      <c r="A38" s="184" t="s">
        <v>156</v>
      </c>
      <c r="B38" s="187">
        <v>0</v>
      </c>
      <c r="C38" s="64"/>
      <c r="D38" s="64"/>
      <c r="E38" s="185">
        <v>57496.959999999999</v>
      </c>
      <c r="F38" s="51"/>
      <c r="G38" s="56"/>
      <c r="H38" s="56"/>
      <c r="I38" s="1">
        <v>5500</v>
      </c>
      <c r="J38" s="27">
        <f>E35/B35</f>
        <v>0</v>
      </c>
    </row>
    <row r="39" spans="1:13" ht="9.9499999999999993" hidden="1" customHeight="1" x14ac:dyDescent="0.25">
      <c r="A39" s="694" t="s">
        <v>58</v>
      </c>
      <c r="B39" s="694"/>
      <c r="C39" s="54"/>
      <c r="D39" s="54"/>
      <c r="E39" s="67">
        <v>516916.6</v>
      </c>
      <c r="F39" s="56"/>
      <c r="G39" s="56"/>
      <c r="H39" s="56"/>
      <c r="I39" s="1">
        <v>1000</v>
      </c>
      <c r="J39" s="27">
        <f>0.65%*J34</f>
        <v>14217.850000000002</v>
      </c>
    </row>
    <row r="40" spans="1:13" ht="9.9499999999999993" hidden="1" customHeight="1" x14ac:dyDescent="0.25">
      <c r="A40" s="695" t="s">
        <v>59</v>
      </c>
      <c r="B40" s="695"/>
      <c r="C40" s="48"/>
      <c r="D40" s="175"/>
      <c r="E40" s="52">
        <f>H14+F30</f>
        <v>6256.3375999999998</v>
      </c>
      <c r="F40" s="56"/>
      <c r="G40" s="56"/>
      <c r="H40" s="56"/>
      <c r="I40" s="1">
        <f>I36-F9</f>
        <v>-45675</v>
      </c>
      <c r="J40" s="27">
        <f>3%*J34</f>
        <v>65620.846153846156</v>
      </c>
    </row>
    <row r="41" spans="1:13" ht="9.9499999999999993" hidden="1" customHeight="1" x14ac:dyDescent="0.25">
      <c r="A41" s="695" t="s">
        <v>60</v>
      </c>
      <c r="B41" s="695"/>
      <c r="C41" s="48"/>
      <c r="D41" s="175"/>
      <c r="E41" s="68">
        <f>E40/(1-B36)</f>
        <v>6848.7548987411055</v>
      </c>
      <c r="F41" s="56"/>
      <c r="G41" s="56"/>
      <c r="H41" s="56"/>
      <c r="I41" s="1">
        <f t="shared" ref="I41:I44" si="1">I37-F10</f>
        <v>-9270</v>
      </c>
      <c r="J41" s="27">
        <f>5%*J34</f>
        <v>109368.07692307694</v>
      </c>
    </row>
    <row r="42" spans="1:13" s="72" customFormat="1" ht="9.9499999999999993" customHeight="1" x14ac:dyDescent="0.25">
      <c r="A42" s="691" t="s">
        <v>24</v>
      </c>
      <c r="B42" s="691"/>
      <c r="C42" s="45"/>
      <c r="D42" s="174"/>
      <c r="E42" s="165" t="s">
        <v>10</v>
      </c>
      <c r="F42" s="164" t="s">
        <v>144</v>
      </c>
      <c r="G42" s="166" t="s">
        <v>25</v>
      </c>
      <c r="H42" s="183"/>
      <c r="I42" s="1">
        <f t="shared" si="1"/>
        <v>5500</v>
      </c>
      <c r="J42" s="71"/>
      <c r="K42" s="70"/>
      <c r="L42" s="70"/>
      <c r="M42" s="70"/>
    </row>
    <row r="43" spans="1:13" ht="9.9499999999999993" customHeight="1" x14ac:dyDescent="0.25">
      <c r="A43" s="691" t="s">
        <v>26</v>
      </c>
      <c r="B43" s="691"/>
      <c r="C43" s="45"/>
      <c r="D43" s="174"/>
      <c r="E43" s="52">
        <f>H14+E30+E37+E38</f>
        <v>78358.088000000003</v>
      </c>
      <c r="F43" s="52">
        <f>H14+F30+F36</f>
        <v>6848.7548987411055</v>
      </c>
      <c r="G43" s="186">
        <f>E43-F43</f>
        <v>71509.333101258904</v>
      </c>
      <c r="H43" s="67"/>
      <c r="I43" s="1">
        <f t="shared" si="1"/>
        <v>1000</v>
      </c>
      <c r="J43" s="27" t="e">
        <f>B34/E34</f>
        <v>#DIV/0!</v>
      </c>
    </row>
    <row r="44" spans="1:13" ht="9.9499999999999993" customHeight="1" x14ac:dyDescent="0.25">
      <c r="A44" s="691" t="s">
        <v>27</v>
      </c>
      <c r="B44" s="691"/>
      <c r="C44" s="46"/>
      <c r="D44" s="176"/>
      <c r="E44" s="52">
        <f>E43*6-0.03</f>
        <v>470148.49800000002</v>
      </c>
      <c r="F44" s="52">
        <f>F43*6</f>
        <v>41092.529392446631</v>
      </c>
      <c r="G44" s="52">
        <f>E44-F44</f>
        <v>429055.9686075534</v>
      </c>
      <c r="H44" s="67"/>
      <c r="I44" s="1">
        <f t="shared" si="1"/>
        <v>-45675</v>
      </c>
    </row>
    <row r="45" spans="1:13" x14ac:dyDescent="0.25">
      <c r="E45" s="73"/>
      <c r="G45" s="73"/>
      <c r="H45" s="73"/>
    </row>
    <row r="46" spans="1:13" x14ac:dyDescent="0.25">
      <c r="E46" s="26"/>
    </row>
    <row r="47" spans="1:13" x14ac:dyDescent="0.25">
      <c r="E47" s="26"/>
      <c r="G47" s="26">
        <v>10880.85</v>
      </c>
    </row>
    <row r="48" spans="1:13" x14ac:dyDescent="0.25">
      <c r="E48" s="26"/>
      <c r="G48" s="26">
        <v>21776.77</v>
      </c>
    </row>
    <row r="49" spans="5:7" x14ac:dyDescent="0.25">
      <c r="E49" s="26"/>
      <c r="G49" s="26">
        <v>45140.71</v>
      </c>
    </row>
    <row r="50" spans="5:7" x14ac:dyDescent="0.25">
      <c r="E50" s="26"/>
      <c r="G50" s="26">
        <v>25176.81</v>
      </c>
    </row>
    <row r="51" spans="5:7" x14ac:dyDescent="0.25">
      <c r="G51" s="26">
        <f>SUM(G47:G50)</f>
        <v>102975.14</v>
      </c>
    </row>
  </sheetData>
  <mergeCells count="18">
    <mergeCell ref="A2:B2"/>
    <mergeCell ref="A4:B4"/>
    <mergeCell ref="A5:B5"/>
    <mergeCell ref="A6:B6"/>
    <mergeCell ref="A1:H1"/>
    <mergeCell ref="A7:B7"/>
    <mergeCell ref="A11:B11"/>
    <mergeCell ref="A12:B12"/>
    <mergeCell ref="A14:B14"/>
    <mergeCell ref="A20:B20"/>
    <mergeCell ref="A42:B42"/>
    <mergeCell ref="A43:B43"/>
    <mergeCell ref="A44:B44"/>
    <mergeCell ref="A22:B22"/>
    <mergeCell ref="A23:B23"/>
    <mergeCell ref="A39:B39"/>
    <mergeCell ref="A40:B40"/>
    <mergeCell ref="A41:B41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AMJ60"/>
  <sheetViews>
    <sheetView zoomScale="130" zoomScaleNormal="13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6.85546875" style="1" customWidth="1"/>
    <col min="8" max="8" width="11.85546875" style="27" customWidth="1"/>
    <col min="9" max="11" width="9.140625" style="1"/>
    <col min="12" max="1024" width="9.140625" style="28"/>
  </cols>
  <sheetData>
    <row r="1" spans="1:11" ht="15.75" x14ac:dyDescent="0.25">
      <c r="A1" s="699" t="s">
        <v>0</v>
      </c>
      <c r="B1" s="699"/>
      <c r="C1" s="699"/>
      <c r="D1" s="699"/>
      <c r="E1" s="699"/>
      <c r="F1" s="699"/>
    </row>
    <row r="2" spans="1:11" s="33" customFormat="1" ht="32.2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31"/>
      <c r="H2" s="31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6"/>
      <c r="G3" s="31"/>
      <c r="H3" s="31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6"/>
      <c r="G4" s="31"/>
      <c r="H4" s="31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6"/>
      <c r="G5" s="31"/>
      <c r="H5" s="31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6"/>
      <c r="G6" s="31"/>
      <c r="H6" s="31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36"/>
      <c r="G7" s="31"/>
      <c r="H7" s="31"/>
      <c r="I7" s="32"/>
      <c r="J7" s="32"/>
      <c r="K7" s="32"/>
    </row>
    <row r="8" spans="1:11" s="33" customFormat="1" ht="12" customHeight="1" x14ac:dyDescent="0.25">
      <c r="A8" s="39" t="s">
        <v>38</v>
      </c>
      <c r="B8" s="40"/>
      <c r="C8" s="41"/>
      <c r="D8" s="30"/>
      <c r="E8" s="29"/>
      <c r="F8" s="36"/>
      <c r="G8" s="31"/>
      <c r="H8" s="31"/>
      <c r="I8" s="32"/>
      <c r="J8" s="32"/>
      <c r="K8" s="32"/>
    </row>
    <row r="9" spans="1:11" s="33" customFormat="1" ht="11.1" customHeight="1" x14ac:dyDescent="0.25">
      <c r="A9" s="697" t="s">
        <v>39</v>
      </c>
      <c r="B9" s="697"/>
      <c r="C9" s="35">
        <v>722</v>
      </c>
      <c r="D9" s="37">
        <v>164</v>
      </c>
      <c r="E9" s="37">
        <f>C9*D9</f>
        <v>118408</v>
      </c>
      <c r="F9" s="36">
        <v>14</v>
      </c>
      <c r="G9" s="31">
        <f>E9/F9</f>
        <v>8457.7142857142862</v>
      </c>
      <c r="H9" s="31"/>
      <c r="I9" s="32"/>
      <c r="J9" s="32"/>
      <c r="K9" s="32"/>
    </row>
    <row r="10" spans="1:11" s="33" customFormat="1" ht="11.1" customHeight="1" x14ac:dyDescent="0.25">
      <c r="A10" s="697" t="s">
        <v>40</v>
      </c>
      <c r="B10" s="697"/>
      <c r="C10" s="35">
        <v>1445</v>
      </c>
      <c r="D10" s="37">
        <v>164</v>
      </c>
      <c r="E10" s="37">
        <f>C10*D10</f>
        <v>236980</v>
      </c>
      <c r="F10" s="36">
        <v>14</v>
      </c>
      <c r="G10" s="31">
        <f>E10/F10</f>
        <v>16927.142857142859</v>
      </c>
      <c r="H10" s="31"/>
      <c r="I10" s="32"/>
      <c r="J10" s="32"/>
      <c r="K10" s="32"/>
    </row>
    <row r="11" spans="1:11" s="33" customFormat="1" ht="11.1" customHeight="1" x14ac:dyDescent="0.25">
      <c r="A11" s="697" t="s">
        <v>41</v>
      </c>
      <c r="B11" s="697"/>
      <c r="C11" s="35">
        <v>129</v>
      </c>
      <c r="D11" s="37">
        <v>272</v>
      </c>
      <c r="E11" s="37">
        <f>C11*D11</f>
        <v>35088</v>
      </c>
      <c r="F11" s="36">
        <v>1</v>
      </c>
      <c r="G11" s="31">
        <f>E11/F11</f>
        <v>35088</v>
      </c>
      <c r="H11" s="31"/>
      <c r="I11" s="32"/>
      <c r="J11" s="32"/>
      <c r="K11" s="32"/>
    </row>
    <row r="12" spans="1:11" s="33" customFormat="1" ht="11.1" customHeight="1" x14ac:dyDescent="0.25">
      <c r="A12" s="697" t="s">
        <v>42</v>
      </c>
      <c r="B12" s="697"/>
      <c r="C12" s="35">
        <v>206</v>
      </c>
      <c r="D12" s="37">
        <v>190</v>
      </c>
      <c r="E12" s="37">
        <f>C12*D12</f>
        <v>39140</v>
      </c>
      <c r="F12" s="36">
        <v>2</v>
      </c>
      <c r="G12" s="31">
        <f>E12/F12</f>
        <v>19570</v>
      </c>
      <c r="H12" s="31"/>
      <c r="I12" s="32"/>
      <c r="J12" s="32"/>
      <c r="K12" s="32"/>
    </row>
    <row r="13" spans="1:11" s="33" customFormat="1" ht="14.1" hidden="1" customHeight="1" x14ac:dyDescent="0.25">
      <c r="A13" s="34" t="s">
        <v>41</v>
      </c>
      <c r="B13" s="42"/>
      <c r="C13" s="35">
        <v>0</v>
      </c>
      <c r="D13" s="37">
        <v>0</v>
      </c>
      <c r="E13" s="37">
        <f>C13*D13</f>
        <v>0</v>
      </c>
      <c r="F13" s="36"/>
      <c r="G13" s="31"/>
      <c r="H13" s="31"/>
      <c r="I13" s="32"/>
      <c r="J13" s="32"/>
      <c r="K13" s="32"/>
    </row>
    <row r="14" spans="1:11" s="33" customFormat="1" ht="14.1" customHeight="1" x14ac:dyDescent="0.25">
      <c r="A14" s="696" t="s">
        <v>43</v>
      </c>
      <c r="B14" s="696"/>
      <c r="C14" s="30">
        <f>SUM(C9:C13)</f>
        <v>2502</v>
      </c>
      <c r="D14" s="30"/>
      <c r="E14" s="29">
        <f>SUM(E9:E13)</f>
        <v>429616</v>
      </c>
      <c r="F14" s="30">
        <f>SUM(F9:F13)</f>
        <v>31</v>
      </c>
      <c r="G14" s="31">
        <f>E14/F14</f>
        <v>13858.58064516129</v>
      </c>
      <c r="H14" s="31"/>
      <c r="I14" s="32"/>
      <c r="J14" s="32"/>
      <c r="K14" s="32"/>
    </row>
    <row r="15" spans="1:11" s="33" customFormat="1" ht="14.1" customHeight="1" x14ac:dyDescent="0.25">
      <c r="A15" s="43" t="s">
        <v>44</v>
      </c>
      <c r="B15" s="42"/>
      <c r="C15" s="35"/>
      <c r="D15" s="30"/>
      <c r="E15" s="29"/>
      <c r="F15" s="36"/>
      <c r="G15" s="31"/>
      <c r="H15" s="31"/>
      <c r="I15" s="32"/>
      <c r="J15" s="32"/>
      <c r="K15" s="32"/>
    </row>
    <row r="16" spans="1:11" s="33" customFormat="1" ht="11.1" customHeight="1" x14ac:dyDescent="0.25">
      <c r="A16" s="697" t="s">
        <v>39</v>
      </c>
      <c r="B16" s="697"/>
      <c r="C16" s="35">
        <v>361</v>
      </c>
      <c r="D16" s="37">
        <v>164</v>
      </c>
      <c r="E16" s="37">
        <f>C16*D16</f>
        <v>59204</v>
      </c>
      <c r="F16" s="36">
        <v>7</v>
      </c>
      <c r="G16" s="31">
        <f t="shared" ref="G16:G21" si="0">E16/F16</f>
        <v>8457.7142857142862</v>
      </c>
      <c r="H16" s="31"/>
      <c r="I16" s="32"/>
      <c r="J16" s="32"/>
      <c r="K16" s="32"/>
    </row>
    <row r="17" spans="1:11" s="33" customFormat="1" ht="11.1" customHeight="1" x14ac:dyDescent="0.25">
      <c r="A17" s="697" t="s">
        <v>40</v>
      </c>
      <c r="B17" s="697"/>
      <c r="C17" s="35">
        <v>722</v>
      </c>
      <c r="D17" s="37">
        <v>164</v>
      </c>
      <c r="E17" s="37">
        <f>C17*D17</f>
        <v>118408</v>
      </c>
      <c r="F17" s="36">
        <v>7</v>
      </c>
      <c r="G17" s="31">
        <f t="shared" si="0"/>
        <v>16915.428571428572</v>
      </c>
      <c r="H17" s="31"/>
      <c r="I17" s="32"/>
      <c r="J17" s="32"/>
      <c r="K17" s="32"/>
    </row>
    <row r="18" spans="1:11" s="33" customFormat="1" ht="11.1" customHeight="1" x14ac:dyDescent="0.25">
      <c r="A18" s="697" t="s">
        <v>41</v>
      </c>
      <c r="B18" s="697"/>
      <c r="C18" s="35">
        <v>129</v>
      </c>
      <c r="D18" s="37">
        <v>272</v>
      </c>
      <c r="E18" s="37">
        <f>C18*D18</f>
        <v>35088</v>
      </c>
      <c r="F18" s="36">
        <v>1</v>
      </c>
      <c r="G18" s="31">
        <f t="shared" si="0"/>
        <v>35088</v>
      </c>
      <c r="H18" s="31"/>
      <c r="I18" s="32"/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7"/>
      <c r="E19" s="37"/>
      <c r="F19" s="36"/>
      <c r="G19" s="31" t="e">
        <f t="shared" si="0"/>
        <v>#DIV/0!</v>
      </c>
      <c r="H19" s="31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7"/>
      <c r="E20" s="37"/>
      <c r="F20" s="36"/>
      <c r="G20" s="31" t="e">
        <f t="shared" si="0"/>
        <v>#DIV/0!</v>
      </c>
      <c r="H20" s="31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7"/>
      <c r="E21" s="37"/>
      <c r="F21" s="36"/>
      <c r="G21" s="31" t="e">
        <f t="shared" si="0"/>
        <v>#DIV/0!</v>
      </c>
      <c r="H21" s="31"/>
      <c r="I21" s="32"/>
      <c r="J21" s="32"/>
      <c r="K21" s="32"/>
    </row>
    <row r="22" spans="1:11" s="33" customFormat="1" ht="14.1" customHeight="1" x14ac:dyDescent="0.25">
      <c r="A22" s="696" t="s">
        <v>48</v>
      </c>
      <c r="B22" s="696"/>
      <c r="C22" s="30">
        <f>SUM(C16:C21)</f>
        <v>1212</v>
      </c>
      <c r="D22" s="37">
        <f>SUM(D16:D21)</f>
        <v>600</v>
      </c>
      <c r="E22" s="29">
        <f>SUM(E16:E18)</f>
        <v>212700</v>
      </c>
      <c r="F22" s="36">
        <f>SUM(F16:F21)</f>
        <v>15</v>
      </c>
      <c r="G22" s="31"/>
      <c r="H22" s="31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7"/>
      <c r="E23" s="29"/>
      <c r="F23" s="36"/>
      <c r="G23" s="31"/>
      <c r="H23" s="31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7"/>
      <c r="E24" s="37">
        <v>0</v>
      </c>
      <c r="F24" s="36"/>
      <c r="G24" s="31"/>
      <c r="H24" s="31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7">
        <f>SUM(D24)</f>
        <v>0</v>
      </c>
      <c r="E25" s="29"/>
      <c r="F25" s="36"/>
      <c r="G25" s="31"/>
      <c r="H25" s="31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7"/>
      <c r="E26" s="29"/>
      <c r="F26" s="36"/>
      <c r="G26" s="31"/>
      <c r="H26" s="31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7"/>
      <c r="E27" s="37">
        <v>0</v>
      </c>
      <c r="F27" s="36"/>
      <c r="G27" s="31"/>
      <c r="H27" s="31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7">
        <f>SUM(D27)</f>
        <v>0</v>
      </c>
      <c r="E28" s="29"/>
      <c r="F28" s="36">
        <f>F14+F22</f>
        <v>46</v>
      </c>
      <c r="G28" s="31"/>
      <c r="H28" s="31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7"/>
      <c r="E29" s="29"/>
      <c r="F29" s="36"/>
      <c r="G29" s="31"/>
      <c r="H29" s="31"/>
      <c r="I29" s="32"/>
      <c r="J29" s="32"/>
      <c r="K29" s="32"/>
    </row>
    <row r="30" spans="1:11" ht="11.1" customHeight="1" x14ac:dyDescent="0.25">
      <c r="A30" s="693" t="s">
        <v>148</v>
      </c>
      <c r="B30" s="693"/>
      <c r="C30" s="46">
        <f>C14+C22</f>
        <v>3714</v>
      </c>
      <c r="D30" s="37">
        <f>D7+D14+D22+D25+D28</f>
        <v>600</v>
      </c>
      <c r="E30" s="52">
        <f>E14+E22</f>
        <v>642316</v>
      </c>
      <c r="F30" s="36">
        <f>F14+F22</f>
        <v>46</v>
      </c>
      <c r="G30" s="27"/>
    </row>
    <row r="31" spans="1:11" ht="11.1" customHeight="1" x14ac:dyDescent="0.25">
      <c r="A31" s="692"/>
      <c r="B31" s="692"/>
      <c r="C31" s="49"/>
      <c r="D31" s="50"/>
      <c r="E31" s="51"/>
      <c r="F31" s="36"/>
      <c r="G31" s="36"/>
    </row>
    <row r="32" spans="1:11" ht="11.1" customHeight="1" x14ac:dyDescent="0.25">
      <c r="A32" s="693"/>
      <c r="B32" s="693"/>
      <c r="C32" s="46"/>
      <c r="D32" s="50"/>
      <c r="E32" s="52">
        <f>E14+E22</f>
        <v>642316</v>
      </c>
      <c r="F32" s="1"/>
    </row>
    <row r="33" spans="1:8" ht="14.1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162" t="s">
        <v>9</v>
      </c>
      <c r="C34" s="162"/>
      <c r="D34" s="163" t="s">
        <v>10</v>
      </c>
      <c r="E34" s="164" t="s">
        <v>144</v>
      </c>
      <c r="F34" s="56"/>
      <c r="G34" s="1">
        <f>G9+G16</f>
        <v>16915.428571428572</v>
      </c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4.1" customHeight="1" x14ac:dyDescent="0.25">
      <c r="A36" s="59" t="s">
        <v>54</v>
      </c>
      <c r="B36" s="61">
        <v>0.08</v>
      </c>
      <c r="C36" s="61"/>
      <c r="D36" s="51">
        <f>B36*E32</f>
        <v>51385.279999999999</v>
      </c>
      <c r="E36" s="51">
        <f>B36*E32</f>
        <v>51385.279999999999</v>
      </c>
      <c r="F36" s="62"/>
      <c r="H36" s="27">
        <v>118408</v>
      </c>
    </row>
    <row r="37" spans="1:8" ht="14.1" customHeight="1" x14ac:dyDescent="0.25">
      <c r="A37" s="59" t="s">
        <v>15</v>
      </c>
      <c r="B37" s="48">
        <v>0</v>
      </c>
      <c r="C37" s="48"/>
      <c r="D37" s="51">
        <v>12846.32</v>
      </c>
      <c r="E37" s="51">
        <f>D37</f>
        <v>12846.32</v>
      </c>
      <c r="F37" s="56"/>
      <c r="H37" s="27">
        <v>30</v>
      </c>
    </row>
    <row r="38" spans="1:8" ht="14.1" customHeight="1" x14ac:dyDescent="0.25">
      <c r="A38" s="59" t="s">
        <v>55</v>
      </c>
      <c r="B38" s="61">
        <v>0.1</v>
      </c>
      <c r="C38" s="61"/>
      <c r="D38" s="51">
        <f>B38*E32</f>
        <v>64231.600000000006</v>
      </c>
      <c r="E38" s="51">
        <f>(E32+E36+E37)*B38</f>
        <v>70654.759999999995</v>
      </c>
      <c r="F38" s="63"/>
      <c r="G38" s="1">
        <f>C9+C16</f>
        <v>1083</v>
      </c>
      <c r="H38" s="27">
        <f>H36/30</f>
        <v>3946.9333333333334</v>
      </c>
    </row>
    <row r="39" spans="1:8" ht="14.1" customHeight="1" x14ac:dyDescent="0.25">
      <c r="A39" s="59" t="s">
        <v>17</v>
      </c>
      <c r="B39" s="48"/>
      <c r="C39" s="48"/>
      <c r="D39" s="52">
        <f>SUM(D36:D38)</f>
        <v>128463.20000000001</v>
      </c>
      <c r="E39" s="52">
        <f>SUM(E36:E38)</f>
        <v>134886.35999999999</v>
      </c>
      <c r="F39" s="56"/>
      <c r="G39" s="1">
        <f>G34/G38</f>
        <v>15.61904761904762</v>
      </c>
    </row>
    <row r="40" spans="1:8" ht="14.1" hidden="1" customHeight="1" x14ac:dyDescent="0.25">
      <c r="A40" s="59"/>
      <c r="B40" s="48"/>
      <c r="C40" s="48"/>
      <c r="D40" s="51"/>
      <c r="E40" s="51"/>
      <c r="F40" s="56"/>
    </row>
    <row r="41" spans="1:8" ht="14.1" customHeight="1" x14ac:dyDescent="0.25">
      <c r="A41" s="59" t="s">
        <v>18</v>
      </c>
      <c r="B41" s="48"/>
      <c r="C41" s="48"/>
      <c r="D41" s="58" t="s">
        <v>13</v>
      </c>
      <c r="E41" s="51"/>
      <c r="F41" s="56"/>
      <c r="G41" s="1">
        <f>10880.85/1083</f>
        <v>10.046952908587258</v>
      </c>
    </row>
    <row r="42" spans="1:8" ht="14.1" customHeight="1" x14ac:dyDescent="0.25">
      <c r="A42" s="59" t="s">
        <v>19</v>
      </c>
      <c r="B42" s="64">
        <v>6.4999999999999997E-3</v>
      </c>
      <c r="C42" s="64"/>
      <c r="D42" s="51">
        <f>B42*(D39+E32)</f>
        <v>5010.0647999999992</v>
      </c>
      <c r="E42" s="51">
        <f>B42*D50</f>
        <v>5530.1755227148324</v>
      </c>
      <c r="F42" s="56"/>
      <c r="H42" s="27">
        <v>14217.85</v>
      </c>
    </row>
    <row r="43" spans="1:8" ht="14.1" customHeight="1" x14ac:dyDescent="0.25">
      <c r="A43" s="59" t="s">
        <v>20</v>
      </c>
      <c r="B43" s="65">
        <v>0.03</v>
      </c>
      <c r="C43" s="65"/>
      <c r="D43" s="51">
        <f>B43*(D39+E32)</f>
        <v>23123.375999999997</v>
      </c>
      <c r="E43" s="51">
        <f>B43*D50</f>
        <v>25523.887027914614</v>
      </c>
      <c r="F43" s="56"/>
      <c r="H43" s="27">
        <f>H42/B42</f>
        <v>2187361.5384615385</v>
      </c>
    </row>
    <row r="44" spans="1:8" ht="14.1" customHeight="1" x14ac:dyDescent="0.25">
      <c r="A44" s="59" t="s">
        <v>21</v>
      </c>
      <c r="B44" s="65">
        <v>0.05</v>
      </c>
      <c r="C44" s="65"/>
      <c r="D44" s="51">
        <f>B44*(D39+E32)</f>
        <v>38538.959999999999</v>
      </c>
      <c r="E44" s="51">
        <f>B44*D50</f>
        <v>42539.811713191026</v>
      </c>
      <c r="F44" s="56"/>
    </row>
    <row r="45" spans="1:8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66672.400800000003</v>
      </c>
      <c r="E45" s="52">
        <f>SUM(E42:E44)</f>
        <v>73593.874263820471</v>
      </c>
      <c r="F45" s="56"/>
      <c r="H45" s="27">
        <f>H43-F32-D39</f>
        <v>2058898.3384615385</v>
      </c>
    </row>
    <row r="46" spans="1:8" ht="14.1" hidden="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66">
        <f>D43/B43</f>
        <v>770779.2</v>
      </c>
    </row>
    <row r="47" spans="1:8" ht="14.1" hidden="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  <c r="H47" s="27">
        <f>D44/B44</f>
        <v>770779.2</v>
      </c>
    </row>
    <row r="48" spans="1:8" ht="14.1" hidden="1" customHeight="1" x14ac:dyDescent="0.25">
      <c r="A48" s="694" t="s">
        <v>58</v>
      </c>
      <c r="B48" s="694"/>
      <c r="C48" s="54"/>
      <c r="D48" s="67">
        <f>E32+D39</f>
        <v>770779.2</v>
      </c>
      <c r="E48" s="56"/>
      <c r="F48" s="56"/>
      <c r="H48" s="27">
        <f>0.65%*H43</f>
        <v>14217.850000000002</v>
      </c>
    </row>
    <row r="49" spans="1:11" ht="14.1" hidden="1" customHeight="1" x14ac:dyDescent="0.25">
      <c r="A49" s="695" t="s">
        <v>59</v>
      </c>
      <c r="B49" s="695"/>
      <c r="C49" s="48"/>
      <c r="D49" s="52">
        <f>E32+E39</f>
        <v>777202.36</v>
      </c>
      <c r="E49" s="56"/>
      <c r="F49" s="56"/>
      <c r="H49" s="27">
        <f>3%*H43</f>
        <v>65620.846153846156</v>
      </c>
    </row>
    <row r="50" spans="1:11" ht="14.1" hidden="1" customHeight="1" x14ac:dyDescent="0.25">
      <c r="A50" s="695" t="s">
        <v>60</v>
      </c>
      <c r="B50" s="695"/>
      <c r="C50" s="48"/>
      <c r="D50" s="68">
        <f>D49/(1-B45)</f>
        <v>850796.23426382046</v>
      </c>
      <c r="E50" s="56"/>
      <c r="F50" s="56"/>
      <c r="H50" s="27">
        <f>5%*H43</f>
        <v>109368.07692307694</v>
      </c>
    </row>
    <row r="51" spans="1:11" s="72" customFormat="1" ht="14.1" customHeight="1" x14ac:dyDescent="0.25">
      <c r="A51" s="691" t="s">
        <v>24</v>
      </c>
      <c r="B51" s="691"/>
      <c r="C51" s="45"/>
      <c r="D51" s="165" t="s">
        <v>10</v>
      </c>
      <c r="E51" s="164" t="s">
        <v>144</v>
      </c>
      <c r="F51" s="166" t="s">
        <v>25</v>
      </c>
      <c r="G51" s="70"/>
      <c r="H51" s="71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E32+D39+D45</f>
        <v>837451.6007999999</v>
      </c>
      <c r="E52" s="52">
        <f>E32+E39+E45</f>
        <v>850796.23426382046</v>
      </c>
      <c r="F52" s="52">
        <f>E52-D52</f>
        <v>13344.633463820559</v>
      </c>
      <c r="H52" s="27">
        <f>B43/D43</f>
        <v>1.2973884090281628E-6</v>
      </c>
    </row>
    <row r="53" spans="1:11" ht="14.1" customHeight="1" x14ac:dyDescent="0.25">
      <c r="A53" s="691" t="s">
        <v>27</v>
      </c>
      <c r="B53" s="691"/>
      <c r="C53" s="46"/>
      <c r="D53" s="52">
        <f>D52*6</f>
        <v>5024709.6047999989</v>
      </c>
      <c r="E53" s="52">
        <f>E52*6</f>
        <v>5104777.4055829225</v>
      </c>
      <c r="F53" s="52">
        <f>E53-D53</f>
        <v>80067.800782923587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  <c r="F56" s="26">
        <v>10880.85</v>
      </c>
    </row>
    <row r="57" spans="1:11" x14ac:dyDescent="0.25">
      <c r="D57" s="26"/>
      <c r="F57" s="26">
        <v>21776.77</v>
      </c>
    </row>
    <row r="58" spans="1:11" x14ac:dyDescent="0.25">
      <c r="D58" s="26"/>
      <c r="F58" s="26">
        <v>45140.71</v>
      </c>
    </row>
    <row r="59" spans="1:11" x14ac:dyDescent="0.25">
      <c r="D59" s="26"/>
      <c r="F59" s="26">
        <v>25176.81</v>
      </c>
    </row>
    <row r="60" spans="1:11" x14ac:dyDescent="0.25">
      <c r="F60" s="26">
        <f>SUM(F56:F59)</f>
        <v>102975.14</v>
      </c>
    </row>
  </sheetData>
  <mergeCells count="28">
    <mergeCell ref="A1:F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1:AMJ60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149</v>
      </c>
      <c r="B1" s="688"/>
      <c r="C1" s="688"/>
      <c r="D1" s="688"/>
      <c r="E1" s="688"/>
      <c r="F1" s="688"/>
    </row>
    <row r="2" spans="1:11" s="33" customFormat="1" ht="32.2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6"/>
      <c r="G3" s="76"/>
      <c r="H3" s="31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6"/>
      <c r="G4" s="76"/>
      <c r="H4" s="31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6"/>
      <c r="G5" s="76"/>
      <c r="H5" s="31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6"/>
      <c r="G6" s="76"/>
      <c r="H6" s="31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36"/>
      <c r="G7" s="76"/>
      <c r="H7" s="31"/>
      <c r="I7" s="32"/>
      <c r="J7" s="32"/>
      <c r="K7" s="32"/>
    </row>
    <row r="8" spans="1:11" s="33" customFormat="1" ht="14.1" customHeight="1" x14ac:dyDescent="0.25">
      <c r="A8" s="39" t="s">
        <v>38</v>
      </c>
      <c r="B8" s="40"/>
      <c r="C8" s="41"/>
      <c r="D8" s="30"/>
      <c r="E8" s="29"/>
      <c r="F8" s="36"/>
      <c r="G8" s="76"/>
      <c r="H8" s="31"/>
      <c r="I8" s="32"/>
      <c r="J8" s="32"/>
      <c r="K8" s="32"/>
    </row>
    <row r="9" spans="1:11" s="33" customFormat="1" ht="11.1" customHeight="1" x14ac:dyDescent="0.25">
      <c r="A9" s="697" t="s">
        <v>39</v>
      </c>
      <c r="B9" s="697"/>
      <c r="C9" s="35">
        <v>722</v>
      </c>
      <c r="D9" s="37">
        <v>120</v>
      </c>
      <c r="E9" s="37">
        <f>C9*D9</f>
        <v>86640</v>
      </c>
      <c r="F9" s="36">
        <v>14</v>
      </c>
      <c r="G9" s="76">
        <f>E9/F9</f>
        <v>6188.5714285714284</v>
      </c>
      <c r="H9" s="31"/>
      <c r="I9" s="32"/>
      <c r="J9" s="32"/>
      <c r="K9" s="32"/>
    </row>
    <row r="10" spans="1:11" s="33" customFormat="1" ht="11.1" customHeight="1" x14ac:dyDescent="0.25">
      <c r="A10" s="697" t="s">
        <v>40</v>
      </c>
      <c r="B10" s="697"/>
      <c r="C10" s="35">
        <v>1445</v>
      </c>
      <c r="D10" s="37">
        <v>110</v>
      </c>
      <c r="E10" s="37">
        <f>C10*D10</f>
        <v>158950</v>
      </c>
      <c r="F10" s="36">
        <v>14</v>
      </c>
      <c r="G10" s="76">
        <f>E10/F10</f>
        <v>11353.571428571429</v>
      </c>
      <c r="H10" s="31"/>
      <c r="I10" s="32"/>
      <c r="J10" s="32"/>
      <c r="K10" s="32"/>
    </row>
    <row r="11" spans="1:11" s="33" customFormat="1" ht="11.1" customHeight="1" x14ac:dyDescent="0.25">
      <c r="A11" s="697" t="s">
        <v>41</v>
      </c>
      <c r="B11" s="697"/>
      <c r="C11" s="35">
        <v>129</v>
      </c>
      <c r="D11" s="37">
        <v>130</v>
      </c>
      <c r="E11" s="37">
        <f>C11*D11</f>
        <v>16770</v>
      </c>
      <c r="F11" s="36">
        <v>1</v>
      </c>
      <c r="G11" s="76">
        <f>E11/F11</f>
        <v>16770</v>
      </c>
      <c r="H11" s="31"/>
      <c r="I11" s="32"/>
      <c r="J11" s="32"/>
      <c r="K11" s="32"/>
    </row>
    <row r="12" spans="1:11" s="33" customFormat="1" ht="11.1" customHeight="1" x14ac:dyDescent="0.25">
      <c r="A12" s="697" t="s">
        <v>42</v>
      </c>
      <c r="B12" s="697"/>
      <c r="C12" s="35">
        <v>206</v>
      </c>
      <c r="D12" s="37">
        <v>130</v>
      </c>
      <c r="E12" s="37">
        <f>C12*D12</f>
        <v>26780</v>
      </c>
      <c r="F12" s="36">
        <v>2</v>
      </c>
      <c r="G12" s="76">
        <f>E12/F12</f>
        <v>13390</v>
      </c>
      <c r="H12" s="31"/>
      <c r="I12" s="32"/>
      <c r="J12" s="32"/>
      <c r="K12" s="32"/>
    </row>
    <row r="13" spans="1:11" s="33" customFormat="1" ht="14.1" hidden="1" customHeight="1" x14ac:dyDescent="0.25">
      <c r="A13" s="34" t="s">
        <v>41</v>
      </c>
      <c r="B13" s="42"/>
      <c r="C13" s="35">
        <v>0</v>
      </c>
      <c r="D13" s="37">
        <v>0</v>
      </c>
      <c r="E13" s="37">
        <f>C13*D13</f>
        <v>0</v>
      </c>
      <c r="F13" s="36"/>
      <c r="G13" s="76"/>
      <c r="H13" s="31"/>
      <c r="I13" s="32"/>
      <c r="J13" s="32"/>
      <c r="K13" s="32"/>
    </row>
    <row r="14" spans="1:11" s="33" customFormat="1" ht="14.1" customHeight="1" x14ac:dyDescent="0.25">
      <c r="A14" s="696" t="s">
        <v>43</v>
      </c>
      <c r="B14" s="696"/>
      <c r="C14" s="30">
        <f>SUM(C9:C13)</f>
        <v>2502</v>
      </c>
      <c r="D14" s="30"/>
      <c r="E14" s="29">
        <f>SUM(E9:E13)</f>
        <v>289140</v>
      </c>
      <c r="F14" s="30">
        <f>SUM(F9:F13)</f>
        <v>31</v>
      </c>
      <c r="G14" s="76">
        <f>E14/F14</f>
        <v>9327.0967741935492</v>
      </c>
      <c r="H14" s="31"/>
      <c r="I14" s="32"/>
      <c r="J14" s="32"/>
      <c r="K14" s="32"/>
    </row>
    <row r="15" spans="1:11" s="33" customFormat="1" ht="14.1" customHeight="1" x14ac:dyDescent="0.25">
      <c r="A15" s="43" t="s">
        <v>44</v>
      </c>
      <c r="B15" s="42"/>
      <c r="C15" s="35"/>
      <c r="D15" s="30"/>
      <c r="E15" s="29"/>
      <c r="F15" s="36"/>
      <c r="G15" s="76"/>
      <c r="H15" s="31"/>
      <c r="I15" s="32"/>
      <c r="J15" s="32"/>
      <c r="K15" s="32"/>
    </row>
    <row r="16" spans="1:11" s="33" customFormat="1" ht="11.1" customHeight="1" x14ac:dyDescent="0.25">
      <c r="A16" s="697" t="s">
        <v>39</v>
      </c>
      <c r="B16" s="697"/>
      <c r="C16" s="35">
        <v>361</v>
      </c>
      <c r="D16" s="37">
        <v>120</v>
      </c>
      <c r="E16" s="37">
        <f>C16*D16</f>
        <v>43320</v>
      </c>
      <c r="F16" s="36">
        <v>7</v>
      </c>
      <c r="G16" s="76">
        <f t="shared" ref="G16:G21" si="0">E16/F16</f>
        <v>6188.5714285714284</v>
      </c>
      <c r="H16" s="31"/>
      <c r="I16" s="32"/>
      <c r="J16" s="32"/>
      <c r="K16" s="32"/>
    </row>
    <row r="17" spans="1:11" s="33" customFormat="1" ht="11.1" customHeight="1" x14ac:dyDescent="0.25">
      <c r="A17" s="697" t="s">
        <v>40</v>
      </c>
      <c r="B17" s="697"/>
      <c r="C17" s="35">
        <v>722</v>
      </c>
      <c r="D17" s="37">
        <v>110</v>
      </c>
      <c r="E17" s="37">
        <f>C17*D17</f>
        <v>79420</v>
      </c>
      <c r="F17" s="36">
        <v>7</v>
      </c>
      <c r="G17" s="76">
        <f t="shared" si="0"/>
        <v>11345.714285714286</v>
      </c>
      <c r="H17" s="31"/>
      <c r="I17" s="32"/>
      <c r="J17" s="32"/>
      <c r="K17" s="32"/>
    </row>
    <row r="18" spans="1:11" s="33" customFormat="1" ht="11.1" customHeight="1" x14ac:dyDescent="0.25">
      <c r="A18" s="697" t="s">
        <v>41</v>
      </c>
      <c r="B18" s="697"/>
      <c r="C18" s="35">
        <v>129</v>
      </c>
      <c r="D18" s="37">
        <v>130</v>
      </c>
      <c r="E18" s="37">
        <f>C18*D18</f>
        <v>16770</v>
      </c>
      <c r="F18" s="36">
        <v>1</v>
      </c>
      <c r="G18" s="76">
        <f t="shared" si="0"/>
        <v>16770</v>
      </c>
      <c r="H18" s="31"/>
      <c r="I18" s="32"/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7"/>
      <c r="E19" s="37"/>
      <c r="F19" s="36"/>
      <c r="G19" s="76" t="e">
        <f t="shared" si="0"/>
        <v>#DIV/0!</v>
      </c>
      <c r="H19" s="31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7"/>
      <c r="E20" s="37"/>
      <c r="F20" s="36"/>
      <c r="G20" s="76" t="e">
        <f t="shared" si="0"/>
        <v>#DIV/0!</v>
      </c>
      <c r="H20" s="31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7"/>
      <c r="E21" s="37"/>
      <c r="F21" s="36"/>
      <c r="G21" s="76" t="e">
        <f t="shared" si="0"/>
        <v>#DIV/0!</v>
      </c>
      <c r="H21" s="31"/>
      <c r="I21" s="32"/>
      <c r="J21" s="32"/>
      <c r="K21" s="32"/>
    </row>
    <row r="22" spans="1:11" s="33" customFormat="1" ht="14.1" customHeight="1" x14ac:dyDescent="0.25">
      <c r="A22" s="696" t="s">
        <v>48</v>
      </c>
      <c r="B22" s="696"/>
      <c r="C22" s="30">
        <f>SUM(C16:C21)</f>
        <v>1212</v>
      </c>
      <c r="D22" s="37"/>
      <c r="E22" s="29">
        <f>SUM(E16:E18)</f>
        <v>139510</v>
      </c>
      <c r="F22" s="36">
        <f>SUM(F16:F21)</f>
        <v>15</v>
      </c>
      <c r="G22" s="76"/>
      <c r="H22" s="31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7"/>
      <c r="E23" s="29"/>
      <c r="F23" s="36"/>
      <c r="G23" s="76"/>
      <c r="H23" s="31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7"/>
      <c r="E24" s="37">
        <v>0</v>
      </c>
      <c r="F24" s="36"/>
      <c r="G24" s="76"/>
      <c r="H24" s="31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7">
        <f>SUM(D24)</f>
        <v>0</v>
      </c>
      <c r="E25" s="29"/>
      <c r="F25" s="36"/>
      <c r="G25" s="76"/>
      <c r="H25" s="31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7"/>
      <c r="E26" s="29"/>
      <c r="F26" s="36"/>
      <c r="G26" s="76"/>
      <c r="H26" s="31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7"/>
      <c r="E27" s="37">
        <v>0</v>
      </c>
      <c r="F27" s="36"/>
      <c r="G27" s="76"/>
      <c r="H27" s="31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7">
        <f>SUM(D27)</f>
        <v>0</v>
      </c>
      <c r="E28" s="29"/>
      <c r="F28" s="36">
        <f>F14+F22</f>
        <v>46</v>
      </c>
      <c r="G28" s="76"/>
      <c r="H28" s="31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7"/>
      <c r="E29" s="29"/>
      <c r="F29" s="36"/>
      <c r="G29" s="76"/>
      <c r="H29" s="31"/>
      <c r="I29" s="32"/>
      <c r="J29" s="32"/>
      <c r="K29" s="32"/>
    </row>
    <row r="30" spans="1:11" ht="14.1" customHeight="1" x14ac:dyDescent="0.25">
      <c r="A30" s="700" t="s">
        <v>53</v>
      </c>
      <c r="B30" s="701"/>
      <c r="C30" s="46">
        <f>C14+C22</f>
        <v>3714</v>
      </c>
      <c r="D30" s="37"/>
      <c r="E30" s="47"/>
      <c r="F30" s="168">
        <f>F14+F22</f>
        <v>46</v>
      </c>
    </row>
    <row r="31" spans="1:11" ht="14.1" hidden="1" customHeight="1" x14ac:dyDescent="0.25">
      <c r="A31" s="692"/>
      <c r="B31" s="692"/>
      <c r="C31" s="49"/>
      <c r="D31" s="50"/>
      <c r="E31" s="51"/>
      <c r="F31" s="36"/>
      <c r="G31" s="77"/>
    </row>
    <row r="32" spans="1:11" ht="14.1" customHeight="1" x14ac:dyDescent="0.25">
      <c r="A32" s="693" t="s">
        <v>8</v>
      </c>
      <c r="B32" s="693"/>
      <c r="C32" s="46"/>
      <c r="D32" s="50"/>
      <c r="E32" s="52">
        <f>E14+E22</f>
        <v>428650</v>
      </c>
      <c r="F32" s="1"/>
    </row>
    <row r="33" spans="1:8" ht="13.5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162" t="s">
        <v>9</v>
      </c>
      <c r="C34" s="162"/>
      <c r="D34" s="163" t="s">
        <v>10</v>
      </c>
      <c r="E34" s="164" t="s">
        <v>144</v>
      </c>
      <c r="F34" s="56"/>
      <c r="G34" s="75">
        <f>G9+G16</f>
        <v>12377.142857142857</v>
      </c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1.1" customHeight="1" x14ac:dyDescent="0.25">
      <c r="A36" s="59" t="s">
        <v>54</v>
      </c>
      <c r="B36" s="64">
        <v>3.3999999999999998E-3</v>
      </c>
      <c r="C36" s="61"/>
      <c r="D36" s="51">
        <f>B36*G36</f>
        <v>1999.9999999999995</v>
      </c>
      <c r="E36" s="51">
        <f>B36*E32</f>
        <v>1457.4099999999999</v>
      </c>
      <c r="F36" s="1"/>
      <c r="G36" s="75">
        <f>2000/0.34%</f>
        <v>588235.29411764699</v>
      </c>
      <c r="H36" s="27">
        <v>118408</v>
      </c>
    </row>
    <row r="37" spans="1:8" ht="11.1" customHeight="1" x14ac:dyDescent="0.25">
      <c r="A37" s="59" t="s">
        <v>15</v>
      </c>
      <c r="B37" s="64">
        <v>0</v>
      </c>
      <c r="C37" s="48"/>
      <c r="D37" s="51">
        <v>460</v>
      </c>
      <c r="E37" s="51">
        <f>D37</f>
        <v>460</v>
      </c>
      <c r="F37" s="56"/>
      <c r="H37" s="27">
        <v>30</v>
      </c>
    </row>
    <row r="38" spans="1:8" ht="11.1" customHeight="1" x14ac:dyDescent="0.25">
      <c r="A38" s="59" t="s">
        <v>55</v>
      </c>
      <c r="B38" s="64">
        <v>0.19370000000000001</v>
      </c>
      <c r="C38" s="61"/>
      <c r="D38" s="51">
        <f>B38*G38</f>
        <v>111402.5</v>
      </c>
      <c r="E38" s="51">
        <f>(E32+E36+E37)*B38</f>
        <v>83400.907317000005</v>
      </c>
      <c r="F38" s="63"/>
      <c r="G38" s="167">
        <f>111402.5/19.37%</f>
        <v>575129.06556530716</v>
      </c>
      <c r="H38" s="27">
        <f>H36/30</f>
        <v>3946.9333333333334</v>
      </c>
    </row>
    <row r="39" spans="1:8" ht="11.1" customHeight="1" x14ac:dyDescent="0.25">
      <c r="A39" s="59" t="s">
        <v>17</v>
      </c>
      <c r="B39" s="64"/>
      <c r="C39" s="48"/>
      <c r="D39" s="52">
        <f>SUM(D36:D38)</f>
        <v>113862.5</v>
      </c>
      <c r="E39" s="52">
        <f>SUM(E36:E38)</f>
        <v>85318.317317000008</v>
      </c>
      <c r="F39" s="56"/>
      <c r="G39" s="75">
        <f>G34/G38</f>
        <v>2.1520635276843621E-2</v>
      </c>
    </row>
    <row r="40" spans="1:8" ht="14.1" hidden="1" customHeight="1" x14ac:dyDescent="0.25">
      <c r="A40" s="59"/>
      <c r="B40" s="64"/>
      <c r="C40" s="48"/>
      <c r="D40" s="51"/>
      <c r="E40" s="51"/>
      <c r="F40" s="56"/>
    </row>
    <row r="41" spans="1:8" ht="14.1" customHeight="1" x14ac:dyDescent="0.25">
      <c r="A41" s="59" t="s">
        <v>18</v>
      </c>
      <c r="B41" s="64"/>
      <c r="C41" s="48"/>
      <c r="D41" s="58" t="s">
        <v>13</v>
      </c>
      <c r="E41" s="51"/>
      <c r="F41" s="56"/>
      <c r="G41" s="75">
        <f>10880.85/1083</f>
        <v>10.046952908587258</v>
      </c>
    </row>
    <row r="42" spans="1:8" ht="11.1" customHeight="1" x14ac:dyDescent="0.25">
      <c r="A42" s="59" t="s">
        <v>19</v>
      </c>
      <c r="B42" s="64">
        <v>6.4999999999999997E-3</v>
      </c>
      <c r="C42" s="64"/>
      <c r="D42" s="51">
        <f>B42*$D$48</f>
        <v>3737.5</v>
      </c>
      <c r="E42" s="51">
        <f>B42*D50</f>
        <v>3540.8522125707473</v>
      </c>
      <c r="F42" s="56"/>
      <c r="G42" s="75">
        <f>3737.5/0.65%</f>
        <v>575000</v>
      </c>
      <c r="H42" s="27">
        <v>14217.85</v>
      </c>
    </row>
    <row r="43" spans="1:8" ht="11.1" customHeight="1" x14ac:dyDescent="0.25">
      <c r="A43" s="59" t="s">
        <v>20</v>
      </c>
      <c r="B43" s="64">
        <v>0.03</v>
      </c>
      <c r="C43" s="65"/>
      <c r="D43" s="51">
        <f>B43*$D$48</f>
        <v>17250</v>
      </c>
      <c r="E43" s="51">
        <f>B43*D50</f>
        <v>16342.394827249604</v>
      </c>
      <c r="F43" s="56"/>
      <c r="G43" s="75">
        <f>17250/3%</f>
        <v>575000</v>
      </c>
      <c r="H43" s="27">
        <f>H42/B42</f>
        <v>2187361.5384615385</v>
      </c>
    </row>
    <row r="44" spans="1:8" ht="11.1" customHeight="1" x14ac:dyDescent="0.25">
      <c r="A44" s="59" t="s">
        <v>21</v>
      </c>
      <c r="B44" s="64">
        <v>0.02</v>
      </c>
      <c r="C44" s="65"/>
      <c r="D44" s="51">
        <f>B44*$D$48</f>
        <v>11500</v>
      </c>
      <c r="E44" s="51">
        <f>B44*D50</f>
        <v>10894.929884833069</v>
      </c>
      <c r="F44" s="56"/>
      <c r="G44" s="75">
        <f>11500/2%</f>
        <v>575000</v>
      </c>
    </row>
    <row r="45" spans="1:8" ht="14.1" customHeight="1" x14ac:dyDescent="0.25">
      <c r="A45" s="59" t="s">
        <v>17</v>
      </c>
      <c r="B45" s="64">
        <f>SUM(B42:B44)</f>
        <v>5.6499999999999995E-2</v>
      </c>
      <c r="C45" s="64"/>
      <c r="D45" s="52">
        <f>SUM(D42:D44)</f>
        <v>32487.5</v>
      </c>
      <c r="E45" s="52">
        <f>SUM(E42:E44)</f>
        <v>30778.17692465342</v>
      </c>
      <c r="F45" s="56"/>
      <c r="H45" s="27">
        <f>H43-F32-D39</f>
        <v>2073499.0384615385</v>
      </c>
    </row>
    <row r="46" spans="1:8" ht="14.1" hidden="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66">
        <f>D43/B43</f>
        <v>575000</v>
      </c>
    </row>
    <row r="47" spans="1:8" ht="14.1" hidden="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  <c r="H47" s="27">
        <f>D44/B44</f>
        <v>575000</v>
      </c>
    </row>
    <row r="48" spans="1:8" ht="14.1" hidden="1" customHeight="1" x14ac:dyDescent="0.25">
      <c r="A48" s="694" t="s">
        <v>58</v>
      </c>
      <c r="B48" s="694"/>
      <c r="C48" s="54"/>
      <c r="D48" s="67">
        <v>575000</v>
      </c>
      <c r="E48" s="56"/>
      <c r="F48" s="56"/>
      <c r="H48" s="27">
        <f>0.65%*H43</f>
        <v>14217.850000000002</v>
      </c>
    </row>
    <row r="49" spans="1:11" ht="14.1" hidden="1" customHeight="1" x14ac:dyDescent="0.25">
      <c r="A49" s="695" t="s">
        <v>59</v>
      </c>
      <c r="B49" s="695"/>
      <c r="C49" s="48"/>
      <c r="D49" s="52">
        <f>E32+E39</f>
        <v>513968.31731700001</v>
      </c>
      <c r="E49" s="56"/>
      <c r="F49" s="56"/>
      <c r="H49" s="27">
        <f>3%*H43</f>
        <v>65620.846153846156</v>
      </c>
    </row>
    <row r="50" spans="1:11" ht="14.1" hidden="1" customHeight="1" x14ac:dyDescent="0.25">
      <c r="A50" s="695" t="s">
        <v>60</v>
      </c>
      <c r="B50" s="695"/>
      <c r="C50" s="48"/>
      <c r="D50" s="68">
        <f>D49/(1-B45)</f>
        <v>544746.49424165348</v>
      </c>
      <c r="E50" s="56"/>
      <c r="F50" s="56"/>
      <c r="H50" s="27">
        <f>5%*H43</f>
        <v>109368.07692307694</v>
      </c>
    </row>
    <row r="51" spans="1:11" s="72" customFormat="1" ht="14.1" customHeight="1" x14ac:dyDescent="0.25">
      <c r="A51" s="691" t="s">
        <v>24</v>
      </c>
      <c r="B51" s="691"/>
      <c r="C51" s="45"/>
      <c r="D51" s="165" t="s">
        <v>10</v>
      </c>
      <c r="E51" s="164" t="s">
        <v>144</v>
      </c>
      <c r="F51" s="166" t="s">
        <v>25</v>
      </c>
      <c r="G51" s="78"/>
      <c r="H51" s="71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E32+D39+D45</f>
        <v>575000</v>
      </c>
      <c r="E52" s="52">
        <f>E32+E39+E45</f>
        <v>544746.49424165348</v>
      </c>
      <c r="F52" s="52">
        <f>D52-E52</f>
        <v>30253.505758346524</v>
      </c>
      <c r="H52" s="27">
        <f>B43/D43</f>
        <v>1.7391304347826085E-6</v>
      </c>
    </row>
    <row r="53" spans="1:11" ht="14.1" customHeight="1" x14ac:dyDescent="0.25">
      <c r="A53" s="691" t="s">
        <v>27</v>
      </c>
      <c r="B53" s="691"/>
      <c r="C53" s="46"/>
      <c r="D53" s="52">
        <f>D52*6</f>
        <v>3450000</v>
      </c>
      <c r="E53" s="52">
        <f>E52*6</f>
        <v>3268478.9654499209</v>
      </c>
      <c r="F53" s="52">
        <f>D53-E53</f>
        <v>181521.03455007914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  <c r="F56" s="26">
        <v>10880.85</v>
      </c>
    </row>
    <row r="57" spans="1:11" x14ac:dyDescent="0.25">
      <c r="D57" s="26"/>
      <c r="F57" s="26">
        <v>21776.77</v>
      </c>
    </row>
    <row r="58" spans="1:11" x14ac:dyDescent="0.25">
      <c r="D58" s="26"/>
      <c r="F58" s="26">
        <v>45140.71</v>
      </c>
    </row>
    <row r="59" spans="1:11" x14ac:dyDescent="0.25">
      <c r="D59" s="26"/>
      <c r="F59" s="26">
        <v>25176.81</v>
      </c>
    </row>
    <row r="60" spans="1:11" x14ac:dyDescent="0.25">
      <c r="F60" s="26">
        <f>SUM(F56:F59)</f>
        <v>102975.14</v>
      </c>
    </row>
  </sheetData>
  <mergeCells count="28">
    <mergeCell ref="A1:F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AMJ51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150</v>
      </c>
      <c r="B1" s="688"/>
      <c r="C1" s="688"/>
      <c r="D1" s="688"/>
      <c r="E1" s="688"/>
      <c r="F1" s="688"/>
    </row>
    <row r="2" spans="1:11" s="33" customFormat="1" ht="25.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7" t="s">
        <v>39</v>
      </c>
      <c r="B4" s="697"/>
      <c r="C4" s="35">
        <v>722</v>
      </c>
      <c r="D4" s="37">
        <v>135</v>
      </c>
      <c r="E4" s="37">
        <f>C4*D4</f>
        <v>97470</v>
      </c>
      <c r="F4" s="36">
        <v>8</v>
      </c>
      <c r="G4" s="76">
        <f>E4/F4</f>
        <v>12183.75</v>
      </c>
      <c r="H4" s="31"/>
      <c r="I4" s="32"/>
      <c r="J4" s="32"/>
      <c r="K4" s="32"/>
    </row>
    <row r="5" spans="1:11" s="33" customFormat="1" ht="11.1" customHeight="1" x14ac:dyDescent="0.25">
      <c r="A5" s="697" t="s">
        <v>40</v>
      </c>
      <c r="B5" s="697"/>
      <c r="C5" s="35">
        <v>1445</v>
      </c>
      <c r="D5" s="37">
        <v>125</v>
      </c>
      <c r="E5" s="37">
        <f>C5*D5</f>
        <v>180625</v>
      </c>
      <c r="F5" s="36">
        <v>14</v>
      </c>
      <c r="G5" s="76">
        <f>E5/F5</f>
        <v>12901.785714285714</v>
      </c>
      <c r="H5" s="31"/>
      <c r="I5" s="32"/>
      <c r="J5" s="32"/>
      <c r="K5" s="32"/>
    </row>
    <row r="6" spans="1:11" s="33" customFormat="1" ht="11.1" customHeight="1" x14ac:dyDescent="0.25">
      <c r="A6" s="697" t="s">
        <v>41</v>
      </c>
      <c r="B6" s="697"/>
      <c r="C6" s="35">
        <v>129</v>
      </c>
      <c r="D6" s="37">
        <v>150</v>
      </c>
      <c r="E6" s="37">
        <f>C6*D6</f>
        <v>19350</v>
      </c>
      <c r="F6" s="36">
        <v>1</v>
      </c>
      <c r="G6" s="76">
        <f>E6/F6</f>
        <v>19350</v>
      </c>
      <c r="H6" s="31"/>
      <c r="I6" s="32"/>
      <c r="J6" s="32"/>
      <c r="K6" s="32"/>
    </row>
    <row r="7" spans="1:11" s="33" customFormat="1" ht="11.1" customHeight="1" x14ac:dyDescent="0.25">
      <c r="A7" s="697" t="s">
        <v>42</v>
      </c>
      <c r="B7" s="697"/>
      <c r="C7" s="35">
        <v>206</v>
      </c>
      <c r="D7" s="37">
        <v>135</v>
      </c>
      <c r="E7" s="37">
        <f>C7*D7</f>
        <v>27810</v>
      </c>
      <c r="F7" s="36">
        <v>2</v>
      </c>
      <c r="G7" s="76">
        <f>E7/F7</f>
        <v>13905</v>
      </c>
      <c r="H7" s="31"/>
      <c r="I7" s="32"/>
      <c r="J7" s="32"/>
      <c r="K7" s="32"/>
    </row>
    <row r="8" spans="1:11" s="33" customFormat="1" ht="11.1" customHeight="1" x14ac:dyDescent="0.25">
      <c r="A8" s="696" t="s">
        <v>43</v>
      </c>
      <c r="B8" s="696"/>
      <c r="C8" s="30">
        <f>SUM(C4:C7)</f>
        <v>2502</v>
      </c>
      <c r="D8" s="30"/>
      <c r="E8" s="29">
        <f>SUM(E4:E7)</f>
        <v>325255</v>
      </c>
      <c r="F8" s="30">
        <f>SUM(F4:F7)</f>
        <v>25</v>
      </c>
      <c r="G8" s="76">
        <f>E8/F8</f>
        <v>13010.2</v>
      </c>
      <c r="H8" s="31"/>
      <c r="I8" s="32"/>
      <c r="J8" s="32"/>
      <c r="K8" s="32"/>
    </row>
    <row r="9" spans="1:11" s="33" customFormat="1" ht="11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7" t="s">
        <v>39</v>
      </c>
      <c r="B10" s="697"/>
      <c r="C10" s="35">
        <v>361</v>
      </c>
      <c r="D10" s="37">
        <v>135</v>
      </c>
      <c r="E10" s="37">
        <f>C10*D10</f>
        <v>48735</v>
      </c>
      <c r="F10" s="36">
        <v>4</v>
      </c>
      <c r="G10" s="76">
        <f>E10/F10</f>
        <v>12183.75</v>
      </c>
      <c r="H10" s="31"/>
      <c r="I10" s="32"/>
      <c r="J10" s="32"/>
      <c r="K10" s="32"/>
    </row>
    <row r="11" spans="1:11" s="33" customFormat="1" ht="11.1" customHeight="1" x14ac:dyDescent="0.25">
      <c r="A11" s="697" t="s">
        <v>40</v>
      </c>
      <c r="B11" s="697"/>
      <c r="C11" s="35">
        <v>722</v>
      </c>
      <c r="D11" s="37">
        <v>125</v>
      </c>
      <c r="E11" s="37">
        <f>C11*D11</f>
        <v>90250</v>
      </c>
      <c r="F11" s="36">
        <v>7</v>
      </c>
      <c r="G11" s="76">
        <f>E11/F11</f>
        <v>12892.857142857143</v>
      </c>
      <c r="H11" s="31"/>
      <c r="I11" s="32"/>
      <c r="J11" s="32"/>
      <c r="K11" s="32"/>
    </row>
    <row r="12" spans="1:11" s="33" customFormat="1" ht="11.1" customHeight="1" x14ac:dyDescent="0.25">
      <c r="A12" s="697" t="s">
        <v>41</v>
      </c>
      <c r="B12" s="697"/>
      <c r="C12" s="35">
        <v>129</v>
      </c>
      <c r="D12" s="37">
        <v>150</v>
      </c>
      <c r="E12" s="37">
        <f>C12*D12</f>
        <v>19350</v>
      </c>
      <c r="F12" s="36">
        <v>1</v>
      </c>
      <c r="G12" s="76">
        <f>E12/F12</f>
        <v>19350</v>
      </c>
      <c r="H12" s="31"/>
      <c r="I12" s="32"/>
      <c r="J12" s="32"/>
      <c r="K12" s="32"/>
    </row>
    <row r="13" spans="1:11" s="33" customFormat="1" ht="11.1" customHeight="1" x14ac:dyDescent="0.25">
      <c r="A13" s="696" t="s">
        <v>48</v>
      </c>
      <c r="B13" s="696"/>
      <c r="C13" s="30">
        <f>SUM(C10:C12)</f>
        <v>1212</v>
      </c>
      <c r="D13" s="37"/>
      <c r="E13" s="29">
        <f>SUM(E10:E12)</f>
        <v>158335</v>
      </c>
      <c r="F13" s="168">
        <f>SUM(F10:F12)</f>
        <v>12</v>
      </c>
      <c r="G13" s="76"/>
      <c r="H13" s="31"/>
      <c r="I13" s="32"/>
      <c r="J13" s="32"/>
      <c r="K13" s="32"/>
    </row>
    <row r="14" spans="1:11" s="33" customFormat="1" ht="11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1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1.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6" t="s">
        <v>52</v>
      </c>
      <c r="B19" s="696"/>
      <c r="C19" s="38"/>
      <c r="D19" s="37">
        <f>SUM(D18)</f>
        <v>0</v>
      </c>
      <c r="E19" s="29"/>
      <c r="F19" s="36">
        <f>F8+F13</f>
        <v>37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4.1" customHeight="1" x14ac:dyDescent="0.25">
      <c r="A21" s="693" t="s">
        <v>148</v>
      </c>
      <c r="B21" s="693"/>
      <c r="C21" s="46">
        <f>C8+C13</f>
        <v>3714</v>
      </c>
      <c r="D21" s="37"/>
      <c r="E21" s="52">
        <f>E8+E13</f>
        <v>483590</v>
      </c>
      <c r="F21" s="168">
        <f>F8+F13</f>
        <v>37</v>
      </c>
    </row>
    <row r="22" spans="1:11" ht="14.1" hidden="1" customHeight="1" x14ac:dyDescent="0.25">
      <c r="A22" s="692"/>
      <c r="B22" s="692"/>
      <c r="C22" s="49"/>
      <c r="D22" s="50"/>
      <c r="E22" s="51"/>
      <c r="F22" s="36"/>
      <c r="G22" s="77"/>
    </row>
    <row r="23" spans="1:11" ht="14.1" customHeight="1" x14ac:dyDescent="0.25">
      <c r="A23" s="693" t="s">
        <v>8</v>
      </c>
      <c r="B23" s="693"/>
      <c r="C23" s="46"/>
      <c r="D23" s="50"/>
      <c r="E23" s="52">
        <f>E21</f>
        <v>483590</v>
      </c>
      <c r="F23" s="1"/>
    </row>
    <row r="24" spans="1:11" ht="14.1" customHeight="1" x14ac:dyDescent="0.25">
      <c r="A24" s="53"/>
      <c r="B24" s="53"/>
      <c r="C24" s="54"/>
      <c r="D24" s="55"/>
      <c r="E24" s="56"/>
      <c r="F24" s="56"/>
    </row>
    <row r="25" spans="1:11" ht="14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24367.5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</row>
    <row r="27" spans="1:11" ht="11.1" customHeight="1" x14ac:dyDescent="0.25">
      <c r="A27" s="59" t="s">
        <v>54</v>
      </c>
      <c r="B27" s="61">
        <v>7.6799999999999993E-2</v>
      </c>
      <c r="C27" s="61"/>
      <c r="D27" s="51">
        <f>B27*G27</f>
        <v>46079.999999999993</v>
      </c>
      <c r="E27" s="51">
        <f>B27*E23</f>
        <v>37139.712</v>
      </c>
      <c r="F27" s="1"/>
      <c r="G27" s="167">
        <f>46080/7.68%</f>
        <v>600000</v>
      </c>
      <c r="H27" s="27">
        <v>118408</v>
      </c>
    </row>
    <row r="28" spans="1:11" ht="11.1" customHeight="1" x14ac:dyDescent="0.25">
      <c r="A28" s="59" t="s">
        <v>15</v>
      </c>
      <c r="B28" s="48">
        <v>0</v>
      </c>
      <c r="C28" s="48"/>
      <c r="D28" s="51">
        <v>1600</v>
      </c>
      <c r="E28" s="51">
        <f>D28</f>
        <v>1600</v>
      </c>
      <c r="F28" s="56"/>
      <c r="H28" s="27">
        <v>30</v>
      </c>
    </row>
    <row r="29" spans="1:11" ht="11.1" customHeight="1" x14ac:dyDescent="0.25">
      <c r="A29" s="59" t="s">
        <v>55</v>
      </c>
      <c r="B29" s="61">
        <v>5.2999999999999999E-2</v>
      </c>
      <c r="C29" s="61"/>
      <c r="D29" s="51">
        <f>B29*G29</f>
        <v>31829.999999999996</v>
      </c>
      <c r="E29" s="51">
        <f>(E23+E27+E28)*B29</f>
        <v>27683.474736</v>
      </c>
      <c r="F29" s="63"/>
      <c r="G29" s="167">
        <f>31830/5.3%</f>
        <v>600566.03773584904</v>
      </c>
      <c r="H29" s="27">
        <f>H27/30</f>
        <v>3946.9333333333334</v>
      </c>
    </row>
    <row r="30" spans="1:11" ht="11.1" customHeight="1" x14ac:dyDescent="0.25">
      <c r="A30" s="59" t="s">
        <v>17</v>
      </c>
      <c r="B30" s="48"/>
      <c r="C30" s="48"/>
      <c r="D30" s="52">
        <f>SUM(D27:D29)</f>
        <v>79509.999999999985</v>
      </c>
      <c r="E30" s="52">
        <f>SUM(E27:E29)</f>
        <v>66423.186736000003</v>
      </c>
      <c r="F30" s="56"/>
      <c r="G30" s="75">
        <f>G25/G29</f>
        <v>4.0574222431668236E-2</v>
      </c>
    </row>
    <row r="31" spans="1:11" ht="14.1" hidden="1" customHeight="1" x14ac:dyDescent="0.25">
      <c r="A31" s="59"/>
      <c r="B31" s="48"/>
      <c r="C31" s="48"/>
      <c r="D31" s="51"/>
      <c r="E31" s="51"/>
      <c r="F31" s="56"/>
    </row>
    <row r="32" spans="1:11" ht="11.1" customHeight="1" x14ac:dyDescent="0.25">
      <c r="A32" s="59" t="s">
        <v>18</v>
      </c>
      <c r="B32" s="48"/>
      <c r="C32" s="48"/>
      <c r="D32" s="58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51">
        <f>B33*$D$39</f>
        <v>3900</v>
      </c>
      <c r="E33" s="51">
        <f>B33*D41</f>
        <v>3710.5196821837048</v>
      </c>
      <c r="F33" s="56"/>
      <c r="G33" s="75">
        <f>3737.5/0.65%</f>
        <v>575000</v>
      </c>
      <c r="H33" s="27">
        <v>14217.85</v>
      </c>
    </row>
    <row r="34" spans="1:11" ht="11.1" customHeight="1" x14ac:dyDescent="0.25">
      <c r="A34" s="59" t="s">
        <v>20</v>
      </c>
      <c r="B34" s="65">
        <v>0.03</v>
      </c>
      <c r="C34" s="65"/>
      <c r="D34" s="51">
        <f>B34*$D$39</f>
        <v>18000</v>
      </c>
      <c r="E34" s="51">
        <f>B34*D41</f>
        <v>17125.475456232485</v>
      </c>
      <c r="F34" s="56"/>
      <c r="G34" s="75">
        <f>17250/3%</f>
        <v>575000</v>
      </c>
      <c r="H34" s="27">
        <f>H33/B33</f>
        <v>2187361.5384615385</v>
      </c>
    </row>
    <row r="35" spans="1:11" ht="11.1" customHeight="1" x14ac:dyDescent="0.25">
      <c r="A35" s="59" t="s">
        <v>151</v>
      </c>
      <c r="B35" s="65">
        <v>0</v>
      </c>
      <c r="C35" s="65"/>
      <c r="D35" s="51">
        <f>B35*$D$39</f>
        <v>0</v>
      </c>
      <c r="E35" s="51">
        <f>B35*D41</f>
        <v>0</v>
      </c>
      <c r="F35" s="56"/>
      <c r="G35" s="75">
        <f>11500/2%</f>
        <v>575000</v>
      </c>
    </row>
    <row r="36" spans="1:11" ht="11.1" customHeight="1" x14ac:dyDescent="0.25">
      <c r="A36" s="59" t="s">
        <v>17</v>
      </c>
      <c r="B36" s="64">
        <f>SUM(B33:B35)</f>
        <v>3.6499999999999998E-2</v>
      </c>
      <c r="C36" s="64"/>
      <c r="D36" s="52">
        <f>SUM(D33:D35)</f>
        <v>21900</v>
      </c>
      <c r="E36" s="52">
        <f>SUM(E33:E35)</f>
        <v>20835.99513841619</v>
      </c>
      <c r="F36" s="56"/>
      <c r="H36" s="27">
        <f>H34-F23-D30</f>
        <v>2107851.5384615385</v>
      </c>
    </row>
    <row r="37" spans="1:11" ht="11.1" customHeight="1" x14ac:dyDescent="0.25">
      <c r="A37" s="59" t="s">
        <v>56</v>
      </c>
      <c r="B37" s="64">
        <v>0</v>
      </c>
      <c r="C37" s="64"/>
      <c r="D37" s="51">
        <v>9000</v>
      </c>
      <c r="E37" s="51"/>
      <c r="F37" s="56"/>
      <c r="H37" s="66">
        <f>D34/B34</f>
        <v>600000</v>
      </c>
    </row>
    <row r="38" spans="1:11" ht="11.1" customHeight="1" x14ac:dyDescent="0.25">
      <c r="A38" s="59" t="s">
        <v>57</v>
      </c>
      <c r="B38" s="64">
        <v>0</v>
      </c>
      <c r="C38" s="64"/>
      <c r="D38" s="51">
        <v>6000</v>
      </c>
      <c r="E38" s="51"/>
      <c r="F38" s="56"/>
      <c r="H38" s="27" t="e">
        <f>D35/B35</f>
        <v>#DIV/0!</v>
      </c>
    </row>
    <row r="39" spans="1:11" ht="11.1" hidden="1" customHeight="1" x14ac:dyDescent="0.25">
      <c r="A39" s="694" t="s">
        <v>58</v>
      </c>
      <c r="B39" s="694"/>
      <c r="C39" s="54"/>
      <c r="D39" s="169">
        <v>600000</v>
      </c>
      <c r="E39" s="56">
        <f>E23+D30+D36+D37+D38</f>
        <v>600000</v>
      </c>
      <c r="F39" s="56"/>
      <c r="H39" s="27">
        <f>0.65%*H34</f>
        <v>14217.850000000002</v>
      </c>
    </row>
    <row r="40" spans="1:11" ht="14.1" hidden="1" customHeight="1" x14ac:dyDescent="0.25">
      <c r="A40" s="695" t="s">
        <v>59</v>
      </c>
      <c r="B40" s="695"/>
      <c r="C40" s="48"/>
      <c r="D40" s="52">
        <f>E23+E30</f>
        <v>550013.186736</v>
      </c>
      <c r="F40" s="56"/>
      <c r="H40" s="27">
        <f>3%*H34</f>
        <v>65620.846153846156</v>
      </c>
    </row>
    <row r="41" spans="1:11" ht="14.1" hidden="1" customHeight="1" x14ac:dyDescent="0.25">
      <c r="A41" s="695" t="s">
        <v>60</v>
      </c>
      <c r="B41" s="695"/>
      <c r="C41" s="48"/>
      <c r="D41" s="68">
        <f>D40/(1-B36)</f>
        <v>570849.18187441619</v>
      </c>
      <c r="E41" s="56"/>
      <c r="F41" s="56"/>
      <c r="H41" s="27">
        <f>5%*H34</f>
        <v>109368.07692307694</v>
      </c>
    </row>
    <row r="42" spans="1:11" s="72" customFormat="1" ht="12" customHeight="1" x14ac:dyDescent="0.25">
      <c r="A42" s="691" t="s">
        <v>24</v>
      </c>
      <c r="B42" s="691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2" customHeight="1" x14ac:dyDescent="0.25">
      <c r="A43" s="691" t="s">
        <v>26</v>
      </c>
      <c r="B43" s="691"/>
      <c r="C43" s="45"/>
      <c r="D43" s="52">
        <f>E23+D30+D36+D37+D38</f>
        <v>600000</v>
      </c>
      <c r="E43" s="52">
        <f>E23+E30+E36</f>
        <v>570849.18187441619</v>
      </c>
      <c r="F43" s="52">
        <f>D43-E43</f>
        <v>29150.818125583814</v>
      </c>
      <c r="H43" s="27">
        <f>B34/D34</f>
        <v>1.6666666666666667E-6</v>
      </c>
    </row>
    <row r="44" spans="1:11" ht="12" customHeight="1" x14ac:dyDescent="0.25">
      <c r="A44" s="691" t="s">
        <v>27</v>
      </c>
      <c r="B44" s="691"/>
      <c r="C44" s="46"/>
      <c r="D44" s="52">
        <f>D43*6</f>
        <v>3600000</v>
      </c>
      <c r="E44" s="52">
        <f>E43*6</f>
        <v>3425095.0912464969</v>
      </c>
      <c r="F44" s="52">
        <f>D44-E44</f>
        <v>174904.90875350311</v>
      </c>
    </row>
    <row r="45" spans="1:11" x14ac:dyDescent="0.25">
      <c r="D45" s="73"/>
      <c r="F45" s="73"/>
    </row>
    <row r="46" spans="1:11" x14ac:dyDescent="0.25">
      <c r="D46" s="26"/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1:F1"/>
    <mergeCell ref="A2:B2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9:B19"/>
    <mergeCell ref="A21:B21"/>
    <mergeCell ref="A22:B22"/>
    <mergeCell ref="A23:B23"/>
    <mergeCell ref="A44:B44"/>
    <mergeCell ref="A39:B39"/>
    <mergeCell ref="A40:B40"/>
    <mergeCell ref="A41:B41"/>
    <mergeCell ref="A42:B42"/>
    <mergeCell ref="A43:B4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AMJ51"/>
  <sheetViews>
    <sheetView zoomScale="140" zoomScaleNormal="14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152</v>
      </c>
      <c r="B1" s="688"/>
      <c r="C1" s="688"/>
      <c r="D1" s="688"/>
      <c r="E1" s="688"/>
      <c r="F1" s="688"/>
    </row>
    <row r="2" spans="1:11" s="33" customFormat="1" ht="27.7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4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7" t="s">
        <v>39</v>
      </c>
      <c r="B4" s="697"/>
      <c r="C4" s="35">
        <v>722</v>
      </c>
      <c r="D4" s="37">
        <v>109.6</v>
      </c>
      <c r="E4" s="37">
        <f>C4*D4</f>
        <v>79131.199999999997</v>
      </c>
      <c r="F4" s="36">
        <v>12</v>
      </c>
      <c r="G4" s="76">
        <f>E4/F4</f>
        <v>6594.2666666666664</v>
      </c>
      <c r="H4" s="31"/>
      <c r="I4" s="32"/>
      <c r="J4" s="32"/>
      <c r="K4" s="32"/>
    </row>
    <row r="5" spans="1:11" s="33" customFormat="1" ht="11.1" customHeight="1" x14ac:dyDescent="0.25">
      <c r="A5" s="697" t="s">
        <v>40</v>
      </c>
      <c r="B5" s="697"/>
      <c r="C5" s="35">
        <v>1445</v>
      </c>
      <c r="D5" s="37">
        <v>109.1</v>
      </c>
      <c r="E5" s="37">
        <f>C5*D5</f>
        <v>157649.5</v>
      </c>
      <c r="F5" s="36">
        <v>12</v>
      </c>
      <c r="G5" s="76">
        <f>E5/F5</f>
        <v>13137.458333333334</v>
      </c>
      <c r="H5" s="31"/>
      <c r="I5" s="32"/>
      <c r="J5" s="32"/>
      <c r="K5" s="32"/>
    </row>
    <row r="6" spans="1:11" s="33" customFormat="1" ht="11.1" customHeight="1" x14ac:dyDescent="0.25">
      <c r="A6" s="697" t="s">
        <v>41</v>
      </c>
      <c r="B6" s="697"/>
      <c r="C6" s="35">
        <v>129</v>
      </c>
      <c r="D6" s="37">
        <v>143.80000000000001</v>
      </c>
      <c r="E6" s="37">
        <f>C6*D6</f>
        <v>18550.2</v>
      </c>
      <c r="F6" s="36">
        <v>1</v>
      </c>
      <c r="G6" s="76">
        <f>E6/F6</f>
        <v>18550.2</v>
      </c>
      <c r="H6" s="31"/>
      <c r="I6" s="32"/>
      <c r="J6" s="32"/>
      <c r="K6" s="32"/>
    </row>
    <row r="7" spans="1:11" s="33" customFormat="1" ht="11.1" customHeight="1" x14ac:dyDescent="0.25">
      <c r="A7" s="697" t="s">
        <v>42</v>
      </c>
      <c r="B7" s="697"/>
      <c r="C7" s="35">
        <v>206</v>
      </c>
      <c r="D7" s="37">
        <v>110.44</v>
      </c>
      <c r="E7" s="37">
        <f>C7*D7</f>
        <v>22750.639999999999</v>
      </c>
      <c r="F7" s="36">
        <v>2</v>
      </c>
      <c r="G7" s="76">
        <f>E7/F7</f>
        <v>11375.32</v>
      </c>
      <c r="H7" s="31"/>
      <c r="I7" s="32"/>
      <c r="J7" s="32"/>
      <c r="K7" s="32"/>
    </row>
    <row r="8" spans="1:11" s="33" customFormat="1" ht="14.1" customHeight="1" x14ac:dyDescent="0.25">
      <c r="A8" s="696" t="s">
        <v>43</v>
      </c>
      <c r="B8" s="696"/>
      <c r="C8" s="30">
        <f>SUM(C4:C7)</f>
        <v>2502</v>
      </c>
      <c r="D8" s="30"/>
      <c r="E8" s="29">
        <f>SUM(E4:E7)</f>
        <v>278081.54000000004</v>
      </c>
      <c r="F8" s="30">
        <f>SUM(F4:F7)</f>
        <v>27</v>
      </c>
      <c r="G8" s="76">
        <f>E8/F8</f>
        <v>10299.316296296298</v>
      </c>
      <c r="H8" s="31"/>
      <c r="I8" s="32"/>
      <c r="J8" s="32"/>
      <c r="K8" s="32"/>
    </row>
    <row r="9" spans="1:11" s="33" customFormat="1" ht="14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7" t="s">
        <v>39</v>
      </c>
      <c r="B10" s="697"/>
      <c r="C10" s="35">
        <v>361</v>
      </c>
      <c r="D10" s="37">
        <v>109.6</v>
      </c>
      <c r="E10" s="37">
        <f>C10*D10</f>
        <v>39565.599999999999</v>
      </c>
      <c r="F10" s="36">
        <v>6</v>
      </c>
      <c r="G10" s="76">
        <f>E10/F10</f>
        <v>6594.2666666666664</v>
      </c>
      <c r="H10" s="31"/>
      <c r="I10" s="32"/>
      <c r="J10" s="32"/>
      <c r="K10" s="32"/>
    </row>
    <row r="11" spans="1:11" s="33" customFormat="1" ht="11.1" customHeight="1" x14ac:dyDescent="0.25">
      <c r="A11" s="697" t="s">
        <v>40</v>
      </c>
      <c r="B11" s="697"/>
      <c r="C11" s="35">
        <v>722</v>
      </c>
      <c r="D11" s="37">
        <v>109.1</v>
      </c>
      <c r="E11" s="37">
        <f>C11*D11</f>
        <v>78770.2</v>
      </c>
      <c r="F11" s="36">
        <v>6</v>
      </c>
      <c r="G11" s="76">
        <f>E11/F11</f>
        <v>13128.366666666667</v>
      </c>
      <c r="H11" s="31"/>
      <c r="I11" s="32"/>
      <c r="J11" s="32"/>
      <c r="K11" s="32"/>
    </row>
    <row r="12" spans="1:11" s="33" customFormat="1" ht="11.1" customHeight="1" x14ac:dyDescent="0.25">
      <c r="A12" s="697" t="s">
        <v>41</v>
      </c>
      <c r="B12" s="697"/>
      <c r="C12" s="35">
        <v>129</v>
      </c>
      <c r="D12" s="37">
        <v>143.80000000000001</v>
      </c>
      <c r="E12" s="37">
        <f>C12*D12</f>
        <v>18550.2</v>
      </c>
      <c r="F12" s="36">
        <v>1</v>
      </c>
      <c r="G12" s="76">
        <f>E12/F12</f>
        <v>18550.2</v>
      </c>
      <c r="H12" s="31"/>
      <c r="I12" s="32"/>
      <c r="J12" s="32"/>
      <c r="K12" s="32"/>
    </row>
    <row r="13" spans="1:11" s="33" customFormat="1" ht="14.1" customHeight="1" x14ac:dyDescent="0.25">
      <c r="A13" s="696" t="s">
        <v>48</v>
      </c>
      <c r="B13" s="696"/>
      <c r="C13" s="30">
        <f>SUM(C10:C12)</f>
        <v>1212</v>
      </c>
      <c r="D13" s="37"/>
      <c r="E13" s="29">
        <f>SUM(E10:E12)</f>
        <v>136886</v>
      </c>
      <c r="F13" s="36">
        <f>SUM(F10:F12)</f>
        <v>13</v>
      </c>
      <c r="G13" s="76"/>
      <c r="H13" s="31"/>
      <c r="I13" s="32"/>
      <c r="J13" s="32"/>
      <c r="K13" s="32"/>
    </row>
    <row r="14" spans="1:11" s="33" customFormat="1" ht="14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4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4.1" hidden="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6" t="s">
        <v>52</v>
      </c>
      <c r="B19" s="696"/>
      <c r="C19" s="38"/>
      <c r="D19" s="37">
        <f>SUM(D18)</f>
        <v>0</v>
      </c>
      <c r="E19" s="29"/>
      <c r="F19" s="36">
        <f>F8+F13</f>
        <v>40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4.1" customHeight="1" x14ac:dyDescent="0.25">
      <c r="A21" s="702" t="s">
        <v>148</v>
      </c>
      <c r="B21" s="703"/>
      <c r="C21" s="46">
        <f>C8+C13</f>
        <v>3714</v>
      </c>
      <c r="D21" s="37"/>
      <c r="E21" s="29">
        <f>E8+E13</f>
        <v>414967.54000000004</v>
      </c>
      <c r="F21" s="170">
        <f>F8+F13</f>
        <v>40</v>
      </c>
    </row>
    <row r="22" spans="1:11" ht="14.1" hidden="1" customHeight="1" x14ac:dyDescent="0.25">
      <c r="A22" s="692"/>
      <c r="B22" s="692"/>
      <c r="C22" s="49"/>
      <c r="D22" s="50"/>
      <c r="E22" s="51"/>
      <c r="F22" s="36"/>
      <c r="G22" s="77"/>
    </row>
    <row r="23" spans="1:11" ht="14.1" hidden="1" customHeight="1" x14ac:dyDescent="0.25">
      <c r="A23" s="693" t="s">
        <v>8</v>
      </c>
      <c r="B23" s="693"/>
      <c r="C23" s="46"/>
      <c r="D23" s="50"/>
      <c r="E23" s="52">
        <f>E21</f>
        <v>414967.54000000004</v>
      </c>
      <c r="F23" s="1"/>
    </row>
    <row r="24" spans="1:11" ht="6" customHeight="1" x14ac:dyDescent="0.25">
      <c r="A24" s="53"/>
      <c r="B24" s="53"/>
      <c r="C24" s="54"/>
      <c r="D24" s="55"/>
      <c r="E24" s="56"/>
      <c r="F24" s="56"/>
    </row>
    <row r="25" spans="1:11" ht="11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13188.533333333333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  <c r="G26" s="167">
        <f>62248.75/15%</f>
        <v>414991.66666666669</v>
      </c>
    </row>
    <row r="27" spans="1:11" ht="11.1" customHeight="1" x14ac:dyDescent="0.25">
      <c r="A27" s="59" t="s">
        <v>54</v>
      </c>
      <c r="B27" s="64">
        <v>0.1</v>
      </c>
      <c r="C27" s="61"/>
      <c r="D27" s="51">
        <f>B27*G26</f>
        <v>41499.166666666672</v>
      </c>
      <c r="E27" s="51">
        <f>B27*E23</f>
        <v>41496.754000000008</v>
      </c>
      <c r="F27" s="1"/>
      <c r="H27" s="27">
        <v>118408</v>
      </c>
    </row>
    <row r="28" spans="1:11" ht="11.1" customHeight="1" x14ac:dyDescent="0.25">
      <c r="A28" s="59" t="s">
        <v>15</v>
      </c>
      <c r="B28" s="64">
        <v>0</v>
      </c>
      <c r="C28" s="48"/>
      <c r="D28" s="171">
        <v>0</v>
      </c>
      <c r="E28" s="51">
        <f>D28</f>
        <v>0</v>
      </c>
      <c r="F28" s="56"/>
      <c r="H28" s="27">
        <v>30</v>
      </c>
    </row>
    <row r="29" spans="1:11" ht="11.1" customHeight="1" x14ac:dyDescent="0.25">
      <c r="A29" s="59" t="s">
        <v>55</v>
      </c>
      <c r="B29" s="64">
        <v>0.05</v>
      </c>
      <c r="C29" s="61"/>
      <c r="D29" s="51">
        <f>B29*G26</f>
        <v>20749.583333333336</v>
      </c>
      <c r="E29" s="51">
        <f>(E23+E27+E28)*B29</f>
        <v>22823.214700000004</v>
      </c>
      <c r="F29" s="63"/>
      <c r="H29" s="27">
        <f>H27/30</f>
        <v>3946.9333333333334</v>
      </c>
    </row>
    <row r="30" spans="1:11" ht="11.1" customHeight="1" x14ac:dyDescent="0.25">
      <c r="A30" s="59" t="s">
        <v>17</v>
      </c>
      <c r="B30" s="64"/>
      <c r="C30" s="48"/>
      <c r="D30" s="52">
        <f>SUM(D27:D29)</f>
        <v>62248.750000000007</v>
      </c>
      <c r="E30" s="52">
        <f>SUM(E27:E29)</f>
        <v>64319.968700000012</v>
      </c>
      <c r="F30" s="56"/>
    </row>
    <row r="31" spans="1:11" ht="11.1" hidden="1" customHeight="1" x14ac:dyDescent="0.25">
      <c r="A31" s="59"/>
      <c r="B31" s="64"/>
      <c r="C31" s="48"/>
      <c r="D31" s="51"/>
      <c r="E31" s="51"/>
      <c r="F31" s="56"/>
    </row>
    <row r="32" spans="1:11" ht="11.1" customHeight="1" x14ac:dyDescent="0.25">
      <c r="A32" s="59" t="s">
        <v>18</v>
      </c>
      <c r="B32" s="64"/>
      <c r="C32" s="48"/>
      <c r="D32" s="58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51">
        <v>17110.66</v>
      </c>
      <c r="E33" s="51">
        <f>B33*D41</f>
        <v>3410.3654149425292</v>
      </c>
      <c r="F33" s="56"/>
      <c r="G33" s="75">
        <f>17110.66/0.65%</f>
        <v>2632409.2307692305</v>
      </c>
      <c r="H33" s="27">
        <v>14217.85</v>
      </c>
    </row>
    <row r="34" spans="1:11" ht="11.1" customHeight="1" x14ac:dyDescent="0.25">
      <c r="A34" s="59" t="s">
        <v>20</v>
      </c>
      <c r="B34" s="64">
        <v>0.03</v>
      </c>
      <c r="C34" s="65"/>
      <c r="D34" s="51">
        <v>3707.31</v>
      </c>
      <c r="E34" s="51">
        <f>B34*D41</f>
        <v>15740.14806896552</v>
      </c>
      <c r="F34" s="56"/>
      <c r="G34" s="75">
        <f>17250/3%</f>
        <v>575000</v>
      </c>
      <c r="H34" s="27">
        <f>H33/B33</f>
        <v>2187361.5384615385</v>
      </c>
    </row>
    <row r="35" spans="1:11" ht="11.1" customHeight="1" x14ac:dyDescent="0.25">
      <c r="A35" s="59" t="s">
        <v>21</v>
      </c>
      <c r="B35" s="64">
        <v>0.05</v>
      </c>
      <c r="C35" s="65"/>
      <c r="D35" s="51">
        <v>28517.77</v>
      </c>
      <c r="E35" s="51">
        <f>B35*D41</f>
        <v>26233.580114942535</v>
      </c>
      <c r="F35" s="56"/>
      <c r="G35" s="75">
        <f>11500/2%</f>
        <v>575000</v>
      </c>
    </row>
    <row r="36" spans="1:11" ht="11.1" customHeight="1" x14ac:dyDescent="0.25">
      <c r="A36" s="59" t="s">
        <v>17</v>
      </c>
      <c r="B36" s="64">
        <f>SUM(B33:B35)</f>
        <v>8.6499999999999994E-2</v>
      </c>
      <c r="C36" s="64"/>
      <c r="D36" s="52">
        <f>SUM(D33:D35)</f>
        <v>49335.740000000005</v>
      </c>
      <c r="E36" s="52">
        <f>SUM(E33:E35)</f>
        <v>45384.093598850581</v>
      </c>
      <c r="F36" s="56"/>
      <c r="H36" s="27">
        <f>H34-F23-D30</f>
        <v>2125112.7884615385</v>
      </c>
    </row>
    <row r="37" spans="1:11" ht="11.1" customHeight="1" x14ac:dyDescent="0.25">
      <c r="A37" s="59" t="s">
        <v>56</v>
      </c>
      <c r="B37" s="64">
        <v>0</v>
      </c>
      <c r="C37" s="64"/>
      <c r="D37" s="51">
        <v>16426.23</v>
      </c>
      <c r="E37" s="51"/>
      <c r="F37" s="56"/>
      <c r="H37" s="66">
        <f>D34/B34</f>
        <v>123577</v>
      </c>
    </row>
    <row r="38" spans="1:11" ht="11.1" customHeight="1" x14ac:dyDescent="0.25">
      <c r="A38" s="59" t="s">
        <v>57</v>
      </c>
      <c r="B38" s="64">
        <v>0</v>
      </c>
      <c r="C38" s="64"/>
      <c r="D38" s="51">
        <v>27377.06</v>
      </c>
      <c r="E38" s="51"/>
      <c r="F38" s="56"/>
      <c r="G38" s="75">
        <f>D36+D37+D38</f>
        <v>93139.03</v>
      </c>
      <c r="H38" s="27">
        <f>D35/B35</f>
        <v>570355.4</v>
      </c>
    </row>
    <row r="39" spans="1:11" ht="14.1" hidden="1" customHeight="1" x14ac:dyDescent="0.25">
      <c r="A39" s="694" t="s">
        <v>58</v>
      </c>
      <c r="B39" s="694"/>
      <c r="C39" s="54"/>
      <c r="D39" s="67">
        <v>600000</v>
      </c>
      <c r="E39" s="56"/>
      <c r="F39" s="56"/>
      <c r="H39" s="27">
        <f>0.65%*H34</f>
        <v>14217.850000000002</v>
      </c>
    </row>
    <row r="40" spans="1:11" ht="14.1" hidden="1" customHeight="1" x14ac:dyDescent="0.25">
      <c r="A40" s="695" t="s">
        <v>59</v>
      </c>
      <c r="B40" s="695"/>
      <c r="C40" s="48"/>
      <c r="D40" s="52">
        <f>E23+E30</f>
        <v>479287.50870000006</v>
      </c>
      <c r="E40" s="56"/>
      <c r="F40" s="56"/>
      <c r="H40" s="27">
        <f>3%*H34</f>
        <v>65620.846153846156</v>
      </c>
    </row>
    <row r="41" spans="1:11" ht="14.1" hidden="1" customHeight="1" x14ac:dyDescent="0.25">
      <c r="A41" s="695" t="s">
        <v>60</v>
      </c>
      <c r="B41" s="695"/>
      <c r="C41" s="48"/>
      <c r="D41" s="68">
        <f>D40/(1-B36)</f>
        <v>524671.60229885066</v>
      </c>
      <c r="E41" s="56"/>
      <c r="F41" s="56"/>
      <c r="H41" s="27">
        <f>5%*H34</f>
        <v>109368.07692307694</v>
      </c>
    </row>
    <row r="42" spans="1:11" s="72" customFormat="1" ht="14.1" customHeight="1" x14ac:dyDescent="0.25">
      <c r="A42" s="691" t="s">
        <v>24</v>
      </c>
      <c r="B42" s="691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4.1" customHeight="1" x14ac:dyDescent="0.25">
      <c r="A43" s="691" t="s">
        <v>26</v>
      </c>
      <c r="B43" s="691"/>
      <c r="C43" s="45"/>
      <c r="D43" s="52">
        <f>E23+D30+D36+D37+D38</f>
        <v>570355.32000000007</v>
      </c>
      <c r="E43" s="52">
        <f>E23+E30+E36</f>
        <v>524671.60229885066</v>
      </c>
      <c r="F43" s="52">
        <f>D43-E43</f>
        <v>45683.717701149406</v>
      </c>
      <c r="H43" s="27">
        <f>B34/D34</f>
        <v>8.0921207020723924E-6</v>
      </c>
    </row>
    <row r="44" spans="1:11" ht="14.1" customHeight="1" x14ac:dyDescent="0.25">
      <c r="A44" s="691" t="s">
        <v>27</v>
      </c>
      <c r="B44" s="691"/>
      <c r="C44" s="46"/>
      <c r="D44" s="52">
        <f>D43*6</f>
        <v>3422131.9200000004</v>
      </c>
      <c r="E44" s="52">
        <f>E43*6</f>
        <v>3148029.613793104</v>
      </c>
      <c r="F44" s="52">
        <f>D44-E44</f>
        <v>274102.30620689644</v>
      </c>
    </row>
    <row r="45" spans="1:11" x14ac:dyDescent="0.25">
      <c r="D45" s="73"/>
      <c r="F45" s="73"/>
    </row>
    <row r="46" spans="1:11" x14ac:dyDescent="0.25">
      <c r="D46" s="26"/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1:F1"/>
    <mergeCell ref="A2:B2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9:B19"/>
    <mergeCell ref="A21:B21"/>
    <mergeCell ref="A22:B22"/>
    <mergeCell ref="A23:B23"/>
    <mergeCell ref="A44:B44"/>
    <mergeCell ref="A39:B39"/>
    <mergeCell ref="A40:B40"/>
    <mergeCell ref="A41:B41"/>
    <mergeCell ref="A42:B42"/>
    <mergeCell ref="A43:B4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AMJ51"/>
  <sheetViews>
    <sheetView zoomScale="120" zoomScaleNormal="120" workbookViewId="0">
      <selection activeCell="A30" sqref="A30:B30"/>
    </sheetView>
  </sheetViews>
  <sheetFormatPr defaultColWidth="9.140625" defaultRowHeight="15" x14ac:dyDescent="0.25"/>
  <cols>
    <col min="1" max="1" width="24.42578125" style="23" customWidth="1"/>
    <col min="2" max="2" width="9.7109375" style="23" customWidth="1"/>
    <col min="3" max="3" width="6.85546875" style="24" customWidth="1"/>
    <col min="4" max="4" width="11.5703125" style="25" customWidth="1"/>
    <col min="5" max="5" width="12.140625" style="26" customWidth="1"/>
    <col min="6" max="6" width="11.7109375" style="26" customWidth="1"/>
    <col min="7" max="7" width="11.85546875" style="75" customWidth="1"/>
    <col min="8" max="8" width="9.85546875" style="27" customWidth="1"/>
    <col min="9" max="11" width="9.140625" style="1"/>
    <col min="12" max="1024" width="9.140625" style="28"/>
  </cols>
  <sheetData>
    <row r="1" spans="1:11" x14ac:dyDescent="0.25">
      <c r="A1" s="688" t="s">
        <v>61</v>
      </c>
      <c r="B1" s="688"/>
      <c r="C1" s="688"/>
      <c r="D1" s="688"/>
      <c r="E1" s="688"/>
      <c r="F1" s="688"/>
    </row>
    <row r="2" spans="1:11" s="33" customFormat="1" ht="26.25" customHeight="1" x14ac:dyDescent="0.25">
      <c r="A2" s="698" t="s">
        <v>28</v>
      </c>
      <c r="B2" s="698"/>
      <c r="C2" s="29" t="s">
        <v>29</v>
      </c>
      <c r="D2" s="30" t="s">
        <v>30</v>
      </c>
      <c r="E2" s="29" t="s">
        <v>31</v>
      </c>
      <c r="F2" s="29" t="s">
        <v>32</v>
      </c>
      <c r="G2" s="76"/>
      <c r="H2" s="31"/>
      <c r="I2" s="32"/>
      <c r="J2" s="32"/>
      <c r="K2" s="32"/>
    </row>
    <row r="3" spans="1:11" s="33" customFormat="1" ht="11.1" customHeight="1" x14ac:dyDescent="0.25">
      <c r="A3" s="39" t="s">
        <v>38</v>
      </c>
      <c r="B3" s="40"/>
      <c r="C3" s="41"/>
      <c r="D3" s="30"/>
      <c r="E3" s="29"/>
      <c r="F3" s="36"/>
      <c r="G3" s="76"/>
      <c r="H3" s="31"/>
      <c r="I3" s="32"/>
      <c r="J3" s="32"/>
      <c r="K3" s="32"/>
    </row>
    <row r="4" spans="1:11" s="33" customFormat="1" ht="11.1" customHeight="1" x14ac:dyDescent="0.25">
      <c r="A4" s="697" t="s">
        <v>39</v>
      </c>
      <c r="B4" s="697"/>
      <c r="C4" s="35">
        <v>722</v>
      </c>
      <c r="D4" s="37">
        <v>180</v>
      </c>
      <c r="E4" s="37">
        <f>C4*D4</f>
        <v>129960</v>
      </c>
      <c r="F4" s="36">
        <v>6</v>
      </c>
      <c r="G4" s="76">
        <f>E4/F4</f>
        <v>21660</v>
      </c>
      <c r="H4" s="31"/>
      <c r="I4" s="32"/>
      <c r="J4" s="32"/>
      <c r="K4" s="32"/>
    </row>
    <row r="5" spans="1:11" s="33" customFormat="1" ht="11.1" customHeight="1" x14ac:dyDescent="0.25">
      <c r="A5" s="697" t="s">
        <v>40</v>
      </c>
      <c r="B5" s="697"/>
      <c r="C5" s="35">
        <v>1445</v>
      </c>
      <c r="D5" s="37">
        <v>148</v>
      </c>
      <c r="E5" s="37">
        <f>C5*D5</f>
        <v>213860</v>
      </c>
      <c r="F5" s="36">
        <v>12</v>
      </c>
      <c r="G5" s="76">
        <f>E5/F5</f>
        <v>17821.666666666668</v>
      </c>
      <c r="H5" s="31"/>
      <c r="I5" s="32"/>
      <c r="J5" s="32"/>
      <c r="K5" s="32"/>
    </row>
    <row r="6" spans="1:11" s="33" customFormat="1" ht="11.1" customHeight="1" x14ac:dyDescent="0.25">
      <c r="A6" s="697" t="s">
        <v>41</v>
      </c>
      <c r="B6" s="697"/>
      <c r="C6" s="35">
        <v>129</v>
      </c>
      <c r="D6" s="37">
        <v>191</v>
      </c>
      <c r="E6" s="37">
        <f>C6*D6</f>
        <v>24639</v>
      </c>
      <c r="F6" s="36">
        <v>3</v>
      </c>
      <c r="G6" s="76">
        <f>E6/F6</f>
        <v>8213</v>
      </c>
      <c r="H6" s="31"/>
      <c r="I6" s="32"/>
      <c r="J6" s="32"/>
      <c r="K6" s="32"/>
    </row>
    <row r="7" spans="1:11" s="33" customFormat="1" ht="11.1" customHeight="1" x14ac:dyDescent="0.25">
      <c r="A7" s="697" t="s">
        <v>42</v>
      </c>
      <c r="B7" s="697"/>
      <c r="C7" s="35">
        <v>206</v>
      </c>
      <c r="D7" s="37">
        <v>148</v>
      </c>
      <c r="E7" s="37">
        <f>C7*D7</f>
        <v>30488</v>
      </c>
      <c r="F7" s="36">
        <v>2</v>
      </c>
      <c r="G7" s="76">
        <f>E7/F7</f>
        <v>15244</v>
      </c>
      <c r="H7" s="31"/>
      <c r="I7" s="32"/>
      <c r="J7" s="32"/>
      <c r="K7" s="32"/>
    </row>
    <row r="8" spans="1:11" s="33" customFormat="1" ht="11.1" customHeight="1" x14ac:dyDescent="0.25">
      <c r="A8" s="696" t="s">
        <v>43</v>
      </c>
      <c r="B8" s="696"/>
      <c r="C8" s="30">
        <f>SUM(C4:C7)</f>
        <v>2502</v>
      </c>
      <c r="D8" s="30"/>
      <c r="E8" s="29">
        <f>SUM(E4:E7)</f>
        <v>398947</v>
      </c>
      <c r="F8" s="30">
        <f>SUM(F4:F7)</f>
        <v>23</v>
      </c>
      <c r="G8" s="76">
        <f>E8/F8</f>
        <v>17345.521739130436</v>
      </c>
      <c r="H8" s="31"/>
      <c r="I8" s="32"/>
      <c r="J8" s="32"/>
      <c r="K8" s="32"/>
    </row>
    <row r="9" spans="1:11" s="33" customFormat="1" ht="11.1" customHeight="1" x14ac:dyDescent="0.25">
      <c r="A9" s="43" t="s">
        <v>44</v>
      </c>
      <c r="B9" s="42"/>
      <c r="C9" s="35"/>
      <c r="D9" s="30"/>
      <c r="E9" s="29"/>
      <c r="F9" s="36"/>
      <c r="G9" s="76"/>
      <c r="H9" s="31"/>
      <c r="I9" s="32"/>
      <c r="J9" s="32"/>
      <c r="K9" s="32"/>
    </row>
    <row r="10" spans="1:11" s="33" customFormat="1" ht="11.1" customHeight="1" x14ac:dyDescent="0.25">
      <c r="A10" s="697" t="s">
        <v>39</v>
      </c>
      <c r="B10" s="697"/>
      <c r="C10" s="35">
        <v>361</v>
      </c>
      <c r="D10" s="37">
        <v>180</v>
      </c>
      <c r="E10" s="37">
        <f>C10*D10</f>
        <v>64980</v>
      </c>
      <c r="F10" s="36">
        <v>3</v>
      </c>
      <c r="G10" s="76">
        <f>E10/F10</f>
        <v>21660</v>
      </c>
      <c r="H10" s="31"/>
      <c r="I10" s="32"/>
      <c r="J10" s="32"/>
      <c r="K10" s="32"/>
    </row>
    <row r="11" spans="1:11" s="33" customFormat="1" ht="11.1" customHeight="1" x14ac:dyDescent="0.25">
      <c r="A11" s="697" t="s">
        <v>40</v>
      </c>
      <c r="B11" s="697"/>
      <c r="C11" s="35">
        <v>722</v>
      </c>
      <c r="D11" s="37">
        <v>148</v>
      </c>
      <c r="E11" s="37">
        <f>C11*D11</f>
        <v>106856</v>
      </c>
      <c r="F11" s="36">
        <v>6</v>
      </c>
      <c r="G11" s="76">
        <f>E11/F11</f>
        <v>17809.333333333332</v>
      </c>
      <c r="H11" s="31"/>
      <c r="I11" s="32"/>
      <c r="J11" s="32"/>
      <c r="K11" s="32"/>
    </row>
    <row r="12" spans="1:11" s="33" customFormat="1" ht="11.1" customHeight="1" x14ac:dyDescent="0.25">
      <c r="A12" s="697" t="s">
        <v>41</v>
      </c>
      <c r="B12" s="697"/>
      <c r="C12" s="35">
        <v>129</v>
      </c>
      <c r="D12" s="37">
        <v>191</v>
      </c>
      <c r="E12" s="37">
        <f>C12*D12</f>
        <v>24639</v>
      </c>
      <c r="F12" s="36">
        <v>2</v>
      </c>
      <c r="G12" s="76">
        <f>E12/F12</f>
        <v>12319.5</v>
      </c>
      <c r="H12" s="31"/>
      <c r="I12" s="32"/>
      <c r="J12" s="32"/>
      <c r="K12" s="32"/>
    </row>
    <row r="13" spans="1:11" s="33" customFormat="1" ht="11.1" customHeight="1" x14ac:dyDescent="0.25">
      <c r="A13" s="696" t="s">
        <v>48</v>
      </c>
      <c r="B13" s="696"/>
      <c r="C13" s="30">
        <f>SUM(C10:C12)</f>
        <v>1212</v>
      </c>
      <c r="D13" s="37">
        <f>SUM(D10:D12)</f>
        <v>519</v>
      </c>
      <c r="E13" s="29">
        <f>SUM(E10:E12)</f>
        <v>196475</v>
      </c>
      <c r="F13" s="36">
        <f>SUM(F10:F12)</f>
        <v>11</v>
      </c>
      <c r="G13" s="76"/>
      <c r="H13" s="31"/>
      <c r="I13" s="32"/>
      <c r="J13" s="32"/>
      <c r="K13" s="32"/>
    </row>
    <row r="14" spans="1:11" s="33" customFormat="1" ht="14.1" hidden="1" customHeight="1" x14ac:dyDescent="0.25">
      <c r="A14" s="34"/>
      <c r="B14" s="42"/>
      <c r="C14" s="35"/>
      <c r="D14" s="37"/>
      <c r="E14" s="29"/>
      <c r="F14" s="36"/>
      <c r="G14" s="76"/>
      <c r="H14" s="31"/>
      <c r="I14" s="32"/>
      <c r="J14" s="32"/>
      <c r="K14" s="32"/>
    </row>
    <row r="15" spans="1:11" s="33" customFormat="1" ht="14.1" hidden="1" customHeight="1" x14ac:dyDescent="0.25">
      <c r="A15" s="34" t="s">
        <v>49</v>
      </c>
      <c r="B15" s="42"/>
      <c r="C15" s="35"/>
      <c r="D15" s="37"/>
      <c r="E15" s="37">
        <v>0</v>
      </c>
      <c r="F15" s="36"/>
      <c r="G15" s="76"/>
      <c r="H15" s="31"/>
      <c r="I15" s="32"/>
      <c r="J15" s="32"/>
      <c r="K15" s="32"/>
    </row>
    <row r="16" spans="1:11" s="33" customFormat="1" ht="14.1" hidden="1" customHeight="1" x14ac:dyDescent="0.25">
      <c r="A16" s="44" t="s">
        <v>50</v>
      </c>
      <c r="B16" s="42"/>
      <c r="C16" s="35"/>
      <c r="D16" s="37">
        <f>SUM(D15)</f>
        <v>0</v>
      </c>
      <c r="E16" s="29"/>
      <c r="F16" s="36"/>
      <c r="G16" s="76"/>
      <c r="H16" s="31"/>
      <c r="I16" s="32"/>
      <c r="J16" s="32"/>
      <c r="K16" s="32"/>
    </row>
    <row r="17" spans="1:11" s="33" customFormat="1" ht="14.1" hidden="1" customHeight="1" x14ac:dyDescent="0.25">
      <c r="A17" s="34"/>
      <c r="B17" s="42"/>
      <c r="C17" s="35"/>
      <c r="D17" s="37"/>
      <c r="E17" s="29"/>
      <c r="F17" s="36"/>
      <c r="G17" s="76"/>
      <c r="H17" s="31"/>
      <c r="I17" s="32"/>
      <c r="J17" s="32"/>
      <c r="K17" s="32"/>
    </row>
    <row r="18" spans="1:11" s="33" customFormat="1" ht="14.1" hidden="1" customHeight="1" x14ac:dyDescent="0.25">
      <c r="A18" s="34" t="s">
        <v>51</v>
      </c>
      <c r="B18" s="42"/>
      <c r="C18" s="35"/>
      <c r="D18" s="37"/>
      <c r="E18" s="37">
        <v>0</v>
      </c>
      <c r="F18" s="36"/>
      <c r="G18" s="76"/>
      <c r="H18" s="31"/>
      <c r="I18" s="32"/>
      <c r="J18" s="32"/>
      <c r="K18" s="32"/>
    </row>
    <row r="19" spans="1:11" s="33" customFormat="1" ht="14.1" hidden="1" customHeight="1" x14ac:dyDescent="0.25">
      <c r="A19" s="696" t="s">
        <v>52</v>
      </c>
      <c r="B19" s="696"/>
      <c r="C19" s="38"/>
      <c r="D19" s="37">
        <f>SUM(D18)</f>
        <v>0</v>
      </c>
      <c r="E19" s="29"/>
      <c r="F19" s="36">
        <f>F8+F13</f>
        <v>34</v>
      </c>
      <c r="G19" s="76"/>
      <c r="H19" s="31"/>
      <c r="I19" s="32"/>
      <c r="J19" s="32"/>
      <c r="K19" s="32"/>
    </row>
    <row r="20" spans="1:11" s="33" customFormat="1" ht="14.1" hidden="1" customHeight="1" x14ac:dyDescent="0.25">
      <c r="A20" s="34"/>
      <c r="B20" s="42"/>
      <c r="C20" s="35"/>
      <c r="D20" s="37"/>
      <c r="E20" s="29"/>
      <c r="F20" s="36"/>
      <c r="G20" s="76"/>
      <c r="H20" s="31"/>
      <c r="I20" s="32"/>
      <c r="J20" s="32"/>
      <c r="K20" s="32"/>
    </row>
    <row r="21" spans="1:11" ht="11.1" customHeight="1" x14ac:dyDescent="0.25">
      <c r="A21" s="693" t="s">
        <v>148</v>
      </c>
      <c r="B21" s="693"/>
      <c r="C21" s="46">
        <f>C8+C13</f>
        <v>3714</v>
      </c>
      <c r="D21" s="37"/>
      <c r="E21" s="29">
        <f>E8+E13</f>
        <v>595422</v>
      </c>
      <c r="F21" s="170">
        <f>F8+F13</f>
        <v>34</v>
      </c>
    </row>
    <row r="22" spans="1:11" ht="14.1" hidden="1" customHeight="1" x14ac:dyDescent="0.25">
      <c r="A22" s="692"/>
      <c r="B22" s="692"/>
      <c r="C22" s="49"/>
      <c r="D22" s="50"/>
      <c r="E22" s="51"/>
      <c r="F22" s="36"/>
      <c r="G22" s="77"/>
    </row>
    <row r="23" spans="1:11" ht="14.1" customHeight="1" x14ac:dyDescent="0.25">
      <c r="A23" s="693" t="s">
        <v>8</v>
      </c>
      <c r="B23" s="693"/>
      <c r="C23" s="46"/>
      <c r="D23" s="50"/>
      <c r="E23" s="52">
        <f>E21</f>
        <v>595422</v>
      </c>
      <c r="F23" s="1"/>
    </row>
    <row r="24" spans="1:11" ht="9" customHeight="1" x14ac:dyDescent="0.25">
      <c r="A24" s="53"/>
      <c r="B24" s="53"/>
      <c r="C24" s="54"/>
      <c r="D24" s="55"/>
      <c r="E24" s="56"/>
      <c r="F24" s="56"/>
    </row>
    <row r="25" spans="1:11" ht="11.1" customHeight="1" x14ac:dyDescent="0.25">
      <c r="A25" s="57"/>
      <c r="B25" s="162" t="s">
        <v>9</v>
      </c>
      <c r="C25" s="162"/>
      <c r="D25" s="163" t="s">
        <v>10</v>
      </c>
      <c r="E25" s="164" t="s">
        <v>144</v>
      </c>
      <c r="F25" s="56"/>
      <c r="G25" s="75">
        <f>G4+G10</f>
        <v>43320</v>
      </c>
    </row>
    <row r="26" spans="1:11" ht="11.1" customHeight="1" x14ac:dyDescent="0.25">
      <c r="A26" s="59" t="s">
        <v>12</v>
      </c>
      <c r="B26" s="57"/>
      <c r="C26" s="48"/>
      <c r="D26" s="60" t="s">
        <v>13</v>
      </c>
      <c r="E26" s="58" t="s">
        <v>13</v>
      </c>
      <c r="F26" s="56"/>
    </row>
    <row r="27" spans="1:11" ht="11.1" customHeight="1" x14ac:dyDescent="0.25">
      <c r="A27" s="59" t="s">
        <v>54</v>
      </c>
      <c r="B27" s="61">
        <v>0.10879999999999999</v>
      </c>
      <c r="C27" s="61"/>
      <c r="D27" s="51">
        <f>B27*E23</f>
        <v>64781.9136</v>
      </c>
      <c r="E27" s="51">
        <f>B27*E23</f>
        <v>64781.9136</v>
      </c>
      <c r="F27" s="1"/>
      <c r="G27" s="75">
        <f>46080/7.68%</f>
        <v>600000</v>
      </c>
      <c r="H27" s="27">
        <v>118408</v>
      </c>
    </row>
    <row r="28" spans="1:11" ht="11.1" customHeight="1" x14ac:dyDescent="0.25">
      <c r="A28" s="59" t="s">
        <v>15</v>
      </c>
      <c r="B28" s="48">
        <v>0</v>
      </c>
      <c r="C28" s="48"/>
      <c r="D28" s="51">
        <v>0</v>
      </c>
      <c r="E28" s="51">
        <f>D28</f>
        <v>0</v>
      </c>
      <c r="F28" s="56"/>
      <c r="H28" s="27">
        <v>30</v>
      </c>
    </row>
    <row r="29" spans="1:11" ht="11.1" customHeight="1" x14ac:dyDescent="0.25">
      <c r="A29" s="59" t="s">
        <v>55</v>
      </c>
      <c r="B29" s="61">
        <v>7.4700000000000003E-2</v>
      </c>
      <c r="C29" s="61"/>
      <c r="D29" s="51">
        <f>B29*E23</f>
        <v>44478.023399999998</v>
      </c>
      <c r="E29" s="51">
        <f>(E23+E27+E28)*B29</f>
        <v>49317.232345919998</v>
      </c>
      <c r="F29" s="63"/>
      <c r="G29" s="75">
        <f>31830/5.3%</f>
        <v>600566.03773584904</v>
      </c>
      <c r="H29" s="27">
        <f>H27/30</f>
        <v>3946.9333333333334</v>
      </c>
    </row>
    <row r="30" spans="1:11" ht="11.1" customHeight="1" x14ac:dyDescent="0.25">
      <c r="A30" s="59" t="s">
        <v>17</v>
      </c>
      <c r="B30" s="48"/>
      <c r="C30" s="48"/>
      <c r="D30" s="172">
        <f>SUM(D27:D29)</f>
        <v>109259.93700000001</v>
      </c>
      <c r="E30" s="52">
        <f>SUM(E27:E29)</f>
        <v>114099.14594592</v>
      </c>
      <c r="F30" s="56"/>
      <c r="G30" s="75">
        <f>G25/G29</f>
        <v>7.2131950989632418E-2</v>
      </c>
    </row>
    <row r="31" spans="1:11" ht="11.1" customHeight="1" x14ac:dyDescent="0.25">
      <c r="A31" s="59"/>
      <c r="B31" s="48"/>
      <c r="C31" s="48"/>
      <c r="D31" s="171"/>
      <c r="E31" s="51"/>
      <c r="F31" s="56"/>
    </row>
    <row r="32" spans="1:11" ht="11.1" customHeight="1" x14ac:dyDescent="0.25">
      <c r="A32" s="59" t="s">
        <v>18</v>
      </c>
      <c r="B32" s="48"/>
      <c r="C32" s="48"/>
      <c r="D32" s="173" t="s">
        <v>13</v>
      </c>
      <c r="E32" s="51"/>
      <c r="F32" s="56"/>
      <c r="G32" s="75">
        <f>10880.85/1083</f>
        <v>10.046952908587258</v>
      </c>
    </row>
    <row r="33" spans="1:11" ht="11.1" customHeight="1" x14ac:dyDescent="0.25">
      <c r="A33" s="59" t="s">
        <v>19</v>
      </c>
      <c r="B33" s="64">
        <v>6.4999999999999997E-3</v>
      </c>
      <c r="C33" s="64"/>
      <c r="D33" s="171">
        <f>B33*$D$39</f>
        <v>3870.2429999999999</v>
      </c>
      <c r="E33" s="51">
        <f>B33*D41</f>
        <v>5048.5905294455179</v>
      </c>
      <c r="F33" s="56"/>
      <c r="G33" s="56">
        <f>3870.24/0.65%</f>
        <v>595421.53846153838</v>
      </c>
      <c r="H33" s="27">
        <v>14217.85</v>
      </c>
    </row>
    <row r="34" spans="1:11" ht="11.1" customHeight="1" x14ac:dyDescent="0.25">
      <c r="A34" s="59" t="s">
        <v>20</v>
      </c>
      <c r="B34" s="65">
        <v>0.03</v>
      </c>
      <c r="C34" s="65"/>
      <c r="D34" s="171">
        <f>B34*$D$39</f>
        <v>17862.66</v>
      </c>
      <c r="E34" s="51">
        <f>B34*D41</f>
        <v>23301.187058979311</v>
      </c>
      <c r="F34" s="56"/>
      <c r="G34" s="56">
        <f>17862.66/3%</f>
        <v>595422</v>
      </c>
      <c r="H34" s="27">
        <f>H33/B33</f>
        <v>2187361.5384615385</v>
      </c>
    </row>
    <row r="35" spans="1:11" ht="11.1" customHeight="1" x14ac:dyDescent="0.25">
      <c r="A35" s="59" t="s">
        <v>21</v>
      </c>
      <c r="B35" s="65">
        <v>0.05</v>
      </c>
      <c r="C35" s="65"/>
      <c r="D35" s="171">
        <f>B35*$D$39</f>
        <v>29771.100000000002</v>
      </c>
      <c r="E35" s="51">
        <f>B35*D41</f>
        <v>38835.311764965525</v>
      </c>
      <c r="F35" s="56"/>
      <c r="G35" s="56">
        <f>29771.1/5%</f>
        <v>595421.99999999988</v>
      </c>
    </row>
    <row r="36" spans="1:11" ht="11.1" customHeight="1" x14ac:dyDescent="0.25">
      <c r="A36" s="59" t="s">
        <v>17</v>
      </c>
      <c r="B36" s="64">
        <f>SUM(B33:B35)</f>
        <v>8.6499999999999994E-2</v>
      </c>
      <c r="C36" s="64"/>
      <c r="D36" s="172">
        <f>SUM(D33:D35)</f>
        <v>51504.002999999997</v>
      </c>
      <c r="E36" s="52">
        <f>SUM(E33:E35)</f>
        <v>67185.089353390358</v>
      </c>
      <c r="F36" s="56"/>
      <c r="H36" s="27">
        <f>H34-F23-D30</f>
        <v>2078101.6014615386</v>
      </c>
    </row>
    <row r="37" spans="1:11" ht="11.1" hidden="1" customHeight="1" x14ac:dyDescent="0.25">
      <c r="A37" s="59" t="s">
        <v>56</v>
      </c>
      <c r="B37" s="64">
        <v>0</v>
      </c>
      <c r="C37" s="64"/>
      <c r="D37" s="51">
        <v>0</v>
      </c>
      <c r="E37" s="51"/>
      <c r="F37" s="56"/>
      <c r="H37" s="66">
        <f>D34/B34</f>
        <v>595422</v>
      </c>
    </row>
    <row r="38" spans="1:11" ht="11.1" hidden="1" customHeight="1" x14ac:dyDescent="0.25">
      <c r="A38" s="59" t="s">
        <v>57</v>
      </c>
      <c r="B38" s="64">
        <v>0</v>
      </c>
      <c r="C38" s="64"/>
      <c r="D38" s="51">
        <v>0</v>
      </c>
      <c r="E38" s="51"/>
      <c r="F38" s="56"/>
      <c r="H38" s="27">
        <f>D35/B35</f>
        <v>595422</v>
      </c>
    </row>
    <row r="39" spans="1:11" ht="14.1" hidden="1" customHeight="1" x14ac:dyDescent="0.25">
      <c r="A39" s="694" t="s">
        <v>58</v>
      </c>
      <c r="B39" s="694"/>
      <c r="C39" s="54"/>
      <c r="D39" s="79">
        <f>G34</f>
        <v>595422</v>
      </c>
      <c r="E39" s="56"/>
      <c r="F39" s="56"/>
      <c r="H39" s="27">
        <f>0.65%*H34</f>
        <v>14217.850000000002</v>
      </c>
    </row>
    <row r="40" spans="1:11" ht="14.1" hidden="1" customHeight="1" x14ac:dyDescent="0.25">
      <c r="A40" s="695" t="s">
        <v>59</v>
      </c>
      <c r="B40" s="695"/>
      <c r="C40" s="48"/>
      <c r="D40" s="52">
        <f>E23+E30</f>
        <v>709521.14594592003</v>
      </c>
      <c r="E40" s="56"/>
      <c r="F40" s="56"/>
      <c r="H40" s="27">
        <f>3%*H34</f>
        <v>65620.846153846156</v>
      </c>
    </row>
    <row r="41" spans="1:11" ht="14.1" hidden="1" customHeight="1" x14ac:dyDescent="0.25">
      <c r="A41" s="695" t="s">
        <v>60</v>
      </c>
      <c r="B41" s="695"/>
      <c r="C41" s="48"/>
      <c r="D41" s="68">
        <f>D40/(1-B36)</f>
        <v>776706.23529931041</v>
      </c>
      <c r="E41" s="56"/>
      <c r="F41" s="56"/>
      <c r="H41" s="27">
        <f>5%*H34</f>
        <v>109368.07692307694</v>
      </c>
    </row>
    <row r="42" spans="1:11" s="72" customFormat="1" ht="11.1" customHeight="1" x14ac:dyDescent="0.25">
      <c r="A42" s="691" t="s">
        <v>24</v>
      </c>
      <c r="B42" s="691"/>
      <c r="C42" s="45"/>
      <c r="D42" s="165" t="s">
        <v>10</v>
      </c>
      <c r="E42" s="164" t="s">
        <v>144</v>
      </c>
      <c r="F42" s="166" t="s">
        <v>25</v>
      </c>
      <c r="G42" s="78"/>
      <c r="H42" s="71"/>
      <c r="I42" s="70"/>
      <c r="J42" s="70"/>
      <c r="K42" s="70"/>
    </row>
    <row r="43" spans="1:11" ht="11.1" customHeight="1" x14ac:dyDescent="0.25">
      <c r="A43" s="691" t="s">
        <v>26</v>
      </c>
      <c r="B43" s="691"/>
      <c r="C43" s="45"/>
      <c r="D43" s="52">
        <f>E23+D30+D36-D30+0.18</f>
        <v>646926.18300000008</v>
      </c>
      <c r="E43" s="52">
        <f>E23+E30+E36</f>
        <v>776706.23529931041</v>
      </c>
      <c r="F43" s="52">
        <f>E43-D43</f>
        <v>129780.05229931034</v>
      </c>
      <c r="H43" s="27">
        <f>B34/D34</f>
        <v>1.6794811075170214E-6</v>
      </c>
    </row>
    <row r="44" spans="1:11" ht="11.1" customHeight="1" x14ac:dyDescent="0.25">
      <c r="A44" s="691" t="s">
        <v>27</v>
      </c>
      <c r="B44" s="691"/>
      <c r="C44" s="46"/>
      <c r="D44" s="52">
        <f>D43*6</f>
        <v>3881557.0980000002</v>
      </c>
      <c r="E44" s="52">
        <f>E43*6</f>
        <v>4660237.411795862</v>
      </c>
      <c r="F44" s="52">
        <f>E44-D44</f>
        <v>778680.31379586179</v>
      </c>
    </row>
    <row r="45" spans="1:11" x14ac:dyDescent="0.25">
      <c r="D45" s="73"/>
      <c r="F45" s="73"/>
    </row>
    <row r="46" spans="1:11" x14ac:dyDescent="0.25">
      <c r="D46" s="80">
        <f>D43-646926.18</f>
        <v>3.0000000260770321E-3</v>
      </c>
    </row>
    <row r="47" spans="1:11" x14ac:dyDescent="0.25">
      <c r="D47" s="26"/>
      <c r="F47" s="26">
        <v>10880.85</v>
      </c>
    </row>
    <row r="48" spans="1:11" x14ac:dyDescent="0.25">
      <c r="D48" s="26"/>
      <c r="F48" s="26">
        <v>21776.77</v>
      </c>
    </row>
    <row r="49" spans="4:6" x14ac:dyDescent="0.25">
      <c r="D49" s="26"/>
      <c r="F49" s="26">
        <v>45140.71</v>
      </c>
    </row>
    <row r="50" spans="4:6" x14ac:dyDescent="0.25">
      <c r="D50" s="26"/>
      <c r="F50" s="26">
        <v>25176.81</v>
      </c>
    </row>
    <row r="51" spans="4:6" x14ac:dyDescent="0.25">
      <c r="F51" s="26">
        <f>SUM(F47:F50)</f>
        <v>102975.14</v>
      </c>
    </row>
  </sheetData>
  <mergeCells count="21">
    <mergeCell ref="A1:F1"/>
    <mergeCell ref="A2:B2"/>
    <mergeCell ref="A4:B4"/>
    <mergeCell ref="A5:B5"/>
    <mergeCell ref="A6:B6"/>
    <mergeCell ref="A7:B7"/>
    <mergeCell ref="A8:B8"/>
    <mergeCell ref="A10:B10"/>
    <mergeCell ref="A11:B11"/>
    <mergeCell ref="A12:B12"/>
    <mergeCell ref="A13:B13"/>
    <mergeCell ref="A19:B19"/>
    <mergeCell ref="A21:B21"/>
    <mergeCell ref="A22:B22"/>
    <mergeCell ref="A23:B23"/>
    <mergeCell ref="A44:B44"/>
    <mergeCell ref="A39:B39"/>
    <mergeCell ref="A40:B40"/>
    <mergeCell ref="A41:B41"/>
    <mergeCell ref="A42:B42"/>
    <mergeCell ref="A43:B4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A1:AMJ59"/>
  <sheetViews>
    <sheetView zoomScale="140" zoomScaleNormal="140" workbookViewId="0">
      <selection activeCell="A2" sqref="A2"/>
    </sheetView>
  </sheetViews>
  <sheetFormatPr defaultColWidth="9.140625" defaultRowHeight="15" x14ac:dyDescent="0.25"/>
  <cols>
    <col min="1" max="1" width="21" style="23" customWidth="1"/>
    <col min="2" max="2" width="9.7109375" style="23" customWidth="1"/>
    <col min="3" max="3" width="6.85546875" style="24" hidden="1" customWidth="1"/>
    <col min="4" max="4" width="12" style="25" customWidth="1"/>
    <col min="5" max="5" width="11.425781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62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4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4.1" customHeight="1" x14ac:dyDescent="0.25">
      <c r="A9" s="697" t="s">
        <v>68</v>
      </c>
      <c r="B9" s="697"/>
      <c r="C9" s="35"/>
      <c r="D9" s="36">
        <v>361</v>
      </c>
      <c r="E9" s="37">
        <v>176.2</v>
      </c>
      <c r="F9" s="37">
        <f>D9*E9</f>
        <v>63608.2</v>
      </c>
      <c r="G9" s="36">
        <v>8</v>
      </c>
      <c r="H9" s="32"/>
      <c r="I9" s="32"/>
      <c r="J9" s="32"/>
      <c r="K9" s="32"/>
    </row>
    <row r="10" spans="1:11" s="33" customFormat="1" ht="14.1" customHeight="1" x14ac:dyDescent="0.25">
      <c r="A10" s="697" t="s">
        <v>69</v>
      </c>
      <c r="B10" s="697"/>
      <c r="C10" s="35"/>
      <c r="D10" s="36">
        <v>722</v>
      </c>
      <c r="E10" s="37">
        <v>176.2</v>
      </c>
      <c r="F10" s="37">
        <f>D10*E10</f>
        <v>127216.4</v>
      </c>
      <c r="G10" s="36">
        <v>8</v>
      </c>
      <c r="H10" s="32"/>
      <c r="I10" s="32"/>
      <c r="J10" s="32"/>
      <c r="K10" s="32"/>
    </row>
    <row r="11" spans="1:11" s="33" customFormat="1" ht="14.1" customHeight="1" x14ac:dyDescent="0.25">
      <c r="A11" s="697" t="s">
        <v>70</v>
      </c>
      <c r="B11" s="697"/>
      <c r="C11" s="35"/>
      <c r="D11" s="36">
        <v>361</v>
      </c>
      <c r="E11" s="37">
        <v>155.85</v>
      </c>
      <c r="F11" s="37">
        <f>D11*E11</f>
        <v>56261.85</v>
      </c>
      <c r="G11" s="36">
        <v>6</v>
      </c>
      <c r="H11" s="32"/>
      <c r="I11" s="32"/>
      <c r="J11" s="32"/>
      <c r="K11" s="32"/>
    </row>
    <row r="12" spans="1:11" s="33" customFormat="1" ht="14.1" customHeight="1" x14ac:dyDescent="0.25">
      <c r="A12" s="697" t="s">
        <v>71</v>
      </c>
      <c r="B12" s="697"/>
      <c r="C12" s="35"/>
      <c r="D12" s="36">
        <v>129</v>
      </c>
      <c r="E12" s="37">
        <v>155.85</v>
      </c>
      <c r="F12" s="37">
        <f>D12*E12</f>
        <v>20104.649999999998</v>
      </c>
      <c r="G12" s="36">
        <v>8</v>
      </c>
      <c r="H12" s="32"/>
      <c r="I12" s="32"/>
      <c r="J12" s="32"/>
      <c r="K12" s="32"/>
    </row>
    <row r="13" spans="1:11" s="33" customFormat="1" ht="14.1" customHeight="1" x14ac:dyDescent="0.25">
      <c r="A13" s="34" t="s">
        <v>41</v>
      </c>
      <c r="B13" s="42"/>
      <c r="C13" s="35"/>
      <c r="D13" s="36">
        <v>129</v>
      </c>
      <c r="E13" s="37">
        <v>199.15</v>
      </c>
      <c r="F13" s="37">
        <f>D13*E13</f>
        <v>25690.350000000002</v>
      </c>
      <c r="G13" s="36">
        <v>8</v>
      </c>
      <c r="H13" s="32"/>
      <c r="I13" s="32"/>
      <c r="J13" s="32"/>
      <c r="K13" s="32"/>
    </row>
    <row r="14" spans="1:11" s="33" customFormat="1" ht="14.1" customHeight="1" x14ac:dyDescent="0.25">
      <c r="A14" s="696" t="s">
        <v>72</v>
      </c>
      <c r="B14" s="696"/>
      <c r="C14" s="38"/>
      <c r="D14" s="30">
        <f>SUM(D9:D13)</f>
        <v>1702</v>
      </c>
      <c r="E14" s="29"/>
      <c r="F14" s="29">
        <f>SUM(F9:F13)</f>
        <v>292881.44999999995</v>
      </c>
      <c r="G14" s="36">
        <f>SUM(G9:G13)</f>
        <v>38</v>
      </c>
      <c r="H14" s="32"/>
      <c r="I14" s="32"/>
      <c r="J14" s="32"/>
      <c r="K14" s="32"/>
    </row>
    <row r="15" spans="1:11" s="33" customFormat="1" ht="14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32"/>
      <c r="J15" s="32"/>
      <c r="K15" s="32"/>
    </row>
    <row r="16" spans="1:11" s="33" customFormat="1" ht="14.1" customHeight="1" x14ac:dyDescent="0.25">
      <c r="A16" s="697" t="s">
        <v>39</v>
      </c>
      <c r="B16" s="697"/>
      <c r="C16" s="35"/>
      <c r="D16" s="36">
        <v>722</v>
      </c>
      <c r="E16" s="37">
        <v>176.2</v>
      </c>
      <c r="F16" s="37">
        <f t="shared" ref="F16:F21" si="0">D16*E16</f>
        <v>127216.4</v>
      </c>
      <c r="G16" s="36">
        <v>8</v>
      </c>
      <c r="H16" s="32"/>
      <c r="I16" s="32"/>
      <c r="J16" s="32"/>
      <c r="K16" s="32"/>
    </row>
    <row r="17" spans="1:11" s="33" customFormat="1" ht="14.1" customHeight="1" x14ac:dyDescent="0.25">
      <c r="A17" s="697" t="s">
        <v>40</v>
      </c>
      <c r="B17" s="697"/>
      <c r="C17" s="35"/>
      <c r="D17" s="36">
        <v>1445</v>
      </c>
      <c r="E17" s="37">
        <v>176.2</v>
      </c>
      <c r="F17" s="37">
        <f t="shared" si="0"/>
        <v>254608.99999999997</v>
      </c>
      <c r="G17" s="36">
        <v>8</v>
      </c>
      <c r="H17" s="32"/>
      <c r="I17" s="32"/>
      <c r="J17" s="32"/>
      <c r="K17" s="32"/>
    </row>
    <row r="18" spans="1:11" s="33" customFormat="1" ht="14.1" customHeight="1" x14ac:dyDescent="0.25">
      <c r="A18" s="697" t="s">
        <v>41</v>
      </c>
      <c r="B18" s="697"/>
      <c r="C18" s="35"/>
      <c r="D18" s="36">
        <v>129</v>
      </c>
      <c r="E18" s="37">
        <v>199.15</v>
      </c>
      <c r="F18" s="37">
        <f t="shared" si="0"/>
        <v>25690.350000000002</v>
      </c>
      <c r="G18" s="36">
        <v>8</v>
      </c>
      <c r="H18" s="32"/>
      <c r="I18" s="32"/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6"/>
      <c r="E19" s="37"/>
      <c r="F19" s="37">
        <f t="shared" si="0"/>
        <v>0</v>
      </c>
      <c r="G19" s="36"/>
      <c r="H19" s="32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6"/>
      <c r="E20" s="37"/>
      <c r="F20" s="37">
        <f t="shared" si="0"/>
        <v>0</v>
      </c>
      <c r="G20" s="36"/>
      <c r="H20" s="32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6"/>
      <c r="E21" s="37"/>
      <c r="F21" s="37">
        <f t="shared" si="0"/>
        <v>0</v>
      </c>
      <c r="G21" s="36"/>
      <c r="H21" s="32"/>
      <c r="I21" s="32"/>
      <c r="J21" s="32"/>
      <c r="K21" s="32"/>
    </row>
    <row r="22" spans="1:11" s="33" customFormat="1" ht="14.1" customHeight="1" x14ac:dyDescent="0.25">
      <c r="A22" s="696" t="s">
        <v>74</v>
      </c>
      <c r="B22" s="696"/>
      <c r="C22" s="30">
        <f>SUM(C16:C21)</f>
        <v>0</v>
      </c>
      <c r="D22" s="30">
        <f>SUM(D16:D21)</f>
        <v>2296</v>
      </c>
      <c r="E22" s="29"/>
      <c r="F22" s="29">
        <f>SUM(F16:F21)</f>
        <v>407515.74999999994</v>
      </c>
      <c r="G22" s="36">
        <f>SUM(G16:G21)</f>
        <v>24</v>
      </c>
      <c r="H22" s="32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4.1" customHeight="1" x14ac:dyDescent="0.25">
      <c r="A30" s="693" t="s">
        <v>7</v>
      </c>
      <c r="B30" s="693"/>
      <c r="C30" s="46"/>
      <c r="D30" s="30">
        <f>D7+D14+D22+D25+D28</f>
        <v>3998</v>
      </c>
      <c r="E30" s="47"/>
      <c r="F30" s="29">
        <f>F7+F14+F22+F25+F28</f>
        <v>700397.2</v>
      </c>
      <c r="G30" s="36">
        <f>G22+G14</f>
        <v>62</v>
      </c>
    </row>
    <row r="31" spans="1:11" ht="14.1" customHeight="1" x14ac:dyDescent="0.25">
      <c r="A31" s="692"/>
      <c r="B31" s="692"/>
      <c r="C31" s="49"/>
      <c r="D31" s="50"/>
      <c r="E31" s="51"/>
      <c r="F31" s="51"/>
      <c r="G31" s="36"/>
    </row>
    <row r="32" spans="1:11" ht="14.1" customHeight="1" x14ac:dyDescent="0.25">
      <c r="A32" s="693" t="s">
        <v>8</v>
      </c>
      <c r="B32" s="693"/>
      <c r="C32" s="46"/>
      <c r="D32" s="50"/>
      <c r="E32" s="51"/>
      <c r="F32" s="68">
        <f>SUM(F30:F31)</f>
        <v>700397.2</v>
      </c>
    </row>
    <row r="33" spans="1:8" ht="14.1" customHeight="1" x14ac:dyDescent="0.25">
      <c r="A33" s="53"/>
      <c r="B33" s="53"/>
      <c r="C33" s="54"/>
      <c r="D33" s="55"/>
      <c r="E33" s="56"/>
      <c r="F33" s="56"/>
    </row>
    <row r="34" spans="1:8" ht="14.1" customHeight="1" x14ac:dyDescent="0.25">
      <c r="A34" s="57"/>
      <c r="B34" s="57" t="s">
        <v>9</v>
      </c>
      <c r="C34" s="48"/>
      <c r="D34" s="50" t="s">
        <v>10</v>
      </c>
      <c r="E34" s="58" t="s">
        <v>11</v>
      </c>
      <c r="F34" s="56"/>
    </row>
    <row r="35" spans="1:8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4.1" customHeight="1" x14ac:dyDescent="0.25">
      <c r="A36" s="59" t="s">
        <v>54</v>
      </c>
      <c r="B36" s="61">
        <v>0.06</v>
      </c>
      <c r="C36" s="61"/>
      <c r="D36" s="51">
        <f>B36*F32</f>
        <v>42023.831999999995</v>
      </c>
      <c r="E36" s="51">
        <f>B36*F32</f>
        <v>42023.831999999995</v>
      </c>
      <c r="F36" s="62"/>
      <c r="H36" s="1">
        <f>F32+D36</f>
        <v>742421.03199999989</v>
      </c>
    </row>
    <row r="37" spans="1:8" ht="14.1" customHeight="1" x14ac:dyDescent="0.25">
      <c r="A37" s="59" t="s">
        <v>15</v>
      </c>
      <c r="B37" s="48">
        <v>0</v>
      </c>
      <c r="C37" s="48"/>
      <c r="D37" s="51">
        <v>0</v>
      </c>
      <c r="E37" s="51">
        <f>D37</f>
        <v>0</v>
      </c>
      <c r="F37" s="56"/>
    </row>
    <row r="38" spans="1:8" ht="14.1" customHeight="1" x14ac:dyDescent="0.25">
      <c r="A38" s="59" t="s">
        <v>55</v>
      </c>
      <c r="B38" s="61">
        <v>0.04</v>
      </c>
      <c r="C38" s="61"/>
      <c r="D38" s="51">
        <f>(F32+E36+E37)*B38</f>
        <v>29696.841279999997</v>
      </c>
      <c r="E38" s="51">
        <f>(F32+E36+E37)*B38</f>
        <v>29696.841279999997</v>
      </c>
      <c r="F38" s="63"/>
    </row>
    <row r="39" spans="1:8" ht="14.1" customHeight="1" x14ac:dyDescent="0.25">
      <c r="A39" s="59" t="s">
        <v>17</v>
      </c>
      <c r="B39" s="48"/>
      <c r="C39" s="48"/>
      <c r="D39" s="68">
        <f>SUM(D36:D38)</f>
        <v>71720.673279999988</v>
      </c>
      <c r="E39" s="52">
        <f>SUM(E36:E38)</f>
        <v>71720.673279999988</v>
      </c>
      <c r="F39" s="56"/>
    </row>
    <row r="40" spans="1:8" ht="14.1" customHeight="1" x14ac:dyDescent="0.25">
      <c r="A40" s="59"/>
      <c r="B40" s="48"/>
      <c r="C40" s="48"/>
      <c r="D40" s="51"/>
      <c r="E40" s="51"/>
      <c r="F40" s="56"/>
    </row>
    <row r="41" spans="1:8" ht="14.1" customHeight="1" x14ac:dyDescent="0.25">
      <c r="A41" s="59" t="s">
        <v>18</v>
      </c>
      <c r="B41" s="48"/>
      <c r="C41" s="48"/>
      <c r="D41" s="58" t="s">
        <v>13</v>
      </c>
      <c r="E41" s="58" t="s">
        <v>13</v>
      </c>
      <c r="F41" s="56"/>
      <c r="G41" s="1" t="s">
        <v>75</v>
      </c>
    </row>
    <row r="42" spans="1:8" ht="14.1" customHeight="1" x14ac:dyDescent="0.25">
      <c r="A42" s="59" t="s">
        <v>19</v>
      </c>
      <c r="B42" s="64">
        <v>6.4999999999999997E-3</v>
      </c>
      <c r="C42" s="64"/>
      <c r="D42" s="51">
        <f>B42*D48</f>
        <v>5018.7661763199994</v>
      </c>
      <c r="E42" s="51">
        <f>B42*D50</f>
        <v>5493.9969089436236</v>
      </c>
      <c r="F42" s="81">
        <f>B42*D52</f>
        <v>5452.8894505716789</v>
      </c>
    </row>
    <row r="43" spans="1:8" ht="14.1" customHeight="1" x14ac:dyDescent="0.25">
      <c r="A43" s="59" t="s">
        <v>20</v>
      </c>
      <c r="B43" s="65">
        <v>0.03</v>
      </c>
      <c r="C43" s="65"/>
      <c r="D43" s="51">
        <f>B43*D48</f>
        <v>23163.536198399997</v>
      </c>
      <c r="E43" s="51">
        <f>B43*D50</f>
        <v>25356.90881050903</v>
      </c>
      <c r="F43" s="81">
        <f>B43*D52</f>
        <v>25167.182079561597</v>
      </c>
    </row>
    <row r="44" spans="1:8" ht="14.1" customHeight="1" x14ac:dyDescent="0.25">
      <c r="A44" s="59" t="s">
        <v>21</v>
      </c>
      <c r="B44" s="65">
        <v>0.05</v>
      </c>
      <c r="C44" s="65"/>
      <c r="D44" s="51">
        <f>B44*D48</f>
        <v>38605.893663999996</v>
      </c>
      <c r="E44" s="51">
        <f>B44*D50</f>
        <v>42261.514684181719</v>
      </c>
      <c r="F44" s="81">
        <f>B44*D52</f>
        <v>41945.303465935998</v>
      </c>
    </row>
    <row r="45" spans="1:8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66788.196038719994</v>
      </c>
      <c r="E45" s="52">
        <f>SUM(E42:E44)</f>
        <v>73112.420403634373</v>
      </c>
      <c r="F45" s="56"/>
      <c r="H45" s="1">
        <f>B45*D55</f>
        <v>0</v>
      </c>
    </row>
    <row r="46" spans="1:8" ht="14.1" customHeight="1" x14ac:dyDescent="0.25">
      <c r="A46" s="59" t="s">
        <v>56</v>
      </c>
      <c r="B46" s="64">
        <v>0</v>
      </c>
      <c r="C46" s="64"/>
      <c r="D46" s="51">
        <v>0</v>
      </c>
      <c r="E46" s="51"/>
      <c r="F46" s="56"/>
      <c r="H46" s="82"/>
    </row>
    <row r="47" spans="1:8" ht="14.1" customHeight="1" x14ac:dyDescent="0.25">
      <c r="A47" s="59" t="s">
        <v>57</v>
      </c>
      <c r="B47" s="64">
        <v>0</v>
      </c>
      <c r="C47" s="64"/>
      <c r="D47" s="51">
        <v>0</v>
      </c>
      <c r="E47" s="51"/>
      <c r="F47" s="56"/>
    </row>
    <row r="48" spans="1:8" ht="14.1" customHeight="1" x14ac:dyDescent="0.25">
      <c r="A48" s="694" t="s">
        <v>58</v>
      </c>
      <c r="B48" s="694"/>
      <c r="C48" s="54"/>
      <c r="D48" s="67">
        <f>F32+D39</f>
        <v>772117.87327999994</v>
      </c>
      <c r="E48" s="56"/>
      <c r="F48" s="56"/>
    </row>
    <row r="49" spans="1:11" ht="14.1" customHeight="1" x14ac:dyDescent="0.25">
      <c r="A49" s="695" t="s">
        <v>59</v>
      </c>
      <c r="B49" s="695"/>
      <c r="C49" s="48"/>
      <c r="D49" s="52">
        <f>F32+E39</f>
        <v>772117.87327999994</v>
      </c>
      <c r="E49" s="56"/>
      <c r="F49" s="56"/>
    </row>
    <row r="50" spans="1:11" ht="14.1" customHeight="1" x14ac:dyDescent="0.25">
      <c r="A50" s="695" t="s">
        <v>60</v>
      </c>
      <c r="B50" s="695"/>
      <c r="C50" s="48"/>
      <c r="D50" s="68">
        <f>D49/(1-B45)</f>
        <v>845230.29368363437</v>
      </c>
      <c r="E50" s="56"/>
      <c r="F50" s="56"/>
    </row>
    <row r="51" spans="1:11" s="72" customFormat="1" ht="14.1" customHeight="1" x14ac:dyDescent="0.25">
      <c r="A51" s="691" t="s">
        <v>24</v>
      </c>
      <c r="B51" s="691"/>
      <c r="C51" s="45"/>
      <c r="D51" s="69" t="s">
        <v>10</v>
      </c>
      <c r="E51" s="69" t="s">
        <v>11</v>
      </c>
      <c r="F51" s="69" t="s">
        <v>25</v>
      </c>
      <c r="G51" s="70"/>
      <c r="H51" s="70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F32+D39+D45</f>
        <v>838906.06931871991</v>
      </c>
      <c r="E52" s="52">
        <f>F32+E39+E45</f>
        <v>845230.29368363437</v>
      </c>
      <c r="F52" s="52">
        <f>E52-D52</f>
        <v>6324.2243649144657</v>
      </c>
    </row>
    <row r="53" spans="1:11" ht="14.1" customHeight="1" x14ac:dyDescent="0.25">
      <c r="A53" s="691" t="s">
        <v>27</v>
      </c>
      <c r="B53" s="691"/>
      <c r="C53" s="46"/>
      <c r="D53" s="52">
        <f>D52*6</f>
        <v>5033436.415912319</v>
      </c>
      <c r="E53" s="52">
        <f>E52*6</f>
        <v>5071381.7621018067</v>
      </c>
      <c r="F53" s="52">
        <f>E53-D53</f>
        <v>37945.346189487725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AMJ59"/>
  <sheetViews>
    <sheetView topLeftCell="A8" zoomScale="140" zoomScaleNormal="140" workbookViewId="0">
      <selection activeCell="K28" sqref="K28"/>
    </sheetView>
  </sheetViews>
  <sheetFormatPr defaultColWidth="9.140625" defaultRowHeight="15" x14ac:dyDescent="0.25"/>
  <cols>
    <col min="1" max="1" width="32.5703125" style="23" customWidth="1"/>
    <col min="2" max="2" width="9.7109375" style="23" customWidth="1"/>
    <col min="3" max="3" width="6.85546875" style="24" customWidth="1"/>
    <col min="4" max="4" width="11.140625" style="25" customWidth="1"/>
    <col min="5" max="5" width="12.140625" style="26" customWidth="1"/>
    <col min="6" max="6" width="11.7109375" style="26" customWidth="1"/>
    <col min="7" max="7" width="7.425781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76</v>
      </c>
      <c r="B1" s="704"/>
      <c r="C1" s="704"/>
      <c r="D1" s="704"/>
      <c r="E1" s="704"/>
      <c r="F1" s="704"/>
      <c r="G1" s="704"/>
    </row>
    <row r="2" spans="1:11" s="33" customFormat="1" ht="30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1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1.1" customHeight="1" x14ac:dyDescent="0.25">
      <c r="A9" s="697" t="s">
        <v>68</v>
      </c>
      <c r="B9" s="697"/>
      <c r="C9" s="35"/>
      <c r="D9" s="36">
        <v>361</v>
      </c>
      <c r="E9" s="37">
        <v>120</v>
      </c>
      <c r="F9" s="37">
        <f>D9*E9</f>
        <v>43320</v>
      </c>
      <c r="G9" s="36">
        <v>7</v>
      </c>
      <c r="H9" s="32"/>
      <c r="I9" s="32"/>
      <c r="J9" s="32"/>
      <c r="K9" s="32"/>
    </row>
    <row r="10" spans="1:11" s="33" customFormat="1" ht="11.1" customHeight="1" x14ac:dyDescent="0.25">
      <c r="A10" s="697" t="s">
        <v>69</v>
      </c>
      <c r="B10" s="697"/>
      <c r="C10" s="35"/>
      <c r="D10" s="36">
        <v>722</v>
      </c>
      <c r="E10" s="37">
        <v>110</v>
      </c>
      <c r="F10" s="37">
        <f>D10*E10</f>
        <v>79420</v>
      </c>
      <c r="G10" s="36">
        <v>7</v>
      </c>
      <c r="H10" s="32"/>
      <c r="I10" s="32"/>
      <c r="J10" s="32"/>
      <c r="K10" s="32"/>
    </row>
    <row r="11" spans="1:11" s="33" customFormat="1" ht="11.1" customHeight="1" x14ac:dyDescent="0.25">
      <c r="A11" s="697" t="s">
        <v>70</v>
      </c>
      <c r="B11" s="697"/>
      <c r="C11" s="35"/>
      <c r="D11" s="36">
        <v>361</v>
      </c>
      <c r="E11" s="37">
        <v>100</v>
      </c>
      <c r="F11" s="37">
        <f>D11*E11</f>
        <v>36100</v>
      </c>
      <c r="G11" s="36">
        <v>7</v>
      </c>
      <c r="H11" s="32"/>
      <c r="I11" s="32"/>
      <c r="J11" s="32"/>
      <c r="K11" s="32"/>
    </row>
    <row r="12" spans="1:11" s="33" customFormat="1" ht="11.1" customHeight="1" x14ac:dyDescent="0.25">
      <c r="A12" s="697" t="s">
        <v>71</v>
      </c>
      <c r="B12" s="697"/>
      <c r="C12" s="35"/>
      <c r="D12" s="36">
        <v>129</v>
      </c>
      <c r="E12" s="37">
        <v>110</v>
      </c>
      <c r="F12" s="37">
        <f>D12*E12</f>
        <v>14190</v>
      </c>
      <c r="G12" s="36">
        <v>1</v>
      </c>
      <c r="H12" s="32"/>
      <c r="I12" s="32"/>
      <c r="J12" s="32"/>
      <c r="K12" s="32"/>
    </row>
    <row r="13" spans="1:11" s="33" customFormat="1" ht="11.1" customHeight="1" x14ac:dyDescent="0.25">
      <c r="A13" s="34" t="s">
        <v>41</v>
      </c>
      <c r="B13" s="42"/>
      <c r="C13" s="35"/>
      <c r="D13" s="36">
        <v>129</v>
      </c>
      <c r="E13" s="37">
        <v>120</v>
      </c>
      <c r="F13" s="37">
        <f>D13*E13</f>
        <v>15480</v>
      </c>
      <c r="G13" s="36">
        <v>1</v>
      </c>
      <c r="H13" s="32"/>
      <c r="I13" s="32"/>
      <c r="J13" s="32"/>
      <c r="K13" s="32"/>
    </row>
    <row r="14" spans="1:11" s="33" customFormat="1" ht="11.1" customHeight="1" x14ac:dyDescent="0.25">
      <c r="A14" s="696" t="s">
        <v>72</v>
      </c>
      <c r="B14" s="696"/>
      <c r="C14" s="38"/>
      <c r="D14" s="30">
        <f>SUM(D9:D13)</f>
        <v>1702</v>
      </c>
      <c r="E14" s="29"/>
      <c r="F14" s="29">
        <f>SUM(F9:F13)</f>
        <v>188510</v>
      </c>
      <c r="G14" s="36">
        <f>SUM(G9:G13)</f>
        <v>23</v>
      </c>
      <c r="H14" s="32"/>
      <c r="I14" s="32"/>
      <c r="J14" s="32"/>
      <c r="K14" s="32"/>
    </row>
    <row r="15" spans="1:11" s="33" customFormat="1" ht="11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32"/>
      <c r="J15" s="32"/>
      <c r="K15" s="32"/>
    </row>
    <row r="16" spans="1:11" s="33" customFormat="1" ht="11.1" customHeight="1" x14ac:dyDescent="0.25">
      <c r="A16" s="697" t="s">
        <v>39</v>
      </c>
      <c r="B16" s="697"/>
      <c r="C16" s="35"/>
      <c r="D16" s="36">
        <v>722</v>
      </c>
      <c r="E16" s="37">
        <v>120</v>
      </c>
      <c r="F16" s="37">
        <f t="shared" ref="F16:F21" si="0">D16*E16</f>
        <v>86640</v>
      </c>
      <c r="G16" s="36">
        <v>14</v>
      </c>
      <c r="H16" s="32"/>
      <c r="I16" s="32"/>
      <c r="J16" s="32"/>
      <c r="K16" s="32"/>
    </row>
    <row r="17" spans="1:11" s="33" customFormat="1" ht="11.1" customHeight="1" x14ac:dyDescent="0.25">
      <c r="A17" s="697" t="s">
        <v>40</v>
      </c>
      <c r="B17" s="697"/>
      <c r="C17" s="35"/>
      <c r="D17" s="36">
        <v>1445</v>
      </c>
      <c r="E17" s="37">
        <v>110</v>
      </c>
      <c r="F17" s="37">
        <f t="shared" si="0"/>
        <v>158950</v>
      </c>
      <c r="G17" s="36">
        <v>14</v>
      </c>
      <c r="H17" s="32"/>
      <c r="I17" s="32"/>
      <c r="J17" s="32"/>
      <c r="K17" s="32"/>
    </row>
    <row r="18" spans="1:11" s="33" customFormat="1" ht="11.1" customHeight="1" x14ac:dyDescent="0.25">
      <c r="A18" s="697" t="s">
        <v>41</v>
      </c>
      <c r="B18" s="697"/>
      <c r="C18" s="35"/>
      <c r="D18" s="36">
        <v>129</v>
      </c>
      <c r="E18" s="37">
        <v>120</v>
      </c>
      <c r="F18" s="37">
        <f t="shared" si="0"/>
        <v>15480</v>
      </c>
      <c r="G18" s="36">
        <v>1</v>
      </c>
      <c r="H18" s="32"/>
      <c r="I18" s="32"/>
      <c r="J18" s="32"/>
      <c r="K18" s="32"/>
    </row>
    <row r="19" spans="1:11" s="33" customFormat="1" ht="11.1" customHeight="1" x14ac:dyDescent="0.25">
      <c r="A19" s="697" t="s">
        <v>45</v>
      </c>
      <c r="B19" s="697"/>
      <c r="C19" s="35"/>
      <c r="D19" s="36"/>
      <c r="E19" s="37"/>
      <c r="F19" s="37">
        <f t="shared" si="0"/>
        <v>0</v>
      </c>
      <c r="G19" s="36"/>
      <c r="H19" s="32"/>
      <c r="I19" s="32"/>
      <c r="J19" s="32"/>
      <c r="K19" s="32"/>
    </row>
    <row r="20" spans="1:11" s="33" customFormat="1" ht="11.1" customHeight="1" x14ac:dyDescent="0.25">
      <c r="A20" s="697" t="s">
        <v>46</v>
      </c>
      <c r="B20" s="697"/>
      <c r="C20" s="35"/>
      <c r="D20" s="36"/>
      <c r="E20" s="37"/>
      <c r="F20" s="37">
        <f t="shared" si="0"/>
        <v>0</v>
      </c>
      <c r="G20" s="36"/>
      <c r="H20" s="32"/>
      <c r="I20" s="32"/>
      <c r="J20" s="32"/>
      <c r="K20" s="32"/>
    </row>
    <row r="21" spans="1:11" s="33" customFormat="1" ht="11.1" customHeight="1" x14ac:dyDescent="0.25">
      <c r="A21" s="697" t="s">
        <v>47</v>
      </c>
      <c r="B21" s="697"/>
      <c r="C21" s="35"/>
      <c r="D21" s="36"/>
      <c r="E21" s="37"/>
      <c r="F21" s="37">
        <f t="shared" si="0"/>
        <v>0</v>
      </c>
      <c r="G21" s="36"/>
      <c r="H21" s="32"/>
      <c r="I21" s="32"/>
      <c r="J21" s="32"/>
      <c r="K21" s="32"/>
    </row>
    <row r="22" spans="1:11" s="33" customFormat="1" ht="11.1" customHeight="1" x14ac:dyDescent="0.25">
      <c r="A22" s="696" t="s">
        <v>74</v>
      </c>
      <c r="B22" s="696"/>
      <c r="C22" s="30">
        <f>SUM(C16:C21)</f>
        <v>0</v>
      </c>
      <c r="D22" s="30">
        <f>SUM(D16:D21)</f>
        <v>2296</v>
      </c>
      <c r="E22" s="29"/>
      <c r="F22" s="29">
        <f>SUM(F16:F21)</f>
        <v>261070</v>
      </c>
      <c r="G22" s="36">
        <f>SUM(G16:G21)</f>
        <v>29</v>
      </c>
      <c r="H22" s="32"/>
      <c r="I22" s="32"/>
      <c r="J22" s="32"/>
      <c r="K22" s="32"/>
    </row>
    <row r="23" spans="1:11" s="33" customFormat="1" ht="11.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1.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1.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1.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1.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1.1" customHeight="1" x14ac:dyDescent="0.25">
      <c r="A28" s="696" t="s">
        <v>52</v>
      </c>
      <c r="B28" s="696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1.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1.1" customHeight="1" x14ac:dyDescent="0.25">
      <c r="A30" s="693" t="s">
        <v>7</v>
      </c>
      <c r="B30" s="693"/>
      <c r="C30" s="46"/>
      <c r="D30" s="30">
        <f>D7+D14+D22+D25+D28</f>
        <v>3998</v>
      </c>
      <c r="E30" s="47"/>
      <c r="F30" s="29">
        <f>F7+F14+F22+F25+F28</f>
        <v>449580</v>
      </c>
      <c r="G30" s="30">
        <f>G22+G14</f>
        <v>52</v>
      </c>
    </row>
    <row r="31" spans="1:11" ht="11.1" customHeight="1" x14ac:dyDescent="0.25">
      <c r="A31" s="692"/>
      <c r="B31" s="692"/>
      <c r="C31" s="49"/>
      <c r="D31" s="50"/>
      <c r="E31" s="51"/>
      <c r="F31" s="51"/>
      <c r="G31" s="36"/>
    </row>
    <row r="32" spans="1:11" ht="11.1" customHeight="1" x14ac:dyDescent="0.25">
      <c r="A32" s="693" t="s">
        <v>8</v>
      </c>
      <c r="B32" s="693"/>
      <c r="C32" s="46"/>
      <c r="D32" s="50"/>
      <c r="E32" s="51"/>
      <c r="F32" s="52">
        <f>SUM(F30:F31)</f>
        <v>449580</v>
      </c>
    </row>
    <row r="33" spans="1:8" ht="11.1" hidden="1" customHeight="1" x14ac:dyDescent="0.25">
      <c r="A33" s="53"/>
      <c r="B33" s="53"/>
      <c r="C33" s="54"/>
      <c r="D33" s="55"/>
      <c r="E33" s="56"/>
      <c r="F33" s="56"/>
    </row>
    <row r="34" spans="1:8" ht="11.1" customHeight="1" x14ac:dyDescent="0.25">
      <c r="A34" s="57"/>
      <c r="B34" s="59" t="s">
        <v>9</v>
      </c>
      <c r="C34" s="45"/>
      <c r="D34" s="83" t="s">
        <v>10</v>
      </c>
      <c r="E34" s="84" t="s">
        <v>11</v>
      </c>
      <c r="F34" s="56"/>
    </row>
    <row r="35" spans="1:8" ht="11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8" ht="11.1" customHeight="1" x14ac:dyDescent="0.25">
      <c r="A36" s="59" t="s">
        <v>54</v>
      </c>
      <c r="B36" s="61"/>
      <c r="C36" s="61"/>
      <c r="D36" s="51">
        <v>12720</v>
      </c>
      <c r="E36" s="51">
        <f>D36</f>
        <v>12720</v>
      </c>
      <c r="F36" s="62"/>
    </row>
    <row r="37" spans="1:8" ht="11.1" customHeight="1" x14ac:dyDescent="0.25">
      <c r="A37" s="59" t="s">
        <v>15</v>
      </c>
      <c r="B37" s="48"/>
      <c r="C37" s="48"/>
      <c r="D37" s="51">
        <v>520</v>
      </c>
      <c r="E37" s="51">
        <f>D37</f>
        <v>520</v>
      </c>
      <c r="F37" s="56"/>
    </row>
    <row r="38" spans="1:8" ht="11.1" customHeight="1" x14ac:dyDescent="0.25">
      <c r="A38" s="59" t="s">
        <v>55</v>
      </c>
      <c r="B38" s="61"/>
      <c r="C38" s="61"/>
      <c r="D38" s="51">
        <v>20000</v>
      </c>
      <c r="E38" s="51">
        <f>D38</f>
        <v>20000</v>
      </c>
      <c r="F38" s="63"/>
    </row>
    <row r="39" spans="1:8" ht="11.1" customHeight="1" x14ac:dyDescent="0.25">
      <c r="A39" s="59" t="s">
        <v>17</v>
      </c>
      <c r="B39" s="48"/>
      <c r="C39" s="48"/>
      <c r="D39" s="52">
        <f>SUM(D36:D38)</f>
        <v>33240</v>
      </c>
      <c r="E39" s="52">
        <f>SUM(E36:E38)</f>
        <v>33240</v>
      </c>
      <c r="F39" s="56"/>
    </row>
    <row r="40" spans="1:8" ht="11.1" hidden="1" customHeight="1" x14ac:dyDescent="0.25">
      <c r="A40" s="59"/>
      <c r="B40" s="48"/>
      <c r="C40" s="48"/>
      <c r="D40" s="51"/>
      <c r="E40" s="51"/>
      <c r="F40" s="56"/>
    </row>
    <row r="41" spans="1:8" ht="11.1" customHeight="1" x14ac:dyDescent="0.25">
      <c r="A41" s="59" t="s">
        <v>18</v>
      </c>
      <c r="B41" s="48"/>
      <c r="C41" s="48"/>
      <c r="D41" s="58" t="s">
        <v>13</v>
      </c>
      <c r="E41" s="51"/>
      <c r="F41" s="56"/>
      <c r="G41" s="1" t="s">
        <v>75</v>
      </c>
    </row>
    <row r="42" spans="1:8" ht="11.1" customHeight="1" x14ac:dyDescent="0.25">
      <c r="A42" s="59" t="s">
        <v>19</v>
      </c>
      <c r="B42" s="64">
        <v>6.4999999999999997E-3</v>
      </c>
      <c r="C42" s="64"/>
      <c r="D42" s="51">
        <v>3900</v>
      </c>
      <c r="E42" s="51">
        <f>B42*D50</f>
        <v>3435.5008210180627</v>
      </c>
      <c r="F42" s="56"/>
    </row>
    <row r="43" spans="1:8" ht="11.1" customHeight="1" x14ac:dyDescent="0.25">
      <c r="A43" s="59" t="s">
        <v>20</v>
      </c>
      <c r="B43" s="65">
        <v>0.03</v>
      </c>
      <c r="C43" s="65"/>
      <c r="D43" s="51">
        <v>18000</v>
      </c>
      <c r="E43" s="51">
        <f>B43*D50</f>
        <v>15856.15763546798</v>
      </c>
      <c r="F43" s="56"/>
    </row>
    <row r="44" spans="1:8" ht="11.1" customHeight="1" x14ac:dyDescent="0.25">
      <c r="A44" s="59" t="s">
        <v>21</v>
      </c>
      <c r="B44" s="65">
        <v>0.05</v>
      </c>
      <c r="C44" s="65"/>
      <c r="D44" s="51">
        <f>B44*D48</f>
        <v>30000</v>
      </c>
      <c r="E44" s="51">
        <f>B44*D50</f>
        <v>26426.929392446636</v>
      </c>
      <c r="F44" s="56"/>
    </row>
    <row r="45" spans="1:8" ht="11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51900</v>
      </c>
      <c r="E45" s="52">
        <f>SUM(E42:E44)</f>
        <v>45718.587848932679</v>
      </c>
      <c r="F45" s="56"/>
    </row>
    <row r="46" spans="1:8" ht="11.1" customHeight="1" x14ac:dyDescent="0.25">
      <c r="A46" s="59" t="s">
        <v>77</v>
      </c>
      <c r="B46" s="64">
        <v>0</v>
      </c>
      <c r="C46" s="64"/>
      <c r="D46" s="51">
        <f>95280-D44</f>
        <v>65280</v>
      </c>
      <c r="E46" s="51"/>
      <c r="F46" s="56"/>
      <c r="H46" s="82"/>
    </row>
    <row r="47" spans="1:8" ht="14.1" hidden="1" customHeight="1" x14ac:dyDescent="0.25">
      <c r="A47" s="59"/>
      <c r="B47" s="64"/>
      <c r="C47" s="64"/>
      <c r="D47" s="51">
        <v>0</v>
      </c>
      <c r="E47" s="51"/>
      <c r="F47" s="56"/>
    </row>
    <row r="48" spans="1:8" ht="14.1" hidden="1" customHeight="1" x14ac:dyDescent="0.25">
      <c r="A48" s="694" t="s">
        <v>58</v>
      </c>
      <c r="B48" s="694"/>
      <c r="C48" s="54"/>
      <c r="D48" s="67">
        <v>600000</v>
      </c>
      <c r="E48" s="56"/>
      <c r="F48" s="56"/>
    </row>
    <row r="49" spans="1:11" ht="14.1" hidden="1" customHeight="1" x14ac:dyDescent="0.25">
      <c r="A49" s="695" t="s">
        <v>59</v>
      </c>
      <c r="B49" s="695"/>
      <c r="C49" s="48"/>
      <c r="D49" s="52">
        <f>F32+E39</f>
        <v>482820</v>
      </c>
      <c r="E49" s="56"/>
      <c r="F49" s="56"/>
    </row>
    <row r="50" spans="1:11" ht="14.1" hidden="1" customHeight="1" x14ac:dyDescent="0.25">
      <c r="A50" s="695" t="s">
        <v>60</v>
      </c>
      <c r="B50" s="695"/>
      <c r="C50" s="48"/>
      <c r="D50" s="68">
        <f>D49/(1-B45)</f>
        <v>528538.58784893272</v>
      </c>
      <c r="E50" s="56"/>
      <c r="F50" s="56"/>
    </row>
    <row r="51" spans="1:11" s="72" customFormat="1" ht="12" customHeight="1" x14ac:dyDescent="0.25">
      <c r="A51" s="691" t="s">
        <v>24</v>
      </c>
      <c r="B51" s="691"/>
      <c r="C51" s="45"/>
      <c r="D51" s="69" t="s">
        <v>10</v>
      </c>
      <c r="E51" s="69" t="s">
        <v>11</v>
      </c>
      <c r="F51" s="69" t="s">
        <v>25</v>
      </c>
      <c r="G51" s="70"/>
      <c r="H51" s="70"/>
      <c r="I51" s="70"/>
      <c r="J51" s="70"/>
      <c r="K51" s="70"/>
    </row>
    <row r="52" spans="1:11" ht="12" customHeight="1" x14ac:dyDescent="0.25">
      <c r="A52" s="691" t="s">
        <v>26</v>
      </c>
      <c r="B52" s="691"/>
      <c r="C52" s="45"/>
      <c r="D52" s="52">
        <f>F32+D39+D45+D46</f>
        <v>600000</v>
      </c>
      <c r="E52" s="52">
        <f>F32+E39+E45</f>
        <v>528538.58784893272</v>
      </c>
      <c r="F52" s="52">
        <f>D52-E52</f>
        <v>71461.412151067285</v>
      </c>
      <c r="H52" s="1">
        <f>B43/D43</f>
        <v>1.6666666666666667E-6</v>
      </c>
    </row>
    <row r="53" spans="1:11" ht="12" customHeight="1" x14ac:dyDescent="0.25">
      <c r="A53" s="691" t="s">
        <v>27</v>
      </c>
      <c r="B53" s="691"/>
      <c r="C53" s="46"/>
      <c r="D53" s="52">
        <f>D52*6</f>
        <v>3600000</v>
      </c>
      <c r="E53" s="52">
        <f>E52*6</f>
        <v>3171231.5270935963</v>
      </c>
      <c r="F53" s="52">
        <f>D53-E53</f>
        <v>428768.47290640371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51180555555555496" right="0.51180555555555496" top="0.78749999999999998" bottom="0.78749999999999998" header="0.51180555555555496" footer="0.51180555555555496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A1:AMJ62"/>
  <sheetViews>
    <sheetView zoomScale="140" zoomScaleNormal="140" workbookViewId="0">
      <selection sqref="A1:G1"/>
    </sheetView>
  </sheetViews>
  <sheetFormatPr defaultColWidth="9.140625" defaultRowHeight="15" x14ac:dyDescent="0.25"/>
  <cols>
    <col min="1" max="1" width="21" style="23" customWidth="1"/>
    <col min="2" max="2" width="15.5703125" style="23" customWidth="1"/>
    <col min="3" max="3" width="5.140625" style="24" hidden="1" customWidth="1"/>
    <col min="4" max="4" width="13.140625" style="25" customWidth="1"/>
    <col min="5" max="5" width="14.285156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78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1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1.1" customHeight="1" x14ac:dyDescent="0.25">
      <c r="A9" s="697" t="s">
        <v>79</v>
      </c>
      <c r="B9" s="697"/>
      <c r="C9" s="35"/>
      <c r="D9" s="36">
        <v>361</v>
      </c>
      <c r="E9" s="37">
        <v>133.41</v>
      </c>
      <c r="F9" s="37">
        <f>D9*E9-1.01</f>
        <v>48160</v>
      </c>
      <c r="G9" s="36">
        <v>5</v>
      </c>
      <c r="H9" s="32"/>
      <c r="I9" s="32"/>
      <c r="J9" s="32"/>
      <c r="K9" s="32"/>
    </row>
    <row r="10" spans="1:11" s="33" customFormat="1" ht="11.1" customHeight="1" x14ac:dyDescent="0.25">
      <c r="A10" s="697" t="s">
        <v>80</v>
      </c>
      <c r="B10" s="697"/>
      <c r="C10" s="35"/>
      <c r="D10" s="36">
        <v>722</v>
      </c>
      <c r="E10" s="37">
        <v>110.78</v>
      </c>
      <c r="F10" s="37">
        <f>D10*E10-3.16</f>
        <v>79980</v>
      </c>
      <c r="G10" s="36">
        <v>14</v>
      </c>
      <c r="H10" s="32">
        <f>F10-79980</f>
        <v>0</v>
      </c>
      <c r="I10" s="32"/>
      <c r="J10" s="32"/>
      <c r="K10" s="32"/>
    </row>
    <row r="11" spans="1:11" s="33" customFormat="1" ht="11.1" customHeight="1" x14ac:dyDescent="0.25">
      <c r="A11" s="697" t="s">
        <v>81</v>
      </c>
      <c r="B11" s="697"/>
      <c r="C11" s="35"/>
      <c r="D11" s="36">
        <v>361</v>
      </c>
      <c r="E11" s="37">
        <v>100.06</v>
      </c>
      <c r="F11" s="37">
        <f>D11*E11-1.66</f>
        <v>36120</v>
      </c>
      <c r="G11" s="36">
        <v>3</v>
      </c>
      <c r="H11" s="32"/>
      <c r="I11" s="32"/>
      <c r="J11" s="32"/>
      <c r="K11" s="32"/>
    </row>
    <row r="12" spans="1:11" s="33" customFormat="1" ht="11.1" customHeight="1" x14ac:dyDescent="0.25">
      <c r="A12" s="697" t="s">
        <v>82</v>
      </c>
      <c r="B12" s="697"/>
      <c r="C12" s="35"/>
      <c r="D12" s="36">
        <v>129</v>
      </c>
      <c r="E12" s="37">
        <v>116.67</v>
      </c>
      <c r="F12" s="37">
        <f>D12*E12-0.43</f>
        <v>15050</v>
      </c>
      <c r="G12" s="36">
        <v>7</v>
      </c>
      <c r="H12" s="32"/>
      <c r="I12" s="32"/>
      <c r="J12" s="32"/>
      <c r="K12" s="32"/>
    </row>
    <row r="13" spans="1:11" s="33" customFormat="1" ht="11.1" customHeight="1" x14ac:dyDescent="0.25">
      <c r="A13" s="697" t="s">
        <v>82</v>
      </c>
      <c r="B13" s="697"/>
      <c r="C13" s="35"/>
      <c r="D13" s="36">
        <v>129</v>
      </c>
      <c r="E13" s="37">
        <v>162.79</v>
      </c>
      <c r="F13" s="37">
        <f>D13*E13+0.09</f>
        <v>21000</v>
      </c>
      <c r="G13" s="36">
        <v>14</v>
      </c>
      <c r="H13" s="32"/>
      <c r="I13" s="32"/>
      <c r="J13" s="32"/>
      <c r="K13" s="32"/>
    </row>
    <row r="14" spans="1:11" s="33" customFormat="1" ht="11.1" customHeight="1" x14ac:dyDescent="0.25">
      <c r="A14" s="697" t="s">
        <v>83</v>
      </c>
      <c r="B14" s="697"/>
      <c r="C14" s="35"/>
      <c r="D14" s="36">
        <v>722</v>
      </c>
      <c r="E14" s="37">
        <v>133.41</v>
      </c>
      <c r="F14" s="37">
        <f>D14*E14-2.02</f>
        <v>96320</v>
      </c>
      <c r="G14" s="36">
        <v>5</v>
      </c>
      <c r="H14" s="32"/>
      <c r="I14" s="32"/>
      <c r="J14" s="32"/>
      <c r="K14" s="32"/>
    </row>
    <row r="15" spans="1:11" s="33" customFormat="1" ht="11.1" customHeight="1" x14ac:dyDescent="0.25">
      <c r="A15" s="697" t="s">
        <v>84</v>
      </c>
      <c r="B15" s="697"/>
      <c r="C15" s="35"/>
      <c r="D15" s="36">
        <v>1445</v>
      </c>
      <c r="E15" s="37">
        <v>110.7</v>
      </c>
      <c r="F15" s="37">
        <f>D15*E15-1.5</f>
        <v>159960</v>
      </c>
      <c r="G15" s="36">
        <v>28</v>
      </c>
      <c r="H15" s="32"/>
      <c r="I15" s="32"/>
      <c r="J15" s="32"/>
      <c r="K15" s="32"/>
    </row>
    <row r="16" spans="1:11" s="33" customFormat="1" ht="11.1" customHeight="1" x14ac:dyDescent="0.25">
      <c r="A16" s="697" t="s">
        <v>85</v>
      </c>
      <c r="B16" s="697"/>
      <c r="C16" s="35"/>
      <c r="D16" s="36">
        <v>129</v>
      </c>
      <c r="E16" s="37">
        <v>162.79</v>
      </c>
      <c r="F16" s="37">
        <f>D16*E16+0.09</f>
        <v>21000</v>
      </c>
      <c r="G16" s="36">
        <v>3</v>
      </c>
      <c r="H16" s="32"/>
      <c r="I16" s="32"/>
      <c r="J16" s="32"/>
      <c r="K16" s="32"/>
    </row>
    <row r="17" spans="1:11" s="33" customFormat="1" ht="14.1" hidden="1" customHeight="1" x14ac:dyDescent="0.25">
      <c r="A17" s="696" t="s">
        <v>72</v>
      </c>
      <c r="B17" s="696"/>
      <c r="C17" s="38"/>
      <c r="D17" s="30">
        <f>SUM(D9:D16)</f>
        <v>3998</v>
      </c>
      <c r="E17" s="29"/>
      <c r="F17" s="29">
        <f>SUM(F9:F16)</f>
        <v>477590</v>
      </c>
      <c r="G17" s="36">
        <f>SUM(G9:G16)</f>
        <v>79</v>
      </c>
      <c r="H17" s="32"/>
      <c r="I17" s="32"/>
      <c r="J17" s="32"/>
      <c r="K17" s="32"/>
    </row>
    <row r="18" spans="1:11" s="33" customFormat="1" ht="14.1" hidden="1" customHeight="1" x14ac:dyDescent="0.25">
      <c r="A18" s="43" t="s">
        <v>73</v>
      </c>
      <c r="B18" s="42"/>
      <c r="C18" s="35"/>
      <c r="D18" s="30"/>
      <c r="E18" s="29"/>
      <c r="F18" s="29"/>
      <c r="G18" s="36"/>
      <c r="H18" s="32"/>
      <c r="I18" s="32"/>
      <c r="J18" s="32"/>
      <c r="K18" s="32"/>
    </row>
    <row r="19" spans="1:11" s="33" customFormat="1" ht="14.1" hidden="1" customHeight="1" x14ac:dyDescent="0.25">
      <c r="A19" s="697" t="s">
        <v>39</v>
      </c>
      <c r="B19" s="697"/>
      <c r="C19" s="35"/>
      <c r="D19" s="36">
        <v>722</v>
      </c>
      <c r="E19" s="37">
        <v>0</v>
      </c>
      <c r="F19" s="37">
        <f t="shared" ref="F19:F24" si="0">D19*E19</f>
        <v>0</v>
      </c>
      <c r="G19" s="36">
        <v>8</v>
      </c>
      <c r="H19" s="32"/>
      <c r="I19" s="32"/>
      <c r="J19" s="32"/>
      <c r="K19" s="32"/>
    </row>
    <row r="20" spans="1:11" s="33" customFormat="1" ht="14.1" hidden="1" customHeight="1" x14ac:dyDescent="0.25">
      <c r="A20" s="697" t="s">
        <v>40</v>
      </c>
      <c r="B20" s="697"/>
      <c r="C20" s="35"/>
      <c r="D20" s="36">
        <v>1445</v>
      </c>
      <c r="E20" s="37">
        <v>0</v>
      </c>
      <c r="F20" s="37">
        <f t="shared" si="0"/>
        <v>0</v>
      </c>
      <c r="G20" s="36">
        <v>8</v>
      </c>
      <c r="H20" s="32"/>
      <c r="I20" s="32"/>
      <c r="J20" s="32"/>
      <c r="K20" s="32"/>
    </row>
    <row r="21" spans="1:11" s="33" customFormat="1" ht="14.1" hidden="1" customHeight="1" x14ac:dyDescent="0.25">
      <c r="A21" s="697" t="s">
        <v>41</v>
      </c>
      <c r="B21" s="697"/>
      <c r="C21" s="35"/>
      <c r="D21" s="36">
        <v>129</v>
      </c>
      <c r="E21" s="37">
        <v>0</v>
      </c>
      <c r="F21" s="37">
        <f t="shared" si="0"/>
        <v>0</v>
      </c>
      <c r="G21" s="36">
        <v>8</v>
      </c>
      <c r="H21" s="32"/>
      <c r="I21" s="32"/>
      <c r="J21" s="32"/>
      <c r="K21" s="32"/>
    </row>
    <row r="22" spans="1:11" s="33" customFormat="1" ht="14.1" hidden="1" customHeight="1" x14ac:dyDescent="0.25">
      <c r="A22" s="697" t="s">
        <v>45</v>
      </c>
      <c r="B22" s="697"/>
      <c r="C22" s="35"/>
      <c r="D22" s="36"/>
      <c r="E22" s="37"/>
      <c r="F22" s="37">
        <f t="shared" si="0"/>
        <v>0</v>
      </c>
      <c r="G22" s="36"/>
      <c r="H22" s="32"/>
      <c r="I22" s="32"/>
      <c r="J22" s="32"/>
      <c r="K22" s="32"/>
    </row>
    <row r="23" spans="1:11" s="33" customFormat="1" ht="14.1" hidden="1" customHeight="1" x14ac:dyDescent="0.25">
      <c r="A23" s="697" t="s">
        <v>46</v>
      </c>
      <c r="B23" s="697"/>
      <c r="C23" s="35"/>
      <c r="D23" s="36"/>
      <c r="E23" s="37"/>
      <c r="F23" s="37">
        <f t="shared" si="0"/>
        <v>0</v>
      </c>
      <c r="G23" s="36"/>
      <c r="H23" s="32"/>
      <c r="I23" s="32"/>
      <c r="J23" s="32"/>
      <c r="K23" s="32"/>
    </row>
    <row r="24" spans="1:11" s="33" customFormat="1" ht="14.1" hidden="1" customHeight="1" x14ac:dyDescent="0.25">
      <c r="A24" s="697" t="s">
        <v>47</v>
      </c>
      <c r="B24" s="697"/>
      <c r="C24" s="35"/>
      <c r="D24" s="36"/>
      <c r="E24" s="37"/>
      <c r="F24" s="37">
        <f t="shared" si="0"/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696" t="s">
        <v>74</v>
      </c>
      <c r="B25" s="696"/>
      <c r="C25" s="30">
        <f>SUM(C19:C24)</f>
        <v>0</v>
      </c>
      <c r="D25" s="30">
        <f>SUM(D19:D24)</f>
        <v>2296</v>
      </c>
      <c r="E25" s="29">
        <v>0</v>
      </c>
      <c r="F25" s="29">
        <f>SUM(F19:F24)</f>
        <v>0</v>
      </c>
      <c r="G25" s="36">
        <f>SUM(G19:G24)</f>
        <v>24</v>
      </c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49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44" t="s">
        <v>50</v>
      </c>
      <c r="B28" s="42"/>
      <c r="C28" s="35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s="33" customFormat="1" ht="14.1" hidden="1" customHeight="1" x14ac:dyDescent="0.25">
      <c r="A30" s="34" t="s">
        <v>51</v>
      </c>
      <c r="B30" s="42"/>
      <c r="C30" s="35"/>
      <c r="D30" s="36"/>
      <c r="E30" s="37"/>
      <c r="F30" s="37">
        <f>D30*E30</f>
        <v>0</v>
      </c>
      <c r="G30" s="36"/>
      <c r="H30" s="32"/>
      <c r="I30" s="32"/>
      <c r="J30" s="32"/>
      <c r="K30" s="32"/>
    </row>
    <row r="31" spans="1:11" s="33" customFormat="1" ht="14.1" hidden="1" customHeight="1" x14ac:dyDescent="0.25">
      <c r="A31" s="696" t="s">
        <v>52</v>
      </c>
      <c r="B31" s="696"/>
      <c r="C31" s="38"/>
      <c r="D31" s="30">
        <f>SUM(D30)</f>
        <v>0</v>
      </c>
      <c r="E31" s="29"/>
      <c r="F31" s="29">
        <f>SUM(F30)</f>
        <v>0</v>
      </c>
      <c r="G31" s="36"/>
      <c r="H31" s="32"/>
      <c r="I31" s="32"/>
      <c r="J31" s="32"/>
      <c r="K31" s="32"/>
    </row>
    <row r="32" spans="1:11" s="33" customFormat="1" ht="14.1" hidden="1" customHeight="1" x14ac:dyDescent="0.25">
      <c r="A32" s="34"/>
      <c r="B32" s="42"/>
      <c r="C32" s="35"/>
      <c r="D32" s="30"/>
      <c r="E32" s="29"/>
      <c r="F32" s="29"/>
      <c r="G32" s="36"/>
      <c r="H32" s="32"/>
      <c r="I32" s="32"/>
      <c r="J32" s="32"/>
      <c r="K32" s="32"/>
    </row>
    <row r="33" spans="1:11" ht="14.1" hidden="1" customHeight="1" x14ac:dyDescent="0.25">
      <c r="A33" s="693" t="s">
        <v>7</v>
      </c>
      <c r="B33" s="693"/>
      <c r="C33" s="46"/>
      <c r="D33" s="30">
        <f>D7+D17+D25+D28+D31</f>
        <v>6294</v>
      </c>
      <c r="E33" s="47"/>
      <c r="F33" s="29">
        <f>F7+F17+F25+F28+F31</f>
        <v>477590</v>
      </c>
      <c r="G33" s="36">
        <f>G25+G17</f>
        <v>103</v>
      </c>
    </row>
    <row r="34" spans="1:11" ht="14.1" hidden="1" customHeight="1" x14ac:dyDescent="0.25">
      <c r="A34" s="692"/>
      <c r="B34" s="692"/>
      <c r="C34" s="49"/>
      <c r="D34" s="50"/>
      <c r="E34" s="51"/>
      <c r="F34" s="51"/>
      <c r="G34" s="36"/>
    </row>
    <row r="35" spans="1:11" ht="14.1" customHeight="1" x14ac:dyDescent="0.25">
      <c r="A35" s="693" t="s">
        <v>8</v>
      </c>
      <c r="B35" s="693"/>
      <c r="C35" s="46"/>
      <c r="D35" s="30">
        <f>D17</f>
        <v>3998</v>
      </c>
      <c r="E35" s="51"/>
      <c r="F35" s="52">
        <f>SUM(F33:F34)</f>
        <v>477590</v>
      </c>
    </row>
    <row r="36" spans="1:11" ht="14.1" hidden="1" customHeight="1" x14ac:dyDescent="0.25">
      <c r="A36" s="53"/>
      <c r="B36" s="53"/>
      <c r="C36" s="54"/>
      <c r="D36" s="55"/>
      <c r="E36" s="56"/>
      <c r="F36" s="56"/>
    </row>
    <row r="37" spans="1:11" s="22" customFormat="1" ht="14.1" customHeight="1" x14ac:dyDescent="0.25">
      <c r="A37" s="45"/>
      <c r="B37" s="45" t="s">
        <v>9</v>
      </c>
      <c r="C37" s="45"/>
      <c r="D37" s="85" t="s">
        <v>10</v>
      </c>
      <c r="E37" s="84" t="s">
        <v>11</v>
      </c>
      <c r="F37" s="86"/>
      <c r="G37" s="21"/>
      <c r="H37" s="21"/>
      <c r="I37" s="21"/>
      <c r="J37" s="21"/>
      <c r="K37" s="21"/>
    </row>
    <row r="38" spans="1:11" ht="11.1" customHeight="1" x14ac:dyDescent="0.25">
      <c r="A38" s="59" t="s">
        <v>12</v>
      </c>
      <c r="B38" s="57"/>
      <c r="C38" s="48"/>
      <c r="D38" s="60" t="s">
        <v>13</v>
      </c>
      <c r="E38" s="58" t="s">
        <v>13</v>
      </c>
      <c r="F38" s="56"/>
    </row>
    <row r="39" spans="1:11" ht="11.1" customHeight="1" x14ac:dyDescent="0.25">
      <c r="A39" s="59" t="s">
        <v>54</v>
      </c>
      <c r="B39" s="61">
        <v>0.03</v>
      </c>
      <c r="C39" s="61"/>
      <c r="D39" s="51">
        <f>B39*F35</f>
        <v>14327.699999999999</v>
      </c>
      <c r="E39" s="51">
        <f>B39*F35</f>
        <v>14327.699999999999</v>
      </c>
      <c r="F39" s="62"/>
      <c r="H39" s="1">
        <f>F35+D39</f>
        <v>491917.7</v>
      </c>
    </row>
    <row r="40" spans="1:11" ht="11.1" customHeight="1" x14ac:dyDescent="0.25">
      <c r="A40" s="59" t="s">
        <v>15</v>
      </c>
      <c r="B40" s="48"/>
      <c r="C40" s="48"/>
      <c r="D40" s="51">
        <v>0</v>
      </c>
      <c r="E40" s="51">
        <f>D40</f>
        <v>0</v>
      </c>
      <c r="F40" s="56"/>
    </row>
    <row r="41" spans="1:11" ht="11.1" customHeight="1" x14ac:dyDescent="0.25">
      <c r="A41" s="59" t="s">
        <v>55</v>
      </c>
      <c r="B41" s="61">
        <v>0.1153377</v>
      </c>
      <c r="C41" s="61"/>
      <c r="D41" s="51">
        <v>56736.639999999999</v>
      </c>
      <c r="E41" s="51">
        <f>(F35+E39+E40)*B41</f>
        <v>56736.65610729</v>
      </c>
      <c r="F41" s="63"/>
    </row>
    <row r="42" spans="1:11" ht="11.1" customHeight="1" x14ac:dyDescent="0.25">
      <c r="A42" s="59" t="s">
        <v>17</v>
      </c>
      <c r="B42" s="48"/>
      <c r="C42" s="48"/>
      <c r="D42" s="52">
        <f>SUM(D39:D41)</f>
        <v>71064.34</v>
      </c>
      <c r="E42" s="52">
        <f>SUM(E39:E41)</f>
        <v>71064.356107290005</v>
      </c>
      <c r="F42" s="56"/>
    </row>
    <row r="43" spans="1:11" ht="11.1" customHeight="1" x14ac:dyDescent="0.25">
      <c r="A43" s="59"/>
      <c r="B43" s="48"/>
      <c r="C43" s="48"/>
      <c r="D43" s="51"/>
      <c r="E43" s="51"/>
      <c r="F43" s="56"/>
    </row>
    <row r="44" spans="1:11" ht="11.1" customHeight="1" x14ac:dyDescent="0.25">
      <c r="A44" s="59" t="s">
        <v>18</v>
      </c>
      <c r="B44" s="48"/>
      <c r="C44" s="48"/>
      <c r="D44" s="58" t="s">
        <v>13</v>
      </c>
      <c r="E44" s="58" t="s">
        <v>13</v>
      </c>
      <c r="F44" s="56"/>
      <c r="G44" s="1" t="s">
        <v>75</v>
      </c>
    </row>
    <row r="45" spans="1:11" ht="11.1" customHeight="1" x14ac:dyDescent="0.25">
      <c r="A45" s="59" t="s">
        <v>19</v>
      </c>
      <c r="B45" s="64">
        <v>6.4999999999999997E-3</v>
      </c>
      <c r="C45" s="64"/>
      <c r="D45" s="51">
        <f>B45*D53</f>
        <v>3903.9445152680732</v>
      </c>
      <c r="E45" s="51">
        <f>B45*D53</f>
        <v>3903.9445152680732</v>
      </c>
      <c r="F45" s="56"/>
      <c r="H45" s="1">
        <v>14217.85</v>
      </c>
    </row>
    <row r="46" spans="1:11" ht="11.1" customHeight="1" x14ac:dyDescent="0.25">
      <c r="A46" s="59" t="s">
        <v>20</v>
      </c>
      <c r="B46" s="65">
        <v>0.03</v>
      </c>
      <c r="C46" s="65"/>
      <c r="D46" s="51">
        <f>B46*D53</f>
        <v>18018.205455083415</v>
      </c>
      <c r="E46" s="51">
        <f>B46*D53</f>
        <v>18018.205455083415</v>
      </c>
      <c r="F46" s="56"/>
      <c r="H46" s="1">
        <f>H45/B45</f>
        <v>2187361.5384615385</v>
      </c>
    </row>
    <row r="47" spans="1:11" ht="11.1" customHeight="1" x14ac:dyDescent="0.25">
      <c r="A47" s="59" t="s">
        <v>21</v>
      </c>
      <c r="B47" s="65">
        <v>0.05</v>
      </c>
      <c r="C47" s="65"/>
      <c r="D47" s="51">
        <f>B47*D53</f>
        <v>30030.342425139028</v>
      </c>
      <c r="E47" s="51">
        <f>B47*D53</f>
        <v>30030.342425139028</v>
      </c>
      <c r="F47" s="56"/>
    </row>
    <row r="48" spans="1:11" ht="11.1" customHeight="1" x14ac:dyDescent="0.25">
      <c r="A48" s="59" t="s">
        <v>17</v>
      </c>
      <c r="B48" s="64">
        <f>SUM(B45:B47)</f>
        <v>8.6499999999999994E-2</v>
      </c>
      <c r="C48" s="64"/>
      <c r="D48" s="52">
        <f>SUM(D45:D47)</f>
        <v>51952.492395490517</v>
      </c>
      <c r="E48" s="52">
        <f>SUM(E45:E47)</f>
        <v>51952.492395490517</v>
      </c>
      <c r="F48" s="56"/>
      <c r="H48" s="1">
        <f>H46-F35-D42</f>
        <v>1638707.1984615384</v>
      </c>
    </row>
    <row r="49" spans="1:11" ht="14.1" hidden="1" customHeight="1" x14ac:dyDescent="0.25">
      <c r="A49" s="59" t="s">
        <v>56</v>
      </c>
      <c r="B49" s="64">
        <v>0</v>
      </c>
      <c r="C49" s="64"/>
      <c r="D49" s="51">
        <v>0</v>
      </c>
      <c r="E49" s="51"/>
      <c r="F49" s="56"/>
      <c r="H49" s="82">
        <f>D46/B46</f>
        <v>600606.84850278054</v>
      </c>
    </row>
    <row r="50" spans="1:11" ht="14.1" hidden="1" customHeight="1" x14ac:dyDescent="0.25">
      <c r="A50" s="59" t="s">
        <v>57</v>
      </c>
      <c r="B50" s="64">
        <v>0</v>
      </c>
      <c r="C50" s="64"/>
      <c r="D50" s="51">
        <v>0</v>
      </c>
      <c r="E50" s="51"/>
      <c r="F50" s="56"/>
      <c r="H50" s="1">
        <f>D47/B47</f>
        <v>600606.84850278054</v>
      </c>
    </row>
    <row r="51" spans="1:11" ht="14.1" hidden="1" customHeight="1" x14ac:dyDescent="0.25">
      <c r="A51" s="694" t="s">
        <v>58</v>
      </c>
      <c r="B51" s="694"/>
      <c r="C51" s="54"/>
      <c r="D51" s="67">
        <f>F35+D42</f>
        <v>548654.34</v>
      </c>
      <c r="E51" s="56"/>
      <c r="F51" s="56"/>
      <c r="H51" s="1">
        <f>0.65%*H46</f>
        <v>14217.850000000002</v>
      </c>
    </row>
    <row r="52" spans="1:11" ht="14.1" hidden="1" customHeight="1" x14ac:dyDescent="0.25">
      <c r="A52" s="695" t="s">
        <v>59</v>
      </c>
      <c r="B52" s="695"/>
      <c r="C52" s="48"/>
      <c r="D52" s="52">
        <f>F35+E42</f>
        <v>548654.35610729002</v>
      </c>
      <c r="E52" s="56"/>
      <c r="F52" s="56"/>
      <c r="H52" s="1">
        <f>3%*H46</f>
        <v>65620.846153846156</v>
      </c>
    </row>
    <row r="53" spans="1:11" ht="14.1" hidden="1" customHeight="1" x14ac:dyDescent="0.25">
      <c r="A53" s="695" t="s">
        <v>60</v>
      </c>
      <c r="B53" s="695"/>
      <c r="C53" s="48"/>
      <c r="D53" s="52">
        <f>D52/(1-B48)</f>
        <v>600606.84850278054</v>
      </c>
      <c r="E53" s="56"/>
      <c r="F53" s="56"/>
      <c r="H53" s="1">
        <f>5%*H46</f>
        <v>109368.07692307694</v>
      </c>
    </row>
    <row r="54" spans="1:11" s="72" customFormat="1" ht="14.1" customHeight="1" x14ac:dyDescent="0.25">
      <c r="A54" s="691" t="s">
        <v>24</v>
      </c>
      <c r="B54" s="691"/>
      <c r="C54" s="45"/>
      <c r="D54" s="87" t="s">
        <v>10</v>
      </c>
      <c r="E54" s="87" t="s">
        <v>86</v>
      </c>
      <c r="F54" s="87" t="s">
        <v>25</v>
      </c>
      <c r="G54" s="70"/>
      <c r="H54" s="70"/>
      <c r="I54" s="70"/>
      <c r="J54" s="70"/>
      <c r="K54" s="70"/>
    </row>
    <row r="55" spans="1:11" ht="12" customHeight="1" x14ac:dyDescent="0.25">
      <c r="A55" s="691" t="s">
        <v>26</v>
      </c>
      <c r="B55" s="691"/>
      <c r="C55" s="45"/>
      <c r="D55" s="52">
        <f>F35+D42+D48-0.01</f>
        <v>600606.82239549048</v>
      </c>
      <c r="E55" s="52">
        <f>F35+E42+E48-0.03</f>
        <v>600606.81850278052</v>
      </c>
      <c r="F55" s="88" t="s">
        <v>87</v>
      </c>
    </row>
    <row r="56" spans="1:11" ht="12" customHeight="1" x14ac:dyDescent="0.25">
      <c r="A56" s="691" t="s">
        <v>27</v>
      </c>
      <c r="B56" s="691"/>
      <c r="C56" s="46"/>
      <c r="D56" s="52">
        <f>D55*6</f>
        <v>3603640.9343729429</v>
      </c>
      <c r="E56" s="52">
        <f>E55*6+0.02</f>
        <v>3603640.9310166831</v>
      </c>
      <c r="F56" s="88" t="s">
        <v>87</v>
      </c>
    </row>
    <row r="57" spans="1:11" x14ac:dyDescent="0.25">
      <c r="D57" s="73"/>
      <c r="F57" s="73"/>
    </row>
    <row r="58" spans="1:11" x14ac:dyDescent="0.25">
      <c r="D58" s="26"/>
    </row>
    <row r="59" spans="1:11" x14ac:dyDescent="0.25">
      <c r="D59" s="26"/>
    </row>
    <row r="60" spans="1:11" x14ac:dyDescent="0.25">
      <c r="D60" s="26"/>
    </row>
    <row r="61" spans="1:11" x14ac:dyDescent="0.25">
      <c r="D61" s="26"/>
    </row>
    <row r="62" spans="1:11" x14ac:dyDescent="0.25">
      <c r="D62" s="26"/>
    </row>
  </sheetData>
  <mergeCells count="32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B24"/>
    <mergeCell ref="A25:B25"/>
    <mergeCell ref="A31:B31"/>
    <mergeCell ref="A33:B33"/>
    <mergeCell ref="A34:B34"/>
    <mergeCell ref="A55:B55"/>
    <mergeCell ref="A56:B56"/>
    <mergeCell ref="A35:B35"/>
    <mergeCell ref="A51:B51"/>
    <mergeCell ref="A52:B52"/>
    <mergeCell ref="A53:B53"/>
    <mergeCell ref="A54:B54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1"/>
  <dimension ref="A1:AMJ58"/>
  <sheetViews>
    <sheetView zoomScale="140" zoomScaleNormal="140" workbookViewId="0"/>
  </sheetViews>
  <sheetFormatPr defaultColWidth="9.140625" defaultRowHeight="15" x14ac:dyDescent="0.25"/>
  <cols>
    <col min="1" max="1" width="32.5703125" style="23" customWidth="1"/>
    <col min="2" max="2" width="14.42578125" style="23" customWidth="1"/>
    <col min="3" max="3" width="14" style="25" customWidth="1"/>
    <col min="4" max="4" width="11.5703125" style="26" customWidth="1"/>
    <col min="5" max="5" width="11.85546875" style="26" customWidth="1"/>
    <col min="6" max="6" width="12.140625" style="1" customWidth="1"/>
    <col min="7" max="10" width="9.140625" style="1"/>
    <col min="11" max="1024" width="9.140625" style="28"/>
  </cols>
  <sheetData>
    <row r="1" spans="1:10" x14ac:dyDescent="0.25">
      <c r="A1" s="688" t="s">
        <v>62</v>
      </c>
      <c r="B1" s="688"/>
      <c r="C1" s="688"/>
      <c r="D1" s="688"/>
      <c r="E1" s="688"/>
    </row>
    <row r="2" spans="1:10" s="33" customFormat="1" ht="32.25" customHeight="1" x14ac:dyDescent="0.25">
      <c r="A2" s="698" t="s">
        <v>28</v>
      </c>
      <c r="B2" s="698"/>
      <c r="C2" s="30" t="s">
        <v>64</v>
      </c>
      <c r="D2" s="29" t="s">
        <v>65</v>
      </c>
      <c r="E2" s="29" t="s">
        <v>31</v>
      </c>
      <c r="F2" s="32"/>
      <c r="G2" s="32"/>
      <c r="H2" s="32"/>
      <c r="I2" s="32"/>
      <c r="J2" s="32"/>
    </row>
    <row r="3" spans="1:10" s="33" customFormat="1" ht="14.1" customHeight="1" x14ac:dyDescent="0.25">
      <c r="A3" s="34" t="s">
        <v>33</v>
      </c>
      <c r="B3" s="35"/>
      <c r="C3" s="36"/>
      <c r="D3" s="37">
        <v>155.85</v>
      </c>
      <c r="E3" s="37">
        <f>C3*D3</f>
        <v>0</v>
      </c>
      <c r="F3" s="32"/>
      <c r="G3" s="32"/>
      <c r="H3" s="32"/>
      <c r="I3" s="32"/>
      <c r="J3" s="32"/>
    </row>
    <row r="4" spans="1:10" s="33" customFormat="1" ht="14.1" customHeight="1" x14ac:dyDescent="0.25">
      <c r="A4" s="697" t="s">
        <v>34</v>
      </c>
      <c r="B4" s="697"/>
      <c r="C4" s="36"/>
      <c r="D4" s="37">
        <v>155.85</v>
      </c>
      <c r="E4" s="37">
        <f>C4*D4</f>
        <v>0</v>
      </c>
      <c r="F4" s="32"/>
      <c r="G4" s="32"/>
      <c r="H4" s="32"/>
      <c r="I4" s="32"/>
      <c r="J4" s="32"/>
    </row>
    <row r="5" spans="1:10" s="33" customFormat="1" ht="14.1" customHeight="1" x14ac:dyDescent="0.25">
      <c r="A5" s="697" t="s">
        <v>35</v>
      </c>
      <c r="B5" s="697"/>
      <c r="C5" s="36"/>
      <c r="D5" s="37">
        <v>155.85</v>
      </c>
      <c r="E5" s="37">
        <f>C5*D5</f>
        <v>0</v>
      </c>
      <c r="F5" s="32"/>
      <c r="G5" s="32"/>
      <c r="H5" s="32"/>
      <c r="I5" s="32"/>
      <c r="J5" s="32"/>
    </row>
    <row r="6" spans="1:10" s="33" customFormat="1" ht="14.1" customHeight="1" x14ac:dyDescent="0.25">
      <c r="A6" s="697" t="s">
        <v>36</v>
      </c>
      <c r="B6" s="697"/>
      <c r="C6" s="36"/>
      <c r="D6" s="37">
        <v>186.23</v>
      </c>
      <c r="E6" s="37">
        <f>C6*D6</f>
        <v>0</v>
      </c>
      <c r="F6" s="32"/>
      <c r="G6" s="32"/>
      <c r="H6" s="32"/>
      <c r="I6" s="32"/>
      <c r="J6" s="32"/>
    </row>
    <row r="7" spans="1:10" s="33" customFormat="1" ht="14.1" customHeight="1" x14ac:dyDescent="0.25">
      <c r="A7" s="696" t="s">
        <v>37</v>
      </c>
      <c r="B7" s="696"/>
      <c r="C7" s="30">
        <f>SUM(C3:C6)</f>
        <v>0</v>
      </c>
      <c r="D7" s="29"/>
      <c r="E7" s="29">
        <f>SUM(E3:E6)</f>
        <v>0</v>
      </c>
      <c r="F7" s="32"/>
      <c r="G7" s="32"/>
      <c r="H7" s="32"/>
      <c r="I7" s="32"/>
      <c r="J7" s="32"/>
    </row>
    <row r="8" spans="1:10" s="33" customFormat="1" ht="14.1" customHeight="1" x14ac:dyDescent="0.25">
      <c r="A8" s="89"/>
      <c r="B8" s="40"/>
      <c r="C8" s="30"/>
      <c r="D8" s="29"/>
      <c r="E8" s="29"/>
      <c r="F8" s="32"/>
      <c r="G8" s="32"/>
      <c r="H8" s="32"/>
      <c r="I8" s="32"/>
      <c r="J8" s="32"/>
    </row>
    <row r="9" spans="1:10" s="33" customFormat="1" ht="14.1" customHeight="1" x14ac:dyDescent="0.25">
      <c r="A9" s="697" t="s">
        <v>88</v>
      </c>
      <c r="B9" s="697"/>
      <c r="C9" s="36"/>
      <c r="D9" s="37">
        <v>176.2</v>
      </c>
      <c r="E9" s="37">
        <f>C9*D9</f>
        <v>0</v>
      </c>
      <c r="F9" s="32"/>
      <c r="G9" s="32"/>
      <c r="H9" s="32"/>
      <c r="I9" s="32"/>
      <c r="J9" s="32"/>
    </row>
    <row r="10" spans="1:10" s="33" customFormat="1" ht="14.1" customHeight="1" x14ac:dyDescent="0.25">
      <c r="A10" s="697" t="s">
        <v>89</v>
      </c>
      <c r="B10" s="697"/>
      <c r="C10" s="36"/>
      <c r="D10" s="37">
        <v>176.2</v>
      </c>
      <c r="E10" s="37">
        <f>C10*D10</f>
        <v>0</v>
      </c>
      <c r="F10" s="32"/>
      <c r="G10" s="32"/>
      <c r="H10" s="32"/>
      <c r="I10" s="32"/>
      <c r="J10" s="32"/>
    </row>
    <row r="11" spans="1:10" s="33" customFormat="1" ht="14.1" customHeight="1" x14ac:dyDescent="0.25">
      <c r="A11" s="697" t="s">
        <v>90</v>
      </c>
      <c r="B11" s="697"/>
      <c r="C11" s="36"/>
      <c r="D11" s="37">
        <v>199.15</v>
      </c>
      <c r="E11" s="37">
        <f>C11*D11</f>
        <v>0</v>
      </c>
      <c r="F11" s="32"/>
      <c r="G11" s="32"/>
      <c r="H11" s="32"/>
      <c r="I11" s="32"/>
      <c r="J11" s="32"/>
    </row>
    <row r="12" spans="1:10" s="33" customFormat="1" ht="14.1" customHeight="1" x14ac:dyDescent="0.25">
      <c r="A12" s="697" t="s">
        <v>91</v>
      </c>
      <c r="B12" s="697"/>
      <c r="C12" s="36"/>
      <c r="D12" s="37">
        <v>199.15</v>
      </c>
      <c r="E12" s="37">
        <f>C12*D12</f>
        <v>0</v>
      </c>
      <c r="F12" s="32"/>
      <c r="G12" s="32"/>
      <c r="H12" s="32"/>
      <c r="I12" s="32"/>
      <c r="J12" s="32"/>
    </row>
    <row r="13" spans="1:10" s="33" customFormat="1" ht="14.1" customHeight="1" x14ac:dyDescent="0.25">
      <c r="A13" s="696" t="s">
        <v>72</v>
      </c>
      <c r="B13" s="696"/>
      <c r="C13" s="30">
        <f>SUM(C9:C12)</f>
        <v>0</v>
      </c>
      <c r="D13" s="29"/>
      <c r="E13" s="29">
        <f>SUM(E9:E12)</f>
        <v>0</v>
      </c>
      <c r="F13" s="32"/>
      <c r="G13" s="32"/>
      <c r="H13" s="32"/>
      <c r="I13" s="32"/>
      <c r="J13" s="32"/>
    </row>
    <row r="14" spans="1:10" s="33" customFormat="1" ht="14.1" customHeight="1" x14ac:dyDescent="0.25">
      <c r="A14" s="34"/>
      <c r="B14" s="42"/>
      <c r="C14" s="30"/>
      <c r="D14" s="29"/>
      <c r="E14" s="29"/>
      <c r="F14" s="32"/>
      <c r="G14" s="32"/>
      <c r="H14" s="32"/>
      <c r="I14" s="32"/>
      <c r="J14" s="32"/>
    </row>
    <row r="15" spans="1:10" s="33" customFormat="1" ht="14.1" customHeight="1" x14ac:dyDescent="0.25">
      <c r="A15" s="697" t="s">
        <v>92</v>
      </c>
      <c r="B15" s="697"/>
      <c r="C15" s="36"/>
      <c r="D15" s="37">
        <v>160.19999999999999</v>
      </c>
      <c r="E15" s="37">
        <f t="shared" ref="E15:E20" si="0">C15*D15</f>
        <v>0</v>
      </c>
      <c r="F15" s="32"/>
      <c r="G15" s="32"/>
      <c r="H15" s="32"/>
      <c r="I15" s="32"/>
      <c r="J15" s="32"/>
    </row>
    <row r="16" spans="1:10" s="33" customFormat="1" ht="14.1" customHeight="1" x14ac:dyDescent="0.25">
      <c r="A16" s="697" t="s">
        <v>93</v>
      </c>
      <c r="B16" s="697"/>
      <c r="C16" s="36"/>
      <c r="D16" s="37">
        <v>160.19999999999999</v>
      </c>
      <c r="E16" s="37">
        <f t="shared" si="0"/>
        <v>0</v>
      </c>
      <c r="F16" s="32"/>
      <c r="G16" s="32"/>
      <c r="H16" s="32"/>
      <c r="I16" s="32"/>
      <c r="J16" s="32"/>
    </row>
    <row r="17" spans="1:10" s="33" customFormat="1" ht="14.1" customHeight="1" x14ac:dyDescent="0.25">
      <c r="A17" s="697" t="s">
        <v>94</v>
      </c>
      <c r="B17" s="697"/>
      <c r="C17" s="36"/>
      <c r="D17" s="37">
        <v>225</v>
      </c>
      <c r="E17" s="37">
        <f t="shared" si="0"/>
        <v>0</v>
      </c>
      <c r="F17" s="32"/>
      <c r="G17" s="32"/>
      <c r="H17" s="32"/>
      <c r="I17" s="32"/>
      <c r="J17" s="32"/>
    </row>
    <row r="18" spans="1:10" s="33" customFormat="1" ht="14.1" customHeight="1" x14ac:dyDescent="0.25">
      <c r="A18" s="697" t="s">
        <v>45</v>
      </c>
      <c r="B18" s="697"/>
      <c r="C18" s="36"/>
      <c r="D18" s="37">
        <v>225</v>
      </c>
      <c r="E18" s="37">
        <f t="shared" si="0"/>
        <v>0</v>
      </c>
      <c r="F18" s="32"/>
      <c r="G18" s="32"/>
      <c r="H18" s="32"/>
      <c r="I18" s="32"/>
      <c r="J18" s="32"/>
    </row>
    <row r="19" spans="1:10" s="33" customFormat="1" ht="14.1" customHeight="1" x14ac:dyDescent="0.25">
      <c r="A19" s="697" t="s">
        <v>46</v>
      </c>
      <c r="B19" s="697"/>
      <c r="C19" s="36"/>
      <c r="D19" s="37">
        <v>225</v>
      </c>
      <c r="E19" s="37">
        <f t="shared" si="0"/>
        <v>0</v>
      </c>
      <c r="F19" s="32"/>
      <c r="G19" s="32"/>
      <c r="H19" s="32"/>
      <c r="I19" s="32"/>
      <c r="J19" s="32"/>
    </row>
    <row r="20" spans="1:10" s="33" customFormat="1" ht="14.1" customHeight="1" x14ac:dyDescent="0.25">
      <c r="A20" s="697" t="s">
        <v>47</v>
      </c>
      <c r="B20" s="697"/>
      <c r="C20" s="36"/>
      <c r="D20" s="37">
        <v>225</v>
      </c>
      <c r="E20" s="37">
        <f t="shared" si="0"/>
        <v>0</v>
      </c>
      <c r="F20" s="32"/>
      <c r="G20" s="32"/>
      <c r="H20" s="32"/>
      <c r="I20" s="32"/>
      <c r="J20" s="32"/>
    </row>
    <row r="21" spans="1:10" s="33" customFormat="1" ht="14.1" customHeight="1" x14ac:dyDescent="0.25">
      <c r="A21" s="696" t="s">
        <v>74</v>
      </c>
      <c r="B21" s="696"/>
      <c r="C21" s="30">
        <f>SUM(C15:C20)</f>
        <v>0</v>
      </c>
      <c r="D21" s="29"/>
      <c r="E21" s="29">
        <f>SUM(E15:E20)</f>
        <v>0</v>
      </c>
      <c r="F21" s="32"/>
      <c r="G21" s="32"/>
      <c r="H21" s="32"/>
      <c r="I21" s="32"/>
      <c r="J21" s="32"/>
    </row>
    <row r="22" spans="1:10" s="33" customFormat="1" ht="14.1" customHeight="1" x14ac:dyDescent="0.25">
      <c r="A22" s="34"/>
      <c r="B22" s="42"/>
      <c r="C22" s="30"/>
      <c r="D22" s="29"/>
      <c r="E22" s="29"/>
      <c r="F22" s="32"/>
      <c r="G22" s="32"/>
      <c r="H22" s="32"/>
      <c r="I22" s="32"/>
      <c r="J22" s="32"/>
    </row>
    <row r="23" spans="1:10" s="33" customFormat="1" ht="14.1" customHeight="1" x14ac:dyDescent="0.25">
      <c r="A23" s="34" t="s">
        <v>49</v>
      </c>
      <c r="B23" s="42"/>
      <c r="C23" s="36"/>
      <c r="D23" s="37">
        <v>165.2</v>
      </c>
      <c r="E23" s="37">
        <f>C23*D23</f>
        <v>0</v>
      </c>
      <c r="F23" s="32"/>
      <c r="G23" s="32"/>
      <c r="H23" s="32"/>
      <c r="I23" s="32"/>
      <c r="J23" s="32"/>
    </row>
    <row r="24" spans="1:10" s="33" customFormat="1" ht="14.1" customHeight="1" x14ac:dyDescent="0.25">
      <c r="A24" s="44" t="s">
        <v>50</v>
      </c>
      <c r="B24" s="42"/>
      <c r="C24" s="30">
        <f>SUM(C23)</f>
        <v>0</v>
      </c>
      <c r="D24" s="29"/>
      <c r="E24" s="29">
        <f>SUM(E23)</f>
        <v>0</v>
      </c>
      <c r="F24" s="32"/>
      <c r="G24" s="32"/>
      <c r="H24" s="32"/>
      <c r="I24" s="32"/>
      <c r="J24" s="32"/>
    </row>
    <row r="25" spans="1:10" s="33" customFormat="1" ht="14.1" customHeight="1" x14ac:dyDescent="0.25">
      <c r="A25" s="34"/>
      <c r="B25" s="42"/>
      <c r="C25" s="30"/>
      <c r="D25" s="29"/>
      <c r="E25" s="29"/>
      <c r="F25" s="32"/>
      <c r="G25" s="32"/>
      <c r="H25" s="32"/>
      <c r="I25" s="32"/>
      <c r="J25" s="32"/>
    </row>
    <row r="26" spans="1:10" s="33" customFormat="1" ht="14.1" customHeight="1" x14ac:dyDescent="0.25">
      <c r="A26" s="34" t="s">
        <v>51</v>
      </c>
      <c r="B26" s="42"/>
      <c r="C26" s="36"/>
      <c r="D26" s="37">
        <v>165.2</v>
      </c>
      <c r="E26" s="37">
        <f>C26*D26</f>
        <v>0</v>
      </c>
      <c r="F26" s="32"/>
      <c r="G26" s="32"/>
      <c r="H26" s="32"/>
      <c r="I26" s="32"/>
      <c r="J26" s="32"/>
    </row>
    <row r="27" spans="1:10" s="33" customFormat="1" ht="14.1" customHeight="1" x14ac:dyDescent="0.25">
      <c r="A27" s="696" t="s">
        <v>52</v>
      </c>
      <c r="B27" s="696"/>
      <c r="C27" s="30">
        <f>SUM(C26)</f>
        <v>0</v>
      </c>
      <c r="D27" s="29"/>
      <c r="E27" s="29">
        <f>SUM(E26)</f>
        <v>0</v>
      </c>
      <c r="F27" s="32"/>
      <c r="G27" s="32"/>
      <c r="H27" s="32"/>
      <c r="I27" s="32"/>
      <c r="J27" s="32"/>
    </row>
    <row r="28" spans="1:10" s="33" customFormat="1" ht="14.1" customHeight="1" x14ac:dyDescent="0.25">
      <c r="A28" s="34"/>
      <c r="B28" s="42"/>
      <c r="C28" s="30"/>
      <c r="D28" s="29"/>
      <c r="E28" s="29"/>
      <c r="F28" s="32"/>
      <c r="G28" s="32"/>
      <c r="H28" s="32"/>
      <c r="I28" s="32"/>
      <c r="J28" s="32"/>
    </row>
    <row r="29" spans="1:10" ht="14.1" customHeight="1" x14ac:dyDescent="0.25">
      <c r="A29" s="693" t="s">
        <v>7</v>
      </c>
      <c r="B29" s="693"/>
      <c r="C29" s="30">
        <f>C7+C13+C21+C24+C27</f>
        <v>0</v>
      </c>
      <c r="D29" s="47"/>
      <c r="E29" s="29">
        <f>E7+E13+E21+E24+E27</f>
        <v>0</v>
      </c>
    </row>
    <row r="30" spans="1:10" ht="14.1" customHeight="1" x14ac:dyDescent="0.25">
      <c r="A30" s="692"/>
      <c r="B30" s="692"/>
      <c r="C30" s="50"/>
      <c r="D30" s="51"/>
      <c r="E30" s="51"/>
    </row>
    <row r="31" spans="1:10" ht="14.1" customHeight="1" x14ac:dyDescent="0.25">
      <c r="A31" s="693" t="s">
        <v>8</v>
      </c>
      <c r="B31" s="693"/>
      <c r="C31" s="50"/>
      <c r="D31" s="51"/>
      <c r="E31" s="52">
        <f>SUM(E29:E30)</f>
        <v>0</v>
      </c>
    </row>
    <row r="32" spans="1:10" ht="14.1" customHeight="1" x14ac:dyDescent="0.25">
      <c r="A32" s="53"/>
      <c r="B32" s="53"/>
      <c r="C32" s="55"/>
      <c r="D32" s="56"/>
      <c r="E32" s="56"/>
    </row>
    <row r="33" spans="1:6" ht="14.1" customHeight="1" x14ac:dyDescent="0.25">
      <c r="A33" s="57"/>
      <c r="B33" s="57" t="s">
        <v>9</v>
      </c>
      <c r="C33" s="50" t="s">
        <v>10</v>
      </c>
      <c r="D33" s="58" t="s">
        <v>11</v>
      </c>
      <c r="E33" s="56"/>
    </row>
    <row r="34" spans="1:6" ht="14.1" customHeight="1" x14ac:dyDescent="0.25">
      <c r="A34" s="59" t="s">
        <v>12</v>
      </c>
      <c r="B34" s="57"/>
      <c r="C34" s="60" t="s">
        <v>13</v>
      </c>
      <c r="D34" s="58" t="s">
        <v>13</v>
      </c>
      <c r="E34" s="56"/>
    </row>
    <row r="35" spans="1:6" ht="14.1" customHeight="1" x14ac:dyDescent="0.25">
      <c r="A35" s="59" t="s">
        <v>54</v>
      </c>
      <c r="B35" s="65">
        <v>0.06</v>
      </c>
      <c r="C35" s="51">
        <f>B35*E31</f>
        <v>0</v>
      </c>
      <c r="D35" s="51">
        <f>B35*E31</f>
        <v>0</v>
      </c>
      <c r="E35" s="56"/>
    </row>
    <row r="36" spans="1:6" ht="14.1" customHeight="1" x14ac:dyDescent="0.25">
      <c r="A36" s="59" t="s">
        <v>15</v>
      </c>
      <c r="B36" s="48">
        <v>0</v>
      </c>
      <c r="C36" s="51">
        <v>0</v>
      </c>
      <c r="D36" s="51">
        <v>0</v>
      </c>
      <c r="E36" s="56"/>
    </row>
    <row r="37" spans="1:6" ht="14.1" customHeight="1" x14ac:dyDescent="0.25">
      <c r="A37" s="59" t="s">
        <v>55</v>
      </c>
      <c r="B37" s="65">
        <v>0.04</v>
      </c>
      <c r="C37" s="51">
        <f>(E31+D35)*B37</f>
        <v>0</v>
      </c>
      <c r="D37" s="51">
        <f>(E31+D35)*B37</f>
        <v>0</v>
      </c>
      <c r="E37" s="56"/>
    </row>
    <row r="38" spans="1:6" ht="14.1" customHeight="1" x14ac:dyDescent="0.25">
      <c r="A38" s="59" t="s">
        <v>17</v>
      </c>
      <c r="B38" s="48"/>
      <c r="C38" s="51">
        <f>SUM(C35:C37)</f>
        <v>0</v>
      </c>
      <c r="D38" s="51">
        <f>SUM(D35:D37)</f>
        <v>0</v>
      </c>
      <c r="E38" s="56"/>
    </row>
    <row r="39" spans="1:6" ht="14.1" customHeight="1" x14ac:dyDescent="0.25">
      <c r="A39" s="59"/>
      <c r="B39" s="48"/>
      <c r="C39" s="51"/>
      <c r="D39" s="51"/>
      <c r="E39" s="56"/>
    </row>
    <row r="40" spans="1:6" ht="14.1" customHeight="1" x14ac:dyDescent="0.25">
      <c r="A40" s="59" t="s">
        <v>18</v>
      </c>
      <c r="B40" s="48"/>
      <c r="C40" s="58" t="s">
        <v>13</v>
      </c>
      <c r="D40" s="51"/>
      <c r="E40" s="56"/>
      <c r="F40" s="1" t="s">
        <v>75</v>
      </c>
    </row>
    <row r="41" spans="1:6" ht="14.1" customHeight="1" x14ac:dyDescent="0.25">
      <c r="A41" s="59" t="s">
        <v>19</v>
      </c>
      <c r="B41" s="64">
        <v>6.4999999999999997E-3</v>
      </c>
      <c r="C41" s="51">
        <f>B41*C47</f>
        <v>0</v>
      </c>
      <c r="D41" s="51">
        <f>B41*C49</f>
        <v>0</v>
      </c>
      <c r="E41" s="56"/>
    </row>
    <row r="42" spans="1:6" ht="14.1" customHeight="1" x14ac:dyDescent="0.25">
      <c r="A42" s="59" t="s">
        <v>20</v>
      </c>
      <c r="B42" s="65">
        <v>0.03</v>
      </c>
      <c r="C42" s="51">
        <f>B42*C47</f>
        <v>0</v>
      </c>
      <c r="D42" s="51">
        <f>B42*C49</f>
        <v>0</v>
      </c>
      <c r="E42" s="56"/>
    </row>
    <row r="43" spans="1:6" ht="14.1" customHeight="1" x14ac:dyDescent="0.25">
      <c r="A43" s="59" t="s">
        <v>21</v>
      </c>
      <c r="B43" s="65">
        <v>0.05</v>
      </c>
      <c r="C43" s="51">
        <f>B43*C47</f>
        <v>0</v>
      </c>
      <c r="D43" s="51">
        <f>B43*C49</f>
        <v>0</v>
      </c>
      <c r="E43" s="56"/>
    </row>
    <row r="44" spans="1:6" ht="14.1" customHeight="1" x14ac:dyDescent="0.25">
      <c r="A44" s="59"/>
      <c r="B44" s="64">
        <f>SUM(B41:B43)</f>
        <v>8.6499999999999994E-2</v>
      </c>
      <c r="C44" s="51">
        <f>SUM(C41:C43)</f>
        <v>0</v>
      </c>
      <c r="D44" s="51">
        <f>SUM(D41:D43)</f>
        <v>0</v>
      </c>
      <c r="E44" s="56"/>
    </row>
    <row r="45" spans="1:6" ht="14.1" customHeight="1" x14ac:dyDescent="0.25">
      <c r="A45" s="59" t="s">
        <v>56</v>
      </c>
      <c r="B45" s="64">
        <v>0</v>
      </c>
      <c r="C45" s="51">
        <v>0</v>
      </c>
      <c r="D45" s="51"/>
      <c r="E45" s="56"/>
    </row>
    <row r="46" spans="1:6" ht="14.1" customHeight="1" x14ac:dyDescent="0.25">
      <c r="A46" s="59" t="s">
        <v>57</v>
      </c>
      <c r="B46" s="64">
        <v>0</v>
      </c>
      <c r="C46" s="51">
        <v>0</v>
      </c>
      <c r="D46" s="51"/>
      <c r="E46" s="56"/>
    </row>
    <row r="47" spans="1:6" ht="14.1" customHeight="1" x14ac:dyDescent="0.25">
      <c r="A47" s="694" t="s">
        <v>58</v>
      </c>
      <c r="B47" s="694"/>
      <c r="C47" s="67">
        <f>E31+C38</f>
        <v>0</v>
      </c>
      <c r="D47" s="56"/>
      <c r="E47" s="56"/>
    </row>
    <row r="48" spans="1:6" ht="14.1" customHeight="1" x14ac:dyDescent="0.25">
      <c r="A48" s="695" t="s">
        <v>22</v>
      </c>
      <c r="B48" s="695"/>
      <c r="C48" s="51">
        <f>E31+D38</f>
        <v>0</v>
      </c>
      <c r="D48" s="56"/>
      <c r="E48" s="56"/>
    </row>
    <row r="49" spans="1:10" ht="14.1" customHeight="1" x14ac:dyDescent="0.25">
      <c r="A49" s="695" t="s">
        <v>60</v>
      </c>
      <c r="B49" s="695"/>
      <c r="C49" s="51">
        <f>C48/(1-B44)</f>
        <v>0</v>
      </c>
      <c r="D49" s="56"/>
      <c r="E49" s="56"/>
    </row>
    <row r="50" spans="1:10" s="72" customFormat="1" ht="14.1" customHeight="1" x14ac:dyDescent="0.25">
      <c r="A50" s="691" t="s">
        <v>24</v>
      </c>
      <c r="B50" s="691"/>
      <c r="C50" s="84" t="s">
        <v>10</v>
      </c>
      <c r="D50" s="84" t="s">
        <v>11</v>
      </c>
      <c r="E50" s="84" t="s">
        <v>25</v>
      </c>
      <c r="F50" s="70"/>
      <c r="G50" s="70"/>
      <c r="H50" s="70"/>
      <c r="I50" s="70"/>
      <c r="J50" s="70"/>
    </row>
    <row r="51" spans="1:10" ht="14.1" customHeight="1" x14ac:dyDescent="0.25">
      <c r="A51" s="691" t="s">
        <v>26</v>
      </c>
      <c r="B51" s="691"/>
      <c r="C51" s="52">
        <f>E31+C38+C44+C45+C46</f>
        <v>0</v>
      </c>
      <c r="D51" s="52">
        <f>E31+D38+D44</f>
        <v>0</v>
      </c>
      <c r="E51" s="52">
        <f>C51-D51</f>
        <v>0</v>
      </c>
    </row>
    <row r="52" spans="1:10" ht="14.1" customHeight="1" x14ac:dyDescent="0.25">
      <c r="A52" s="691" t="s">
        <v>27</v>
      </c>
      <c r="B52" s="691"/>
      <c r="C52" s="52">
        <f>C51*12</f>
        <v>0</v>
      </c>
      <c r="D52" s="52">
        <f>D51*6</f>
        <v>0</v>
      </c>
      <c r="E52" s="52">
        <f>C52-D52</f>
        <v>0</v>
      </c>
    </row>
    <row r="53" spans="1:10" x14ac:dyDescent="0.25">
      <c r="C53" s="26"/>
    </row>
    <row r="54" spans="1:10" x14ac:dyDescent="0.25">
      <c r="C54" s="26"/>
    </row>
    <row r="55" spans="1:10" x14ac:dyDescent="0.25">
      <c r="C55" s="26"/>
    </row>
    <row r="56" spans="1:10" x14ac:dyDescent="0.25">
      <c r="C56" s="26"/>
    </row>
    <row r="57" spans="1:10" x14ac:dyDescent="0.25">
      <c r="C57" s="26"/>
    </row>
    <row r="58" spans="1:10" x14ac:dyDescent="0.25">
      <c r="C58" s="26"/>
    </row>
  </sheetData>
  <mergeCells count="28">
    <mergeCell ref="A1:E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3:B13"/>
    <mergeCell ref="A15:B15"/>
    <mergeCell ref="A16:B16"/>
    <mergeCell ref="A17:B17"/>
    <mergeCell ref="A18:B18"/>
    <mergeCell ref="A19:B19"/>
    <mergeCell ref="A20:B20"/>
    <mergeCell ref="A21:B21"/>
    <mergeCell ref="A27:B27"/>
    <mergeCell ref="A29:B29"/>
    <mergeCell ref="A50:B50"/>
    <mergeCell ref="A51:B51"/>
    <mergeCell ref="A52:B52"/>
    <mergeCell ref="A30:B30"/>
    <mergeCell ref="A31:B31"/>
    <mergeCell ref="A47:B47"/>
    <mergeCell ref="A48:B48"/>
    <mergeCell ref="A49:B49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/>
  <dimension ref="A1:AMJ26"/>
  <sheetViews>
    <sheetView zoomScale="140" zoomScaleNormal="140" workbookViewId="0">
      <selection activeCell="D26" sqref="D26"/>
    </sheetView>
  </sheetViews>
  <sheetFormatPr defaultColWidth="9.140625" defaultRowHeight="15" x14ac:dyDescent="0.25"/>
  <cols>
    <col min="1" max="1" width="32.5703125" style="23" customWidth="1"/>
    <col min="2" max="2" width="6.85546875" style="23" customWidth="1"/>
    <col min="3" max="4" width="12" style="26" customWidth="1"/>
    <col min="5" max="5" width="10.5703125" style="26" customWidth="1"/>
    <col min="6" max="6" width="5.85546875" style="26" customWidth="1"/>
    <col min="7" max="11" width="9.140625" style="1"/>
    <col min="12" max="1024" width="9.140625" style="28"/>
  </cols>
  <sheetData>
    <row r="1" spans="1:11" x14ac:dyDescent="0.25">
      <c r="A1" s="688" t="s">
        <v>62</v>
      </c>
      <c r="B1" s="688"/>
      <c r="C1" s="688"/>
      <c r="D1" s="688"/>
      <c r="E1" s="688"/>
      <c r="F1" s="688"/>
    </row>
    <row r="2" spans="1:11" s="33" customFormat="1" ht="20.25" customHeight="1" x14ac:dyDescent="0.25">
      <c r="A2" s="698" t="s">
        <v>1</v>
      </c>
      <c r="B2" s="698"/>
      <c r="C2" s="29" t="s">
        <v>2</v>
      </c>
      <c r="D2" s="29" t="s">
        <v>3</v>
      </c>
      <c r="E2" s="29" t="s">
        <v>4</v>
      </c>
      <c r="F2" s="29" t="s">
        <v>95</v>
      </c>
      <c r="G2" s="32"/>
      <c r="H2" s="32"/>
      <c r="I2" s="32"/>
      <c r="J2" s="32"/>
      <c r="K2" s="32"/>
    </row>
    <row r="3" spans="1:11" ht="9" customHeight="1" x14ac:dyDescent="0.25">
      <c r="A3" s="693" t="s">
        <v>7</v>
      </c>
      <c r="B3" s="693"/>
      <c r="C3" s="51">
        <v>47950</v>
      </c>
      <c r="D3" s="47">
        <v>40</v>
      </c>
      <c r="E3" s="51">
        <f>C3*D3</f>
        <v>1918000</v>
      </c>
      <c r="F3" s="47">
        <v>8</v>
      </c>
    </row>
    <row r="4" spans="1:11" ht="9" customHeight="1" x14ac:dyDescent="0.25">
      <c r="A4" s="692"/>
      <c r="B4" s="692"/>
      <c r="C4" s="51"/>
      <c r="D4" s="51"/>
      <c r="E4" s="51"/>
      <c r="F4" s="51"/>
    </row>
    <row r="5" spans="1:11" ht="9" customHeight="1" x14ac:dyDescent="0.25">
      <c r="A5" s="693" t="s">
        <v>8</v>
      </c>
      <c r="B5" s="693"/>
      <c r="C5" s="51"/>
      <c r="D5" s="51"/>
      <c r="E5" s="51">
        <f>SUM(E3:E4)</f>
        <v>1918000</v>
      </c>
      <c r="F5" s="47">
        <f>F3</f>
        <v>8</v>
      </c>
    </row>
    <row r="6" spans="1:11" ht="9" customHeight="1" x14ac:dyDescent="0.25">
      <c r="A6" s="53"/>
      <c r="B6" s="53"/>
      <c r="C6" s="56"/>
      <c r="D6" s="56"/>
      <c r="E6" s="56"/>
      <c r="F6" s="56"/>
    </row>
    <row r="7" spans="1:11" ht="9" customHeight="1" x14ac:dyDescent="0.25">
      <c r="A7" s="57"/>
      <c r="B7" s="57" t="s">
        <v>9</v>
      </c>
      <c r="C7" s="51" t="s">
        <v>10</v>
      </c>
      <c r="D7" s="58" t="s">
        <v>11</v>
      </c>
      <c r="E7" s="56"/>
      <c r="F7" s="56"/>
    </row>
    <row r="8" spans="1:11" ht="9" customHeight="1" x14ac:dyDescent="0.25">
      <c r="A8" s="59" t="s">
        <v>12</v>
      </c>
      <c r="B8" s="57"/>
      <c r="C8" s="58" t="s">
        <v>13</v>
      </c>
      <c r="D8" s="58" t="s">
        <v>13</v>
      </c>
      <c r="E8" s="56"/>
      <c r="F8" s="56"/>
    </row>
    <row r="9" spans="1:11" ht="9" customHeight="1" x14ac:dyDescent="0.25">
      <c r="A9" s="59" t="s">
        <v>54</v>
      </c>
      <c r="B9" s="65">
        <v>0.06</v>
      </c>
      <c r="C9" s="51">
        <f>B9*E5</f>
        <v>115080</v>
      </c>
      <c r="D9" s="51">
        <f>B9*E5</f>
        <v>115080</v>
      </c>
      <c r="E9" s="56"/>
      <c r="F9" s="56"/>
    </row>
    <row r="10" spans="1:11" ht="9" customHeight="1" x14ac:dyDescent="0.25">
      <c r="A10" s="59" t="s">
        <v>15</v>
      </c>
      <c r="B10" s="48">
        <v>0</v>
      </c>
      <c r="C10" s="51">
        <v>0</v>
      </c>
      <c r="D10" s="51">
        <v>0</v>
      </c>
      <c r="E10" s="56"/>
      <c r="F10" s="56"/>
    </row>
    <row r="11" spans="1:11" ht="9" customHeight="1" x14ac:dyDescent="0.25">
      <c r="A11" s="59" t="s">
        <v>55</v>
      </c>
      <c r="B11" s="65">
        <v>0.04</v>
      </c>
      <c r="C11" s="51">
        <v>76720</v>
      </c>
      <c r="D11" s="51">
        <f>(E5+D9)*B11</f>
        <v>81323.199999999997</v>
      </c>
      <c r="E11" s="56"/>
      <c r="F11" s="56"/>
    </row>
    <row r="12" spans="1:11" ht="9" customHeight="1" x14ac:dyDescent="0.25">
      <c r="A12" s="59" t="s">
        <v>17</v>
      </c>
      <c r="B12" s="48"/>
      <c r="C12" s="51">
        <f>SUM(C9:C11)</f>
        <v>191800</v>
      </c>
      <c r="D12" s="51">
        <f>SUM(D9:D11)</f>
        <v>196403.20000000001</v>
      </c>
      <c r="E12" s="56"/>
      <c r="F12" s="56"/>
    </row>
    <row r="13" spans="1:11" ht="9" customHeight="1" x14ac:dyDescent="0.25">
      <c r="A13" s="59"/>
      <c r="B13" s="48"/>
      <c r="C13" s="51"/>
      <c r="D13" s="51"/>
      <c r="E13" s="56"/>
      <c r="F13" s="56"/>
    </row>
    <row r="14" spans="1:11" ht="9" customHeight="1" x14ac:dyDescent="0.25">
      <c r="A14" s="59" t="s">
        <v>18</v>
      </c>
      <c r="B14" s="48"/>
      <c r="C14" s="58" t="s">
        <v>13</v>
      </c>
      <c r="D14" s="51"/>
      <c r="E14" s="56"/>
      <c r="F14" s="56"/>
    </row>
    <row r="15" spans="1:11" ht="9" customHeight="1" x14ac:dyDescent="0.25">
      <c r="A15" s="59" t="s">
        <v>19</v>
      </c>
      <c r="B15" s="64">
        <v>6.4999999999999997E-3</v>
      </c>
      <c r="C15" s="51">
        <f>B15*E5</f>
        <v>12467</v>
      </c>
      <c r="D15" s="51">
        <f>B15*C23</f>
        <v>15045.014559386973</v>
      </c>
      <c r="E15" s="56"/>
      <c r="F15" s="56"/>
    </row>
    <row r="16" spans="1:11" ht="9" customHeight="1" x14ac:dyDescent="0.25">
      <c r="A16" s="59" t="s">
        <v>20</v>
      </c>
      <c r="B16" s="65">
        <v>0.03</v>
      </c>
      <c r="C16" s="51">
        <f>B16*E5</f>
        <v>57540</v>
      </c>
      <c r="D16" s="51">
        <f>B16*C23</f>
        <v>69438.528735632193</v>
      </c>
      <c r="E16" s="56"/>
      <c r="F16" s="56"/>
    </row>
    <row r="17" spans="1:11" ht="9" customHeight="1" x14ac:dyDescent="0.25">
      <c r="A17" s="59" t="s">
        <v>21</v>
      </c>
      <c r="B17" s="65">
        <v>0.05</v>
      </c>
      <c r="C17" s="51">
        <f>B17*E5</f>
        <v>95900</v>
      </c>
      <c r="D17" s="51">
        <f>B17*C23</f>
        <v>115730.88122605365</v>
      </c>
      <c r="E17" s="56"/>
      <c r="F17" s="56"/>
    </row>
    <row r="18" spans="1:11" ht="9" customHeight="1" x14ac:dyDescent="0.25">
      <c r="A18" s="59"/>
      <c r="B18" s="64">
        <f>SUM(B15:B17)</f>
        <v>8.6499999999999994E-2</v>
      </c>
      <c r="C18" s="51">
        <f>SUM(C15:C17)</f>
        <v>165907</v>
      </c>
      <c r="D18" s="51">
        <f>SUM(D15:D17)</f>
        <v>200214.42452107283</v>
      </c>
      <c r="E18" s="56"/>
      <c r="F18" s="56"/>
    </row>
    <row r="19" spans="1:11" ht="9" customHeight="1" x14ac:dyDescent="0.25">
      <c r="A19" s="59" t="s">
        <v>56</v>
      </c>
      <c r="B19" s="64">
        <v>0.09</v>
      </c>
      <c r="C19" s="51">
        <f>B19*E5</f>
        <v>172620</v>
      </c>
      <c r="D19" s="51"/>
      <c r="E19" s="56"/>
      <c r="F19" s="56"/>
    </row>
    <row r="20" spans="1:11" ht="9" customHeight="1" x14ac:dyDescent="0.25">
      <c r="A20" s="59" t="s">
        <v>57</v>
      </c>
      <c r="B20" s="64" t="s">
        <v>96</v>
      </c>
      <c r="C20" s="51">
        <f>E5*25%</f>
        <v>479500</v>
      </c>
      <c r="D20" s="51"/>
      <c r="E20" s="56"/>
      <c r="F20" s="56"/>
    </row>
    <row r="21" spans="1:11" ht="9" hidden="1" customHeight="1" x14ac:dyDescent="0.25">
      <c r="A21" s="90"/>
      <c r="B21" s="90"/>
      <c r="C21" s="56"/>
      <c r="D21" s="56"/>
      <c r="E21" s="56"/>
      <c r="F21" s="56"/>
    </row>
    <row r="22" spans="1:11" ht="9" hidden="1" customHeight="1" x14ac:dyDescent="0.25">
      <c r="A22" s="695" t="s">
        <v>22</v>
      </c>
      <c r="B22" s="695"/>
      <c r="C22" s="91">
        <f>E5+D12</f>
        <v>2114403.2000000002</v>
      </c>
      <c r="D22" s="56"/>
      <c r="E22" s="56"/>
      <c r="F22" s="56"/>
    </row>
    <row r="23" spans="1:11" ht="9" hidden="1" customHeight="1" x14ac:dyDescent="0.25">
      <c r="A23" s="695" t="s">
        <v>60</v>
      </c>
      <c r="B23" s="695"/>
      <c r="C23" s="51">
        <f>C22/(1-B18)</f>
        <v>2314617.624521073</v>
      </c>
      <c r="D23" s="56"/>
      <c r="E23" s="56"/>
      <c r="F23" s="56"/>
    </row>
    <row r="24" spans="1:11" s="72" customFormat="1" ht="9" customHeight="1" x14ac:dyDescent="0.25">
      <c r="A24" s="691" t="s">
        <v>24</v>
      </c>
      <c r="B24" s="691"/>
      <c r="C24" s="58" t="s">
        <v>10</v>
      </c>
      <c r="D24" s="58" t="s">
        <v>11</v>
      </c>
      <c r="E24" s="58" t="s">
        <v>25</v>
      </c>
      <c r="F24" s="92"/>
      <c r="G24" s="70"/>
      <c r="H24" s="70"/>
      <c r="I24" s="70"/>
      <c r="J24" s="70"/>
      <c r="K24" s="70"/>
    </row>
    <row r="25" spans="1:11" ht="9" customHeight="1" x14ac:dyDescent="0.25">
      <c r="A25" s="691" t="s">
        <v>26</v>
      </c>
      <c r="B25" s="691"/>
      <c r="C25" s="51">
        <f>E5+C12+C18+C19+C20</f>
        <v>2927827</v>
      </c>
      <c r="D25" s="51">
        <f>E5+D12+D18</f>
        <v>2314617.624521073</v>
      </c>
      <c r="E25" s="51">
        <f>C25-D25</f>
        <v>613209.37547892705</v>
      </c>
      <c r="F25" s="56"/>
    </row>
    <row r="26" spans="1:11" ht="9" customHeight="1" x14ac:dyDescent="0.25">
      <c r="A26" s="691" t="s">
        <v>27</v>
      </c>
      <c r="B26" s="691"/>
      <c r="C26" s="51">
        <f>C25*6</f>
        <v>17566962</v>
      </c>
      <c r="D26" s="51">
        <f>D25*6</f>
        <v>13887705.747126438</v>
      </c>
      <c r="E26" s="51">
        <f>C26-D26</f>
        <v>3679256.2528735623</v>
      </c>
      <c r="F26" s="56"/>
    </row>
  </sheetData>
  <mergeCells count="10">
    <mergeCell ref="A1:F1"/>
    <mergeCell ref="A2:B2"/>
    <mergeCell ref="A3:B3"/>
    <mergeCell ref="A4:B4"/>
    <mergeCell ref="A5:B5"/>
    <mergeCell ref="A22:B22"/>
    <mergeCell ref="A23:B23"/>
    <mergeCell ref="A24:B24"/>
    <mergeCell ref="A25:B25"/>
    <mergeCell ref="A26:B26"/>
  </mergeCells>
  <pageMargins left="0.51180555555555496" right="0.51180555555555496" top="0.78749999999999998" bottom="0.78749999999999998" header="0.51180555555555496" footer="0.51180555555555496"/>
  <pageSetup paperSize="8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/>
  <dimension ref="A1:L29"/>
  <sheetViews>
    <sheetView zoomScale="140" zoomScaleNormal="140" workbookViewId="0">
      <selection activeCell="A25" sqref="A25"/>
    </sheetView>
  </sheetViews>
  <sheetFormatPr defaultColWidth="9.140625" defaultRowHeight="15" x14ac:dyDescent="0.25"/>
  <cols>
    <col min="1" max="1" width="22.5703125" customWidth="1"/>
    <col min="2" max="2" width="8.7109375" customWidth="1"/>
    <col min="3" max="3" width="11" style="1" customWidth="1"/>
    <col min="4" max="4" width="14.42578125" style="1" customWidth="1"/>
    <col min="5" max="5" width="10.28515625" style="1" customWidth="1"/>
    <col min="6" max="6" width="8.28515625" style="1" customWidth="1"/>
    <col min="7" max="7" width="12.140625" style="1" customWidth="1"/>
    <col min="8" max="12" width="9.140625" style="1"/>
  </cols>
  <sheetData>
    <row r="1" spans="1:12" x14ac:dyDescent="0.25">
      <c r="A1" s="688" t="s">
        <v>97</v>
      </c>
      <c r="B1" s="688"/>
      <c r="C1" s="688"/>
      <c r="D1" s="688"/>
      <c r="E1" s="688"/>
      <c r="F1" s="688"/>
      <c r="G1" s="688"/>
    </row>
    <row r="2" spans="1:12" s="94" customFormat="1" ht="18.75" customHeight="1" x14ac:dyDescent="0.25">
      <c r="A2" s="689" t="s">
        <v>1</v>
      </c>
      <c r="B2" s="689"/>
      <c r="C2" s="93" t="s">
        <v>2</v>
      </c>
      <c r="D2" s="93" t="s">
        <v>3</v>
      </c>
      <c r="E2" s="93" t="s">
        <v>4</v>
      </c>
      <c r="F2" s="93" t="s">
        <v>98</v>
      </c>
      <c r="G2" s="93" t="s">
        <v>99</v>
      </c>
      <c r="H2" s="32"/>
      <c r="I2" s="32"/>
      <c r="J2" s="32"/>
      <c r="K2" s="32"/>
      <c r="L2" s="32"/>
    </row>
    <row r="3" spans="1:12" ht="9" customHeight="1" x14ac:dyDescent="0.25">
      <c r="A3" s="706" t="s">
        <v>100</v>
      </c>
      <c r="B3" s="706"/>
      <c r="C3" s="6">
        <v>6000</v>
      </c>
      <c r="D3" s="7">
        <v>40</v>
      </c>
      <c r="E3" s="95">
        <f>C3*D3</f>
        <v>240000</v>
      </c>
      <c r="F3" s="7">
        <v>6</v>
      </c>
      <c r="G3" s="96">
        <f>E3*F3</f>
        <v>1440000</v>
      </c>
    </row>
    <row r="4" spans="1:12" ht="9" customHeight="1" x14ac:dyDescent="0.25">
      <c r="A4" s="97" t="s">
        <v>101</v>
      </c>
      <c r="B4" s="98"/>
      <c r="C4" s="6">
        <v>1800</v>
      </c>
      <c r="D4" s="7">
        <v>40</v>
      </c>
      <c r="E4" s="95">
        <f>C4*D4</f>
        <v>72000</v>
      </c>
      <c r="F4" s="7">
        <v>6</v>
      </c>
      <c r="G4" s="96">
        <f>E4*F4</f>
        <v>432000</v>
      </c>
    </row>
    <row r="5" spans="1:12" ht="9" customHeight="1" x14ac:dyDescent="0.25">
      <c r="A5" s="97" t="s">
        <v>102</v>
      </c>
      <c r="B5" s="98"/>
      <c r="C5" s="6">
        <v>1200</v>
      </c>
      <c r="D5" s="7">
        <v>40</v>
      </c>
      <c r="E5" s="95">
        <f>C5*D5</f>
        <v>48000</v>
      </c>
      <c r="F5" s="7">
        <v>6</v>
      </c>
      <c r="G5" s="96">
        <f>E5*F5</f>
        <v>288000</v>
      </c>
    </row>
    <row r="6" spans="1:12" ht="9" customHeight="1" x14ac:dyDescent="0.25">
      <c r="A6" s="97" t="s">
        <v>103</v>
      </c>
      <c r="B6" s="98"/>
      <c r="C6" s="6">
        <v>600</v>
      </c>
      <c r="D6" s="7">
        <v>40</v>
      </c>
      <c r="E6" s="95">
        <f>C6*D6</f>
        <v>24000</v>
      </c>
      <c r="F6" s="7">
        <v>6</v>
      </c>
      <c r="G6" s="96">
        <f>E6*F6</f>
        <v>144000</v>
      </c>
    </row>
    <row r="7" spans="1:12" ht="9" customHeight="1" x14ac:dyDescent="0.25">
      <c r="A7" s="97" t="s">
        <v>104</v>
      </c>
      <c r="B7" s="98"/>
      <c r="C7" s="6">
        <v>3000</v>
      </c>
      <c r="D7" s="7">
        <v>40</v>
      </c>
      <c r="E7" s="95">
        <f>C7*D7</f>
        <v>120000</v>
      </c>
      <c r="F7" s="7">
        <v>6</v>
      </c>
      <c r="G7" s="96">
        <f>E7*F7</f>
        <v>720000</v>
      </c>
    </row>
    <row r="8" spans="1:12" ht="9" customHeight="1" x14ac:dyDescent="0.25">
      <c r="A8" s="706" t="s">
        <v>8</v>
      </c>
      <c r="B8" s="706"/>
      <c r="C8" s="6"/>
      <c r="D8" s="6"/>
      <c r="E8" s="95">
        <f>SUM(E3:E7)</f>
        <v>504000</v>
      </c>
      <c r="F8" s="95"/>
      <c r="G8" s="95">
        <f>SUM(G3:G7)</f>
        <v>3024000</v>
      </c>
    </row>
    <row r="9" spans="1:12" ht="9" customHeight="1" x14ac:dyDescent="0.25">
      <c r="A9" s="9"/>
      <c r="B9" s="9"/>
      <c r="C9" s="10"/>
      <c r="D9" s="10"/>
      <c r="E9" s="10"/>
      <c r="F9" s="10"/>
      <c r="G9" s="10"/>
    </row>
    <row r="10" spans="1:12" s="100" customFormat="1" ht="9" customHeight="1" x14ac:dyDescent="0.25">
      <c r="A10" s="5"/>
      <c r="B10" s="5" t="s">
        <v>9</v>
      </c>
      <c r="C10" s="13" t="s">
        <v>10</v>
      </c>
      <c r="D10" s="12" t="s">
        <v>11</v>
      </c>
      <c r="E10" s="99"/>
      <c r="F10" s="99"/>
      <c r="G10" s="99"/>
      <c r="H10" s="70"/>
      <c r="I10" s="70"/>
      <c r="J10" s="70"/>
      <c r="K10" s="70"/>
      <c r="L10" s="70"/>
    </row>
    <row r="11" spans="1:12" ht="9" customHeight="1" x14ac:dyDescent="0.25">
      <c r="A11" s="11" t="s">
        <v>12</v>
      </c>
      <c r="B11" s="11"/>
      <c r="C11" s="13" t="s">
        <v>13</v>
      </c>
      <c r="D11" s="13" t="s">
        <v>13</v>
      </c>
      <c r="E11" s="10"/>
      <c r="F11" s="10"/>
      <c r="G11" s="101"/>
    </row>
    <row r="12" spans="1:12" ht="9" customHeight="1" x14ac:dyDescent="0.25">
      <c r="A12" s="11" t="s">
        <v>54</v>
      </c>
      <c r="B12" s="14" t="s">
        <v>87</v>
      </c>
      <c r="C12" s="6">
        <v>11300</v>
      </c>
      <c r="D12" s="6">
        <v>11300</v>
      </c>
      <c r="E12" s="10"/>
      <c r="F12" s="10"/>
      <c r="G12" s="10"/>
    </row>
    <row r="13" spans="1:12" ht="9" customHeight="1" x14ac:dyDescent="0.25">
      <c r="A13" s="11" t="s">
        <v>15</v>
      </c>
      <c r="B13" s="5"/>
      <c r="C13" s="6">
        <v>6000</v>
      </c>
      <c r="D13" s="6">
        <v>6000</v>
      </c>
      <c r="E13" s="10"/>
      <c r="F13" s="10"/>
      <c r="G13" s="10"/>
    </row>
    <row r="14" spans="1:12" ht="9" customHeight="1" x14ac:dyDescent="0.25">
      <c r="A14" s="11" t="s">
        <v>105</v>
      </c>
      <c r="B14" s="14">
        <v>0</v>
      </c>
      <c r="C14" s="6">
        <v>0</v>
      </c>
      <c r="D14" s="6">
        <f>(E8+D12)*B14</f>
        <v>0</v>
      </c>
      <c r="E14" s="10"/>
      <c r="F14" s="10"/>
      <c r="G14" s="10"/>
    </row>
    <row r="15" spans="1:12" ht="9" customHeight="1" x14ac:dyDescent="0.25">
      <c r="A15" s="11" t="s">
        <v>17</v>
      </c>
      <c r="B15" s="5"/>
      <c r="C15" s="6">
        <f>SUM(C12:C14)</f>
        <v>17300</v>
      </c>
      <c r="D15" s="6">
        <f>SUM(D12:D14)</f>
        <v>17300</v>
      </c>
      <c r="E15" s="10"/>
      <c r="F15" s="10"/>
      <c r="G15" s="10"/>
    </row>
    <row r="16" spans="1:12" ht="9" customHeight="1" x14ac:dyDescent="0.25">
      <c r="A16" s="11"/>
      <c r="B16" s="5"/>
      <c r="C16" s="6"/>
      <c r="D16" s="6"/>
      <c r="E16" s="10"/>
      <c r="F16" s="10"/>
      <c r="G16" s="10"/>
    </row>
    <row r="17" spans="1:12" ht="9" customHeight="1" x14ac:dyDescent="0.25">
      <c r="A17" s="11" t="s">
        <v>18</v>
      </c>
      <c r="B17" s="5"/>
      <c r="C17" s="12" t="s">
        <v>13</v>
      </c>
      <c r="D17" s="6"/>
      <c r="E17" s="10"/>
      <c r="F17" s="10"/>
      <c r="G17" s="10"/>
    </row>
    <row r="18" spans="1:12" ht="9" customHeight="1" x14ac:dyDescent="0.25">
      <c r="A18" s="11" t="s">
        <v>19</v>
      </c>
      <c r="B18" s="15">
        <v>6.4999999999999997E-3</v>
      </c>
      <c r="C18" s="6">
        <f>(E8+C15)*B18</f>
        <v>3388.45</v>
      </c>
      <c r="D18" s="6">
        <f>B18*C26</f>
        <v>3516.8137000518936</v>
      </c>
      <c r="E18" s="10"/>
      <c r="F18" s="10"/>
      <c r="G18" s="10"/>
    </row>
    <row r="19" spans="1:12" ht="9" customHeight="1" x14ac:dyDescent="0.25">
      <c r="A19" s="11" t="s">
        <v>20</v>
      </c>
      <c r="B19" s="14">
        <v>0.03</v>
      </c>
      <c r="C19" s="6">
        <f>(E8+C15)*B19</f>
        <v>15639</v>
      </c>
      <c r="D19" s="6">
        <f>B19*C26</f>
        <v>16231.447846393356</v>
      </c>
      <c r="E19" s="10"/>
      <c r="F19" s="10"/>
      <c r="G19" s="10"/>
    </row>
    <row r="20" spans="1:12" ht="9" customHeight="1" x14ac:dyDescent="0.25">
      <c r="A20" s="11" t="s">
        <v>21</v>
      </c>
      <c r="B20" s="14">
        <v>0</v>
      </c>
      <c r="C20" s="6">
        <f>(E8+C15)*B20</f>
        <v>0</v>
      </c>
      <c r="D20" s="6">
        <f>B20*C26</f>
        <v>0</v>
      </c>
      <c r="E20" s="10"/>
      <c r="F20" s="10"/>
      <c r="G20" s="10"/>
    </row>
    <row r="21" spans="1:12" ht="9" customHeight="1" x14ac:dyDescent="0.25">
      <c r="A21" s="11"/>
      <c r="B21" s="15">
        <f>SUM(B18:B20)</f>
        <v>3.6499999999999998E-2</v>
      </c>
      <c r="C21" s="6">
        <f>SUM(C18:C20)</f>
        <v>19027.45</v>
      </c>
      <c r="D21" s="6">
        <f>SUM(D18:D20)</f>
        <v>19748.26154644525</v>
      </c>
      <c r="E21" s="10"/>
      <c r="F21" s="10"/>
      <c r="G21" s="10"/>
    </row>
    <row r="22" spans="1:12" ht="9" customHeight="1" x14ac:dyDescent="0.25">
      <c r="A22" s="11" t="s">
        <v>56</v>
      </c>
      <c r="B22" s="15">
        <v>0.09</v>
      </c>
      <c r="C22" s="6">
        <v>15013</v>
      </c>
      <c r="D22" s="6"/>
      <c r="E22" s="10"/>
      <c r="F22" s="10"/>
      <c r="G22" s="10"/>
    </row>
    <row r="23" spans="1:12" ht="9" customHeight="1" x14ac:dyDescent="0.25">
      <c r="A23" s="11" t="s">
        <v>57</v>
      </c>
      <c r="B23" s="15" t="s">
        <v>96</v>
      </c>
      <c r="C23" s="6">
        <v>39704</v>
      </c>
      <c r="D23" s="6"/>
      <c r="E23" s="10"/>
      <c r="F23" s="10"/>
      <c r="G23" s="10"/>
    </row>
    <row r="24" spans="1:12" ht="9" customHeight="1" x14ac:dyDescent="0.25">
      <c r="A24" s="11"/>
      <c r="B24" s="11"/>
      <c r="C24" s="6">
        <f>SUM(C22:C23)</f>
        <v>54717</v>
      </c>
      <c r="D24" s="6"/>
      <c r="E24" s="10"/>
      <c r="F24" s="10"/>
      <c r="G24" s="10"/>
    </row>
    <row r="25" spans="1:12" ht="9" hidden="1" customHeight="1" x14ac:dyDescent="0.25">
      <c r="A25" s="707" t="s">
        <v>22</v>
      </c>
      <c r="B25" s="707"/>
      <c r="C25" s="102">
        <f>E8+D15</f>
        <v>521300</v>
      </c>
      <c r="D25" s="10"/>
      <c r="E25" s="10"/>
      <c r="F25" s="10"/>
      <c r="G25" s="10"/>
    </row>
    <row r="26" spans="1:12" ht="9" hidden="1" customHeight="1" x14ac:dyDescent="0.25">
      <c r="A26" s="705" t="s">
        <v>60</v>
      </c>
      <c r="B26" s="705"/>
      <c r="C26" s="6">
        <f>C25/(1-B21)</f>
        <v>541048.2615464452</v>
      </c>
      <c r="D26" s="10"/>
      <c r="E26" s="10"/>
      <c r="F26" s="10"/>
      <c r="G26" s="10"/>
    </row>
    <row r="27" spans="1:12" s="22" customFormat="1" ht="9" customHeight="1" x14ac:dyDescent="0.25">
      <c r="A27" s="687" t="s">
        <v>24</v>
      </c>
      <c r="B27" s="687"/>
      <c r="C27" s="12" t="s">
        <v>10</v>
      </c>
      <c r="D27" s="12" t="s">
        <v>86</v>
      </c>
      <c r="E27" s="12" t="s">
        <v>25</v>
      </c>
      <c r="F27" s="20"/>
      <c r="G27" s="20"/>
      <c r="H27" s="21"/>
      <c r="I27" s="21"/>
      <c r="J27" s="21"/>
      <c r="K27" s="21"/>
      <c r="L27" s="21"/>
    </row>
    <row r="28" spans="1:12" ht="9" customHeight="1" x14ac:dyDescent="0.25">
      <c r="A28" s="687" t="s">
        <v>26</v>
      </c>
      <c r="B28" s="687"/>
      <c r="C28" s="6">
        <f>E8+C15+C21+C22+C23</f>
        <v>595044.44999999995</v>
      </c>
      <c r="D28" s="6">
        <f>E8+D15+D21</f>
        <v>541048.2615464452</v>
      </c>
      <c r="E28" s="6">
        <f>C28-D28</f>
        <v>53996.188453554758</v>
      </c>
      <c r="F28" s="10"/>
      <c r="G28" s="10"/>
    </row>
    <row r="29" spans="1:12" ht="9" customHeight="1" x14ac:dyDescent="0.25">
      <c r="A29" s="687" t="s">
        <v>27</v>
      </c>
      <c r="B29" s="687"/>
      <c r="C29" s="6">
        <f>C28*6</f>
        <v>3570266.6999999997</v>
      </c>
      <c r="D29" s="6">
        <f>D28*6</f>
        <v>3246289.5692786714</v>
      </c>
      <c r="E29" s="6">
        <f>C29-D29</f>
        <v>323977.13072132831</v>
      </c>
      <c r="F29" s="10"/>
      <c r="G29" s="10"/>
    </row>
  </sheetData>
  <mergeCells count="9">
    <mergeCell ref="A26:B26"/>
    <mergeCell ref="A27:B27"/>
    <mergeCell ref="A28:B28"/>
    <mergeCell ref="A29:B29"/>
    <mergeCell ref="A1:G1"/>
    <mergeCell ref="A2:B2"/>
    <mergeCell ref="A3:B3"/>
    <mergeCell ref="A8:B8"/>
    <mergeCell ref="A25:B25"/>
  </mergeCells>
  <pageMargins left="0.51180555555555496" right="0.51180555555555496" top="0.78749999999999998" bottom="0.78749999999999998" header="0.51180555555555496" footer="0.51180555555555496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/>
  <dimension ref="A1:M37"/>
  <sheetViews>
    <sheetView topLeftCell="C1" zoomScale="140" zoomScaleNormal="140" workbookViewId="0">
      <selection activeCell="I17" sqref="I17"/>
    </sheetView>
  </sheetViews>
  <sheetFormatPr defaultColWidth="8.7109375" defaultRowHeight="15" x14ac:dyDescent="0.25"/>
  <cols>
    <col min="1" max="1" width="23.140625" style="100" customWidth="1"/>
    <col min="2" max="2" width="10" style="100" customWidth="1"/>
    <col min="3" max="3" width="7.28515625" style="100" customWidth="1"/>
    <col min="4" max="4" width="12" customWidth="1"/>
    <col min="5" max="5" width="10" customWidth="1"/>
    <col min="6" max="6" width="12.85546875" customWidth="1"/>
    <col min="7" max="7" width="15" style="1" customWidth="1"/>
    <col min="8" max="8" width="17.7109375" style="1" customWidth="1"/>
    <col min="9" max="9" width="17" style="1" customWidth="1"/>
    <col min="10" max="10" width="17.7109375" style="1" customWidth="1"/>
    <col min="11" max="11" width="15.5703125" customWidth="1"/>
    <col min="12" max="12" width="13.85546875" customWidth="1"/>
    <col min="13" max="13" width="13.28515625" customWidth="1"/>
  </cols>
  <sheetData>
    <row r="1" spans="1:13" ht="39" customHeight="1" x14ac:dyDescent="0.25">
      <c r="A1" s="103" t="s">
        <v>106</v>
      </c>
      <c r="B1" s="103" t="s">
        <v>107</v>
      </c>
      <c r="C1" s="103" t="s">
        <v>108</v>
      </c>
      <c r="D1" s="103" t="s">
        <v>109</v>
      </c>
      <c r="E1" s="103" t="s">
        <v>110</v>
      </c>
      <c r="F1" s="103" t="s">
        <v>111</v>
      </c>
    </row>
    <row r="2" spans="1:13" ht="12" customHeight="1" x14ac:dyDescent="0.25">
      <c r="A2" s="104" t="s">
        <v>112</v>
      </c>
      <c r="B2" s="105"/>
      <c r="C2" s="105"/>
      <c r="D2" s="105"/>
      <c r="E2" s="105"/>
      <c r="F2" s="105"/>
    </row>
    <row r="3" spans="1:13" ht="12" customHeight="1" x14ac:dyDescent="0.25">
      <c r="A3" s="106" t="s">
        <v>113</v>
      </c>
      <c r="B3" s="107">
        <v>24</v>
      </c>
      <c r="C3" s="107">
        <v>5</v>
      </c>
      <c r="D3" s="108">
        <v>540</v>
      </c>
      <c r="E3" s="108">
        <v>135.19999999999999</v>
      </c>
      <c r="F3" s="108">
        <f>D3*E3</f>
        <v>73008</v>
      </c>
      <c r="K3">
        <f>B3*22</f>
        <v>528</v>
      </c>
    </row>
    <row r="4" spans="1:13" ht="12" customHeight="1" x14ac:dyDescent="0.25">
      <c r="A4" s="106" t="s">
        <v>114</v>
      </c>
      <c r="B4" s="107">
        <v>24</v>
      </c>
      <c r="C4" s="107">
        <v>2</v>
      </c>
      <c r="D4" s="108">
        <v>216</v>
      </c>
      <c r="E4" s="108">
        <v>135.19999999999999</v>
      </c>
      <c r="F4" s="108">
        <f>D4*E4</f>
        <v>29203.199999999997</v>
      </c>
    </row>
    <row r="5" spans="1:13" ht="12" customHeight="1" x14ac:dyDescent="0.25">
      <c r="A5" s="106" t="s">
        <v>115</v>
      </c>
      <c r="B5" s="107">
        <v>30</v>
      </c>
      <c r="C5" s="107">
        <v>2</v>
      </c>
      <c r="D5" s="108">
        <v>270</v>
      </c>
      <c r="E5" s="108">
        <v>135.19999999999999</v>
      </c>
      <c r="F5" s="108">
        <f>D5*E5</f>
        <v>36504</v>
      </c>
    </row>
    <row r="6" spans="1:13" ht="12" customHeight="1" x14ac:dyDescent="0.25">
      <c r="A6" s="109" t="s">
        <v>116</v>
      </c>
      <c r="B6" s="107"/>
      <c r="C6" s="107"/>
      <c r="D6" s="108"/>
      <c r="E6" s="108"/>
      <c r="F6" s="108"/>
    </row>
    <row r="7" spans="1:13" ht="12" customHeight="1" x14ac:dyDescent="0.25">
      <c r="A7" s="106" t="s">
        <v>117</v>
      </c>
      <c r="B7" s="107">
        <v>30</v>
      </c>
      <c r="C7" s="107">
        <v>2</v>
      </c>
      <c r="D7" s="108">
        <v>270</v>
      </c>
      <c r="E7" s="108">
        <v>135.19999999999999</v>
      </c>
      <c r="F7" s="108">
        <f>D7*E7</f>
        <v>36504</v>
      </c>
    </row>
    <row r="8" spans="1:13" ht="12" customHeight="1" x14ac:dyDescent="0.25">
      <c r="A8" s="106" t="s">
        <v>118</v>
      </c>
      <c r="B8" s="107">
        <v>20</v>
      </c>
      <c r="C8" s="107">
        <v>1</v>
      </c>
      <c r="D8" s="108">
        <v>90</v>
      </c>
      <c r="E8" s="108">
        <v>135.19999999999999</v>
      </c>
      <c r="F8" s="108">
        <f>D8*E8</f>
        <v>12167.999999999998</v>
      </c>
    </row>
    <row r="9" spans="1:13" ht="12" customHeight="1" x14ac:dyDescent="0.25">
      <c r="A9" s="106" t="s">
        <v>53</v>
      </c>
      <c r="B9" s="107"/>
      <c r="C9" s="107"/>
      <c r="D9" s="108"/>
      <c r="E9" s="108"/>
      <c r="F9" s="110">
        <f>SUM(F3:F8)</f>
        <v>187387.2</v>
      </c>
    </row>
    <row r="10" spans="1:13" x14ac:dyDescent="0.25">
      <c r="A10" s="111"/>
      <c r="D10" s="1"/>
      <c r="E10" s="1"/>
      <c r="F10" s="1"/>
    </row>
    <row r="11" spans="1:13" ht="12" customHeight="1" x14ac:dyDescent="0.25">
      <c r="F11" s="1"/>
    </row>
    <row r="12" spans="1:13" ht="12" customHeight="1" x14ac:dyDescent="0.25">
      <c r="G12" s="112"/>
      <c r="H12" s="113"/>
      <c r="I12" s="114" t="s">
        <v>86</v>
      </c>
      <c r="J12" s="115" t="s">
        <v>119</v>
      </c>
      <c r="K12" s="116"/>
      <c r="L12" s="1"/>
      <c r="M12" s="1"/>
    </row>
    <row r="13" spans="1:13" ht="15" customHeight="1" x14ac:dyDescent="0.25">
      <c r="G13" s="117" t="s">
        <v>120</v>
      </c>
      <c r="H13" s="118"/>
      <c r="I13" s="119">
        <f>F9</f>
        <v>187387.2</v>
      </c>
      <c r="J13" s="120">
        <v>2457888</v>
      </c>
      <c r="K13" s="115" t="s">
        <v>121</v>
      </c>
      <c r="L13" s="1"/>
      <c r="M13" s="1"/>
    </row>
    <row r="14" spans="1:13" ht="12" customHeight="1" x14ac:dyDescent="0.25">
      <c r="G14" s="121"/>
      <c r="H14" s="122"/>
      <c r="I14" s="123"/>
      <c r="J14" s="124"/>
      <c r="K14" s="125"/>
      <c r="L14" s="1"/>
      <c r="M14" s="1"/>
    </row>
    <row r="15" spans="1:13" ht="12" customHeight="1" x14ac:dyDescent="0.25">
      <c r="G15" s="126" t="s">
        <v>122</v>
      </c>
      <c r="H15" s="127" t="s">
        <v>123</v>
      </c>
      <c r="I15" s="128" t="s">
        <v>124</v>
      </c>
      <c r="J15" s="129" t="s">
        <v>124</v>
      </c>
      <c r="K15" s="130" t="s">
        <v>125</v>
      </c>
      <c r="L15" s="1"/>
      <c r="M15" s="1"/>
    </row>
    <row r="16" spans="1:13" ht="12" customHeight="1" x14ac:dyDescent="0.25">
      <c r="G16" s="131" t="s">
        <v>126</v>
      </c>
      <c r="H16" s="132">
        <v>6.4999999999999997E-3</v>
      </c>
      <c r="I16" s="133">
        <f>F33*H16</f>
        <v>1333.3516949999998</v>
      </c>
      <c r="J16" s="134">
        <v>0</v>
      </c>
      <c r="K16" s="135">
        <f t="shared" ref="K16:K21" si="0">J16-I16</f>
        <v>-1333.3516949999998</v>
      </c>
      <c r="L16" s="1">
        <f>J16-I16</f>
        <v>-1333.3516949999998</v>
      </c>
      <c r="M16" s="1">
        <f>J16/H16</f>
        <v>0</v>
      </c>
    </row>
    <row r="17" spans="6:13" ht="12" customHeight="1" x14ac:dyDescent="0.25">
      <c r="G17" s="131" t="s">
        <v>127</v>
      </c>
      <c r="H17" s="132">
        <v>0.03</v>
      </c>
      <c r="I17" s="133">
        <f>F33*H17</f>
        <v>6153.9308999999994</v>
      </c>
      <c r="J17" s="134">
        <v>0</v>
      </c>
      <c r="K17" s="135">
        <f t="shared" si="0"/>
        <v>-6153.9308999999994</v>
      </c>
      <c r="L17" s="1">
        <f>J17-I17</f>
        <v>-6153.9308999999994</v>
      </c>
      <c r="M17" s="1">
        <f>J17/H17</f>
        <v>0</v>
      </c>
    </row>
    <row r="18" spans="6:13" ht="12" customHeight="1" x14ac:dyDescent="0.25">
      <c r="G18" s="131" t="s">
        <v>128</v>
      </c>
      <c r="H18" s="132">
        <v>0.05</v>
      </c>
      <c r="I18" s="133">
        <f>F33*H18</f>
        <v>10256.551500000001</v>
      </c>
      <c r="J18" s="134">
        <v>0</v>
      </c>
      <c r="K18" s="135">
        <f t="shared" si="0"/>
        <v>-10256.551500000001</v>
      </c>
      <c r="L18" s="1">
        <f>J18-I18</f>
        <v>-10256.551500000001</v>
      </c>
      <c r="M18" s="1">
        <f>J18/H18</f>
        <v>0</v>
      </c>
    </row>
    <row r="19" spans="6:13" ht="12" customHeight="1" x14ac:dyDescent="0.25">
      <c r="G19" s="136" t="s">
        <v>129</v>
      </c>
      <c r="H19" s="137">
        <f>SUM(H16:H18)</f>
        <v>8.6499999999999994E-2</v>
      </c>
      <c r="I19" s="138">
        <f>SUM(I16:I18)</f>
        <v>17743.834094999998</v>
      </c>
      <c r="J19" s="139">
        <v>0</v>
      </c>
      <c r="K19" s="135">
        <f t="shared" si="0"/>
        <v>-17743.834094999998</v>
      </c>
      <c r="L19" s="1"/>
      <c r="M19" s="1"/>
    </row>
    <row r="20" spans="6:13" ht="12" customHeight="1" x14ac:dyDescent="0.25">
      <c r="G20" s="140" t="s">
        <v>130</v>
      </c>
      <c r="H20" s="141"/>
      <c r="I20" s="133">
        <v>0</v>
      </c>
      <c r="J20" s="142">
        <v>0</v>
      </c>
      <c r="K20" s="135">
        <f t="shared" si="0"/>
        <v>0</v>
      </c>
      <c r="L20" s="1"/>
      <c r="M20" s="1"/>
    </row>
    <row r="21" spans="6:13" ht="12" customHeight="1" x14ac:dyDescent="0.25">
      <c r="G21" s="143" t="s">
        <v>129</v>
      </c>
      <c r="H21" s="144"/>
      <c r="I21" s="138">
        <f>I13+I19</f>
        <v>205131.03409500001</v>
      </c>
      <c r="J21" s="142">
        <f>J13+J19+J20</f>
        <v>2457888</v>
      </c>
      <c r="K21" s="145">
        <f t="shared" si="0"/>
        <v>2252756.965905</v>
      </c>
      <c r="L21" s="74">
        <f>J21-I21</f>
        <v>2252756.965905</v>
      </c>
      <c r="M21" s="1">
        <f>L21*J22</f>
        <v>0</v>
      </c>
    </row>
    <row r="22" spans="6:13" ht="12" customHeight="1" x14ac:dyDescent="0.25">
      <c r="G22" s="143" t="s">
        <v>131</v>
      </c>
      <c r="H22" s="144"/>
      <c r="I22" s="146">
        <v>6</v>
      </c>
      <c r="J22" s="147">
        <v>0</v>
      </c>
      <c r="K22" s="148">
        <v>6</v>
      </c>
      <c r="L22" s="1">
        <v>6</v>
      </c>
      <c r="M22" s="1"/>
    </row>
    <row r="23" spans="6:13" x14ac:dyDescent="0.25">
      <c r="G23" s="149" t="s">
        <v>53</v>
      </c>
      <c r="H23" s="150"/>
      <c r="I23" s="151">
        <f>I21*I22</f>
        <v>1230786.2045700001</v>
      </c>
      <c r="J23" s="152">
        <f>J21*J22</f>
        <v>0</v>
      </c>
      <c r="K23" s="153">
        <f>J23-I23</f>
        <v>-1230786.2045700001</v>
      </c>
      <c r="L23" s="154">
        <f>J23-I23</f>
        <v>-1230786.2045700001</v>
      </c>
      <c r="M23" s="1"/>
    </row>
    <row r="24" spans="6:13" x14ac:dyDescent="0.25">
      <c r="H24" s="155"/>
      <c r="I24" s="156"/>
      <c r="K24" s="1"/>
      <c r="L24" s="1">
        <f>L21*L22</f>
        <v>13516541.795430001</v>
      </c>
      <c r="M24" s="1"/>
    </row>
    <row r="25" spans="6:13" x14ac:dyDescent="0.25">
      <c r="H25" s="155"/>
      <c r="I25" s="156"/>
      <c r="J25" s="1">
        <f>16449653.35-J23</f>
        <v>16449653.35</v>
      </c>
      <c r="K25" s="1"/>
      <c r="L25" s="1">
        <f>J25/6</f>
        <v>2741608.8916666666</v>
      </c>
      <c r="M25" s="1"/>
    </row>
    <row r="26" spans="6:13" x14ac:dyDescent="0.25">
      <c r="G26" s="1" t="s">
        <v>56</v>
      </c>
      <c r="H26" s="155">
        <v>2.8799999999999999E-2</v>
      </c>
      <c r="I26" s="1">
        <v>78958.34</v>
      </c>
      <c r="J26" s="1">
        <v>2741608.89</v>
      </c>
      <c r="K26" s="1">
        <f>K21*K22</f>
        <v>13516541.795430001</v>
      </c>
      <c r="L26" s="1">
        <f>SUM(L16:L18)</f>
        <v>-17743.834094999998</v>
      </c>
      <c r="M26" s="1">
        <f>J21</f>
        <v>2457888</v>
      </c>
    </row>
    <row r="27" spans="6:13" x14ac:dyDescent="0.25">
      <c r="G27" s="1" t="s">
        <v>57</v>
      </c>
      <c r="H27" s="157">
        <v>0.08</v>
      </c>
      <c r="I27" s="1">
        <v>219328.71</v>
      </c>
      <c r="J27" s="1">
        <f>J26-J21</f>
        <v>283720.89000000013</v>
      </c>
      <c r="K27" s="1"/>
      <c r="L27" s="1"/>
      <c r="M27" s="1">
        <f>F9+J16+J17+J18</f>
        <v>187387.2</v>
      </c>
    </row>
    <row r="28" spans="6:13" x14ac:dyDescent="0.25">
      <c r="G28" s="1" t="s">
        <v>132</v>
      </c>
      <c r="H28" s="155">
        <v>0</v>
      </c>
      <c r="I28" s="1">
        <f>SUM(I15:I27)</f>
        <v>1769697.9568550002</v>
      </c>
      <c r="J28" s="1">
        <f>I16/H16</f>
        <v>205131.02999999997</v>
      </c>
      <c r="K28" s="1"/>
      <c r="L28" s="1"/>
      <c r="M28" s="1">
        <f>M26-M27</f>
        <v>2270500.7999999998</v>
      </c>
    </row>
    <row r="29" spans="6:13" x14ac:dyDescent="0.25">
      <c r="F29" s="1"/>
      <c r="G29" s="1" t="s">
        <v>133</v>
      </c>
      <c r="H29" s="155">
        <v>0</v>
      </c>
      <c r="I29" s="1">
        <v>0</v>
      </c>
      <c r="K29" s="1"/>
      <c r="L29" s="1"/>
      <c r="M29" s="1"/>
    </row>
    <row r="30" spans="6:13" x14ac:dyDescent="0.25">
      <c r="F30" s="1">
        <f>100%-8.65%</f>
        <v>0.91349999999999998</v>
      </c>
      <c r="I30" s="158">
        <v>2.8799999999999999E-2</v>
      </c>
      <c r="J30" s="158">
        <v>0.08</v>
      </c>
    </row>
    <row r="31" spans="6:13" x14ac:dyDescent="0.25">
      <c r="F31" s="1">
        <f>I13/F30</f>
        <v>205131.03448275864</v>
      </c>
      <c r="I31" s="1" t="e">
        <f>#REF!/I30</f>
        <v>#REF!</v>
      </c>
      <c r="J31" s="1" t="e">
        <f>#REF!/J30</f>
        <v>#REF!</v>
      </c>
    </row>
    <row r="33" spans="1:9" x14ac:dyDescent="0.25">
      <c r="F33" s="1">
        <f>TRUNC(I13/(1-H19),2)</f>
        <v>205131.03</v>
      </c>
      <c r="I33" s="1" t="e">
        <f>I31-F33</f>
        <v>#REF!</v>
      </c>
    </row>
    <row r="34" spans="1:9" x14ac:dyDescent="0.25">
      <c r="F34" s="156" t="e">
        <f>I31-F33</f>
        <v>#REF!</v>
      </c>
    </row>
    <row r="35" spans="1:9" x14ac:dyDescent="0.25">
      <c r="F35">
        <v>6</v>
      </c>
    </row>
    <row r="36" spans="1:9" x14ac:dyDescent="0.25">
      <c r="F36" s="159" t="e">
        <f>F34*F35</f>
        <v>#REF!</v>
      </c>
    </row>
    <row r="37" spans="1:9" ht="39.75" customHeight="1" x14ac:dyDescent="0.25">
      <c r="A37" s="708" t="s">
        <v>134</v>
      </c>
      <c r="B37" s="708"/>
      <c r="C37" s="160"/>
    </row>
  </sheetData>
  <mergeCells count="1">
    <mergeCell ref="A37:B37"/>
  </mergeCells>
  <pageMargins left="0.51180555555555496" right="0.51180555555555496" top="0.78749999999999998" bottom="0.78749999999999998" header="0.51180555555555496" footer="0.51180555555555496"/>
  <pageSetup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5"/>
  <dimension ref="A1:AMJ59"/>
  <sheetViews>
    <sheetView zoomScale="140" zoomScaleNormal="140" workbookViewId="0">
      <selection activeCell="F54" sqref="F54"/>
    </sheetView>
  </sheetViews>
  <sheetFormatPr defaultColWidth="9.140625" defaultRowHeight="15" x14ac:dyDescent="0.25"/>
  <cols>
    <col min="1" max="1" width="21" style="23" customWidth="1"/>
    <col min="2" max="2" width="9.7109375" style="23" customWidth="1"/>
    <col min="3" max="3" width="6.85546875" style="24" hidden="1" customWidth="1"/>
    <col min="4" max="4" width="12" style="25" customWidth="1"/>
    <col min="5" max="5" width="12.42578125" style="26" customWidth="1"/>
    <col min="6" max="6" width="10.140625" style="26" customWidth="1"/>
    <col min="7" max="7" width="4.28515625" style="1" customWidth="1"/>
    <col min="8" max="8" width="18.140625" style="1" customWidth="1"/>
    <col min="9" max="11" width="9.140625" style="1"/>
    <col min="12" max="1024" width="9.140625" style="28"/>
  </cols>
  <sheetData>
    <row r="1" spans="1:11" ht="15.75" x14ac:dyDescent="0.25">
      <c r="A1" s="704" t="s">
        <v>62</v>
      </c>
      <c r="B1" s="704"/>
      <c r="C1" s="704"/>
      <c r="D1" s="704"/>
      <c r="E1" s="704"/>
      <c r="F1" s="704"/>
      <c r="G1" s="704"/>
    </row>
    <row r="2" spans="1:11" s="33" customFormat="1" ht="32.25" customHeight="1" x14ac:dyDescent="0.25">
      <c r="A2" s="698" t="s">
        <v>28</v>
      </c>
      <c r="B2" s="698"/>
      <c r="C2" s="29" t="s">
        <v>63</v>
      </c>
      <c r="D2" s="30" t="s">
        <v>64</v>
      </c>
      <c r="E2" s="29" t="s">
        <v>65</v>
      </c>
      <c r="F2" s="29" t="s">
        <v>31</v>
      </c>
      <c r="G2" s="29" t="s">
        <v>66</v>
      </c>
      <c r="H2" s="32"/>
      <c r="I2" s="32"/>
      <c r="J2" s="32"/>
      <c r="K2" s="32"/>
    </row>
    <row r="3" spans="1:11" s="33" customFormat="1" ht="14.1" hidden="1" customHeight="1" x14ac:dyDescent="0.25">
      <c r="A3" s="34" t="s">
        <v>33</v>
      </c>
      <c r="B3" s="35"/>
      <c r="C3" s="35">
        <v>0</v>
      </c>
      <c r="D3" s="36">
        <v>0</v>
      </c>
      <c r="E3" s="37"/>
      <c r="F3" s="37">
        <f>D3*E3</f>
        <v>0</v>
      </c>
      <c r="G3" s="36"/>
      <c r="H3" s="32"/>
      <c r="I3" s="32"/>
      <c r="J3" s="32"/>
      <c r="K3" s="32"/>
    </row>
    <row r="4" spans="1:11" s="33" customFormat="1" ht="14.1" hidden="1" customHeight="1" x14ac:dyDescent="0.25">
      <c r="A4" s="697" t="s">
        <v>34</v>
      </c>
      <c r="B4" s="697"/>
      <c r="C4" s="35"/>
      <c r="D4" s="36"/>
      <c r="E4" s="37"/>
      <c r="F4" s="37">
        <f>D4*E4</f>
        <v>0</v>
      </c>
      <c r="G4" s="36"/>
      <c r="H4" s="32"/>
      <c r="I4" s="32"/>
      <c r="J4" s="32"/>
      <c r="K4" s="32"/>
    </row>
    <row r="5" spans="1:11" s="33" customFormat="1" ht="14.1" hidden="1" customHeight="1" x14ac:dyDescent="0.25">
      <c r="A5" s="697" t="s">
        <v>35</v>
      </c>
      <c r="B5" s="697"/>
      <c r="C5" s="35"/>
      <c r="D5" s="36"/>
      <c r="E5" s="37"/>
      <c r="F5" s="37">
        <f>D5*E5</f>
        <v>0</v>
      </c>
      <c r="G5" s="36"/>
      <c r="H5" s="32"/>
      <c r="I5" s="32"/>
      <c r="J5" s="32"/>
      <c r="K5" s="32"/>
    </row>
    <row r="6" spans="1:11" s="33" customFormat="1" ht="14.1" hidden="1" customHeight="1" x14ac:dyDescent="0.25">
      <c r="A6" s="697" t="s">
        <v>36</v>
      </c>
      <c r="B6" s="697"/>
      <c r="C6" s="35"/>
      <c r="D6" s="36"/>
      <c r="E6" s="37"/>
      <c r="F6" s="37">
        <f>D6*E6</f>
        <v>0</v>
      </c>
      <c r="G6" s="36"/>
      <c r="H6" s="32"/>
      <c r="I6" s="32"/>
      <c r="J6" s="32"/>
      <c r="K6" s="32"/>
    </row>
    <row r="7" spans="1:11" s="33" customFormat="1" ht="14.1" hidden="1" customHeight="1" x14ac:dyDescent="0.25">
      <c r="A7" s="696" t="s">
        <v>37</v>
      </c>
      <c r="B7" s="696"/>
      <c r="C7" s="38"/>
      <c r="D7" s="30">
        <f>SUM(D3:D6)</f>
        <v>0</v>
      </c>
      <c r="E7" s="29"/>
      <c r="F7" s="29">
        <f>SUM(F3:F6)</f>
        <v>0</v>
      </c>
      <c r="G7" s="36"/>
      <c r="H7" s="32"/>
      <c r="I7" s="32"/>
      <c r="J7" s="32"/>
      <c r="K7" s="32"/>
    </row>
    <row r="8" spans="1:11" s="33" customFormat="1" ht="14.1" customHeight="1" x14ac:dyDescent="0.25">
      <c r="A8" s="39" t="s">
        <v>67</v>
      </c>
      <c r="B8" s="40"/>
      <c r="C8" s="41"/>
      <c r="D8" s="30"/>
      <c r="E8" s="29"/>
      <c r="F8" s="29"/>
      <c r="G8" s="36"/>
      <c r="H8" s="32"/>
      <c r="I8" s="32"/>
      <c r="J8" s="32"/>
      <c r="K8" s="32"/>
    </row>
    <row r="9" spans="1:11" s="33" customFormat="1" ht="14.1" customHeight="1" x14ac:dyDescent="0.25">
      <c r="A9" s="697" t="s">
        <v>135</v>
      </c>
      <c r="B9" s="697"/>
      <c r="C9" s="35"/>
      <c r="D9" s="36">
        <v>361</v>
      </c>
      <c r="E9" s="37">
        <v>101.92</v>
      </c>
      <c r="F9" s="37">
        <f>D9*E9-0.35</f>
        <v>36792.770000000004</v>
      </c>
      <c r="G9" s="36">
        <v>7</v>
      </c>
      <c r="H9" s="32">
        <v>36792.769999999997</v>
      </c>
      <c r="I9" s="161">
        <f t="shared" ref="I9:I18" si="0">H9-F9</f>
        <v>0</v>
      </c>
      <c r="J9" s="32"/>
      <c r="K9" s="32"/>
    </row>
    <row r="10" spans="1:11" s="33" customFormat="1" ht="14.1" customHeight="1" x14ac:dyDescent="0.25">
      <c r="A10" s="697" t="s">
        <v>136</v>
      </c>
      <c r="B10" s="697"/>
      <c r="C10" s="35"/>
      <c r="D10" s="36">
        <v>722</v>
      </c>
      <c r="E10" s="37">
        <v>101.92</v>
      </c>
      <c r="F10" s="37">
        <f>D10*E10-0.7</f>
        <v>73585.540000000008</v>
      </c>
      <c r="G10" s="36">
        <v>7</v>
      </c>
      <c r="H10" s="32">
        <v>73585.539999999994</v>
      </c>
      <c r="I10" s="161">
        <f t="shared" si="0"/>
        <v>0</v>
      </c>
      <c r="J10" s="32"/>
      <c r="K10" s="32"/>
    </row>
    <row r="11" spans="1:11" s="33" customFormat="1" ht="14.1" customHeight="1" x14ac:dyDescent="0.25">
      <c r="A11" s="697" t="s">
        <v>137</v>
      </c>
      <c r="B11" s="697"/>
      <c r="C11" s="35"/>
      <c r="D11" s="36">
        <v>361</v>
      </c>
      <c r="E11" s="37">
        <v>101.92</v>
      </c>
      <c r="F11" s="37">
        <f>D11*E11-0.35</f>
        <v>36792.770000000004</v>
      </c>
      <c r="G11" s="36">
        <v>7</v>
      </c>
      <c r="H11" s="32">
        <v>36792.769999999997</v>
      </c>
      <c r="I11" s="161">
        <f t="shared" si="0"/>
        <v>0</v>
      </c>
      <c r="J11" s="32"/>
      <c r="K11" s="32"/>
    </row>
    <row r="12" spans="1:11" s="33" customFormat="1" ht="14.1" customHeight="1" x14ac:dyDescent="0.25">
      <c r="A12" s="697" t="s">
        <v>138</v>
      </c>
      <c r="B12" s="697"/>
      <c r="C12" s="35"/>
      <c r="D12" s="36">
        <v>129</v>
      </c>
      <c r="E12" s="37">
        <v>101.92</v>
      </c>
      <c r="F12" s="37">
        <f>D12*E12-0.12</f>
        <v>13147.56</v>
      </c>
      <c r="G12" s="36">
        <v>5</v>
      </c>
      <c r="H12" s="32">
        <v>13147.56</v>
      </c>
      <c r="I12" s="161">
        <f t="shared" si="0"/>
        <v>0</v>
      </c>
      <c r="J12" s="32"/>
      <c r="K12" s="32"/>
    </row>
    <row r="13" spans="1:11" s="33" customFormat="1" ht="14.1" customHeight="1" x14ac:dyDescent="0.25">
      <c r="A13" s="34" t="s">
        <v>139</v>
      </c>
      <c r="B13" s="42"/>
      <c r="C13" s="35"/>
      <c r="D13" s="36">
        <v>129</v>
      </c>
      <c r="E13" s="37">
        <v>101.92</v>
      </c>
      <c r="F13" s="37">
        <f>D13*E13-0.12</f>
        <v>13147.56</v>
      </c>
      <c r="G13" s="36">
        <v>5</v>
      </c>
      <c r="H13" s="32">
        <v>13147.56</v>
      </c>
      <c r="I13" s="161">
        <f t="shared" si="0"/>
        <v>0</v>
      </c>
      <c r="J13" s="32"/>
      <c r="K13" s="32"/>
    </row>
    <row r="14" spans="1:11" s="33" customFormat="1" ht="14.1" customHeight="1" x14ac:dyDescent="0.25">
      <c r="A14" s="696" t="s">
        <v>72</v>
      </c>
      <c r="B14" s="696"/>
      <c r="C14" s="38"/>
      <c r="D14" s="30">
        <f>SUM(D9:D13)</f>
        <v>1702</v>
      </c>
      <c r="E14" s="29"/>
      <c r="F14" s="29">
        <f>SUM(F9:F13)</f>
        <v>173466.2</v>
      </c>
      <c r="G14" s="36">
        <f>SUM(G9:G13)</f>
        <v>31</v>
      </c>
      <c r="H14" s="32"/>
      <c r="I14" s="161">
        <f t="shared" si="0"/>
        <v>-173466.2</v>
      </c>
      <c r="J14" s="32"/>
      <c r="K14" s="32"/>
    </row>
    <row r="15" spans="1:11" s="33" customFormat="1" ht="14.1" customHeight="1" x14ac:dyDescent="0.25">
      <c r="A15" s="43" t="s">
        <v>73</v>
      </c>
      <c r="B15" s="42"/>
      <c r="C15" s="35"/>
      <c r="D15" s="30"/>
      <c r="E15" s="29"/>
      <c r="F15" s="29"/>
      <c r="G15" s="36"/>
      <c r="H15" s="32"/>
      <c r="I15" s="161">
        <f t="shared" si="0"/>
        <v>0</v>
      </c>
      <c r="J15" s="32"/>
      <c r="K15" s="32"/>
    </row>
    <row r="16" spans="1:11" s="33" customFormat="1" ht="14.1" customHeight="1" x14ac:dyDescent="0.25">
      <c r="A16" s="697" t="s">
        <v>140</v>
      </c>
      <c r="B16" s="697"/>
      <c r="C16" s="35"/>
      <c r="D16" s="36">
        <v>722</v>
      </c>
      <c r="E16" s="37">
        <v>101.92</v>
      </c>
      <c r="F16" s="37">
        <f>D16*E16-0.7</f>
        <v>73585.540000000008</v>
      </c>
      <c r="G16" s="36">
        <v>14</v>
      </c>
      <c r="H16" s="32">
        <v>73585.539999999994</v>
      </c>
      <c r="I16" s="161">
        <f t="shared" si="0"/>
        <v>0</v>
      </c>
      <c r="J16" s="32"/>
      <c r="K16" s="32"/>
    </row>
    <row r="17" spans="1:11" s="33" customFormat="1" ht="14.1" customHeight="1" x14ac:dyDescent="0.25">
      <c r="A17" s="697" t="s">
        <v>141</v>
      </c>
      <c r="B17" s="697"/>
      <c r="C17" s="35"/>
      <c r="D17" s="36">
        <v>1445</v>
      </c>
      <c r="E17" s="37">
        <v>101.92</v>
      </c>
      <c r="F17" s="37">
        <f>D17*E17-1.4</f>
        <v>147273</v>
      </c>
      <c r="G17" s="36">
        <v>14</v>
      </c>
      <c r="H17" s="32">
        <v>147273</v>
      </c>
      <c r="I17" s="161">
        <f t="shared" si="0"/>
        <v>0</v>
      </c>
      <c r="J17" s="32"/>
      <c r="K17" s="32"/>
    </row>
    <row r="18" spans="1:11" s="33" customFormat="1" ht="14.1" customHeight="1" x14ac:dyDescent="0.25">
      <c r="A18" s="697" t="s">
        <v>139</v>
      </c>
      <c r="B18" s="697"/>
      <c r="C18" s="35"/>
      <c r="D18" s="36">
        <v>129</v>
      </c>
      <c r="E18" s="37">
        <v>101.92</v>
      </c>
      <c r="F18" s="37">
        <f>D18*E18-0.12</f>
        <v>13147.56</v>
      </c>
      <c r="G18" s="36">
        <v>5</v>
      </c>
      <c r="H18" s="32">
        <v>13147.56</v>
      </c>
      <c r="I18" s="161">
        <f t="shared" si="0"/>
        <v>0</v>
      </c>
      <c r="J18" s="32"/>
      <c r="K18" s="32"/>
    </row>
    <row r="19" spans="1:11" s="33" customFormat="1" ht="14.1" hidden="1" customHeight="1" x14ac:dyDescent="0.25">
      <c r="A19" s="697" t="s">
        <v>45</v>
      </c>
      <c r="B19" s="697"/>
      <c r="C19" s="35"/>
      <c r="D19" s="36"/>
      <c r="E19" s="37">
        <v>101.92</v>
      </c>
      <c r="F19" s="37">
        <f>D19*E19</f>
        <v>0</v>
      </c>
      <c r="G19" s="36"/>
      <c r="H19" s="32"/>
      <c r="I19" s="32"/>
      <c r="J19" s="32"/>
      <c r="K19" s="32"/>
    </row>
    <row r="20" spans="1:11" s="33" customFormat="1" ht="14.1" hidden="1" customHeight="1" x14ac:dyDescent="0.25">
      <c r="A20" s="697" t="s">
        <v>46</v>
      </c>
      <c r="B20" s="697"/>
      <c r="C20" s="35"/>
      <c r="D20" s="36"/>
      <c r="E20" s="37"/>
      <c r="F20" s="37">
        <f>D20*E20</f>
        <v>0</v>
      </c>
      <c r="G20" s="36"/>
      <c r="H20" s="32"/>
      <c r="I20" s="32"/>
      <c r="J20" s="32"/>
      <c r="K20" s="32"/>
    </row>
    <row r="21" spans="1:11" s="33" customFormat="1" ht="14.1" hidden="1" customHeight="1" x14ac:dyDescent="0.25">
      <c r="A21" s="697" t="s">
        <v>47</v>
      </c>
      <c r="B21" s="697"/>
      <c r="C21" s="35"/>
      <c r="D21" s="36"/>
      <c r="E21" s="37"/>
      <c r="F21" s="37">
        <f>D21*E21</f>
        <v>0</v>
      </c>
      <c r="G21" s="36"/>
      <c r="H21" s="32"/>
      <c r="I21" s="32"/>
      <c r="J21" s="32"/>
      <c r="K21" s="32"/>
    </row>
    <row r="22" spans="1:11" s="33" customFormat="1" ht="14.1" hidden="1" customHeight="1" x14ac:dyDescent="0.25">
      <c r="A22" s="696" t="s">
        <v>74</v>
      </c>
      <c r="B22" s="696"/>
      <c r="C22" s="30">
        <f>SUM(C16:C21)</f>
        <v>0</v>
      </c>
      <c r="D22" s="30">
        <f>SUM(D16:D21)</f>
        <v>2296</v>
      </c>
      <c r="E22" s="29"/>
      <c r="F22" s="29">
        <f>SUM(F16:F21)</f>
        <v>234006.1</v>
      </c>
      <c r="G22" s="36">
        <f>SUM(G16:G21)</f>
        <v>33</v>
      </c>
      <c r="H22" s="32"/>
      <c r="I22" s="32"/>
      <c r="J22" s="32"/>
      <c r="K22" s="32"/>
    </row>
    <row r="23" spans="1:11" s="33" customFormat="1" ht="14.1" hidden="1" customHeight="1" x14ac:dyDescent="0.25">
      <c r="A23" s="34"/>
      <c r="B23" s="42"/>
      <c r="C23" s="35"/>
      <c r="D23" s="30"/>
      <c r="E23" s="29"/>
      <c r="F23" s="29"/>
      <c r="G23" s="36"/>
      <c r="H23" s="32"/>
      <c r="I23" s="32"/>
      <c r="J23" s="32"/>
      <c r="K23" s="32"/>
    </row>
    <row r="24" spans="1:11" s="33" customFormat="1" ht="14.1" hidden="1" customHeight="1" x14ac:dyDescent="0.25">
      <c r="A24" s="34" t="s">
        <v>49</v>
      </c>
      <c r="B24" s="42"/>
      <c r="C24" s="35"/>
      <c r="D24" s="36"/>
      <c r="E24" s="37"/>
      <c r="F24" s="37">
        <f>D24*E24</f>
        <v>0</v>
      </c>
      <c r="G24" s="36"/>
      <c r="H24" s="32"/>
      <c r="I24" s="32"/>
      <c r="J24" s="32"/>
      <c r="K24" s="32"/>
    </row>
    <row r="25" spans="1:11" s="33" customFormat="1" ht="14.1" hidden="1" customHeight="1" x14ac:dyDescent="0.25">
      <c r="A25" s="44" t="s">
        <v>50</v>
      </c>
      <c r="B25" s="42"/>
      <c r="C25" s="35"/>
      <c r="D25" s="30">
        <f>SUM(D24)</f>
        <v>0</v>
      </c>
      <c r="E25" s="29"/>
      <c r="F25" s="29">
        <f>SUM(F24)</f>
        <v>0</v>
      </c>
      <c r="G25" s="36"/>
      <c r="H25" s="32"/>
      <c r="I25" s="32"/>
      <c r="J25" s="32"/>
      <c r="K25" s="32"/>
    </row>
    <row r="26" spans="1:11" s="33" customFormat="1" ht="14.1" hidden="1" customHeight="1" x14ac:dyDescent="0.25">
      <c r="A26" s="34"/>
      <c r="B26" s="42"/>
      <c r="C26" s="35"/>
      <c r="D26" s="30"/>
      <c r="E26" s="29"/>
      <c r="F26" s="29"/>
      <c r="G26" s="36"/>
      <c r="H26" s="32"/>
      <c r="I26" s="32"/>
      <c r="J26" s="32"/>
      <c r="K26" s="32"/>
    </row>
    <row r="27" spans="1:11" s="33" customFormat="1" ht="14.1" hidden="1" customHeight="1" x14ac:dyDescent="0.25">
      <c r="A27" s="34" t="s">
        <v>51</v>
      </c>
      <c r="B27" s="42"/>
      <c r="C27" s="35"/>
      <c r="D27" s="36"/>
      <c r="E27" s="37"/>
      <c r="F27" s="37">
        <f>D27*E27</f>
        <v>0</v>
      </c>
      <c r="G27" s="36"/>
      <c r="H27" s="32"/>
      <c r="I27" s="32"/>
      <c r="J27" s="32"/>
      <c r="K27" s="32"/>
    </row>
    <row r="28" spans="1:11" s="33" customFormat="1" ht="14.1" hidden="1" customHeight="1" x14ac:dyDescent="0.25">
      <c r="A28" s="696" t="s">
        <v>52</v>
      </c>
      <c r="B28" s="696"/>
      <c r="C28" s="38"/>
      <c r="D28" s="30">
        <f>SUM(D27)</f>
        <v>0</v>
      </c>
      <c r="E28" s="29"/>
      <c r="F28" s="29">
        <f>SUM(F27)</f>
        <v>0</v>
      </c>
      <c r="G28" s="36"/>
      <c r="H28" s="32"/>
      <c r="I28" s="32"/>
      <c r="J28" s="32"/>
      <c r="K28" s="32"/>
    </row>
    <row r="29" spans="1:11" s="33" customFormat="1" ht="14.1" hidden="1" customHeight="1" x14ac:dyDescent="0.25">
      <c r="A29" s="34"/>
      <c r="B29" s="42"/>
      <c r="C29" s="35"/>
      <c r="D29" s="30"/>
      <c r="E29" s="29"/>
      <c r="F29" s="29"/>
      <c r="G29" s="36"/>
      <c r="H29" s="32"/>
      <c r="I29" s="32"/>
      <c r="J29" s="32"/>
      <c r="K29" s="32"/>
    </row>
    <row r="30" spans="1:11" ht="14.1" customHeight="1" x14ac:dyDescent="0.25">
      <c r="A30" s="693" t="s">
        <v>7</v>
      </c>
      <c r="B30" s="693"/>
      <c r="C30" s="46"/>
      <c r="D30" s="30">
        <f>D7+D14+D22+D25+D28</f>
        <v>3998</v>
      </c>
      <c r="E30" s="47"/>
      <c r="F30" s="29">
        <f>F16+F17+F18</f>
        <v>234006.1</v>
      </c>
      <c r="G30" s="36">
        <f>G22+G14</f>
        <v>64</v>
      </c>
    </row>
    <row r="31" spans="1:11" ht="14.1" customHeight="1" x14ac:dyDescent="0.25">
      <c r="A31" s="692"/>
      <c r="B31" s="692"/>
      <c r="C31" s="49"/>
      <c r="D31" s="50"/>
      <c r="E31" s="51"/>
      <c r="F31" s="51"/>
      <c r="G31" s="36"/>
    </row>
    <row r="32" spans="1:11" ht="14.1" customHeight="1" x14ac:dyDescent="0.25">
      <c r="A32" s="693" t="s">
        <v>8</v>
      </c>
      <c r="B32" s="693"/>
      <c r="C32" s="46"/>
      <c r="D32" s="50"/>
      <c r="E32" s="51"/>
      <c r="F32" s="68">
        <f>F14+F30</f>
        <v>407472.30000000005</v>
      </c>
      <c r="H32" s="67">
        <f>SUM(H9:H18)</f>
        <v>407472.3</v>
      </c>
    </row>
    <row r="33" spans="1:11" ht="14.1" customHeight="1" x14ac:dyDescent="0.25">
      <c r="A33" s="53"/>
      <c r="B33" s="53"/>
      <c r="C33" s="54"/>
      <c r="D33" s="55"/>
      <c r="E33" s="56"/>
      <c r="F33" s="56"/>
    </row>
    <row r="34" spans="1:11" s="22" customFormat="1" ht="14.1" customHeight="1" x14ac:dyDescent="0.25">
      <c r="A34" s="45"/>
      <c r="B34" s="45" t="s">
        <v>142</v>
      </c>
      <c r="C34" s="45"/>
      <c r="D34" s="85" t="s">
        <v>143</v>
      </c>
      <c r="E34" s="84" t="s">
        <v>144</v>
      </c>
      <c r="F34" s="86"/>
      <c r="G34" s="21"/>
      <c r="H34" s="21"/>
      <c r="I34" s="21"/>
      <c r="J34" s="21"/>
      <c r="K34" s="21"/>
    </row>
    <row r="35" spans="1:11" ht="14.1" customHeight="1" x14ac:dyDescent="0.25">
      <c r="A35" s="59" t="s">
        <v>12</v>
      </c>
      <c r="B35" s="57"/>
      <c r="C35" s="48"/>
      <c r="D35" s="60" t="s">
        <v>13</v>
      </c>
      <c r="E35" s="58" t="s">
        <v>13</v>
      </c>
      <c r="F35" s="56"/>
    </row>
    <row r="36" spans="1:11" ht="14.1" customHeight="1" x14ac:dyDescent="0.25">
      <c r="A36" s="59" t="s">
        <v>54</v>
      </c>
      <c r="B36" s="61">
        <v>0.1</v>
      </c>
      <c r="C36" s="61"/>
      <c r="D36" s="51">
        <v>62543.5</v>
      </c>
      <c r="E36" s="51">
        <f>B36*F32</f>
        <v>40747.23000000001</v>
      </c>
      <c r="F36" s="62"/>
      <c r="H36" s="1">
        <f>D36/B36</f>
        <v>625435</v>
      </c>
    </row>
    <row r="37" spans="1:11" ht="14.1" customHeight="1" x14ac:dyDescent="0.25">
      <c r="A37" s="59" t="s">
        <v>15</v>
      </c>
      <c r="B37" s="48"/>
      <c r="C37" s="48"/>
      <c r="D37" s="51">
        <v>2000</v>
      </c>
      <c r="E37" s="51">
        <f>D37</f>
        <v>2000</v>
      </c>
      <c r="F37" s="56"/>
    </row>
    <row r="38" spans="1:11" ht="14.1" customHeight="1" x14ac:dyDescent="0.25">
      <c r="A38" s="59" t="s">
        <v>55</v>
      </c>
      <c r="B38" s="61">
        <v>0.05</v>
      </c>
      <c r="C38" s="61"/>
      <c r="D38" s="51">
        <v>31271.75</v>
      </c>
      <c r="E38" s="51">
        <f>(F32+E36+E37)*B38</f>
        <v>22510.976500000004</v>
      </c>
      <c r="F38" s="63"/>
      <c r="H38" s="1">
        <f>D38/B38</f>
        <v>625435</v>
      </c>
    </row>
    <row r="39" spans="1:11" ht="14.1" customHeight="1" x14ac:dyDescent="0.25">
      <c r="A39" s="59" t="s">
        <v>17</v>
      </c>
      <c r="B39" s="48"/>
      <c r="C39" s="48"/>
      <c r="D39" s="68">
        <f>SUM(D36:D38)</f>
        <v>95815.25</v>
      </c>
      <c r="E39" s="52">
        <f>SUM(E36:E38)</f>
        <v>65258.206500000015</v>
      </c>
      <c r="F39" s="56"/>
    </row>
    <row r="40" spans="1:11" ht="14.1" customHeight="1" x14ac:dyDescent="0.25">
      <c r="A40" s="59"/>
      <c r="B40" s="48"/>
      <c r="C40" s="48"/>
      <c r="D40" s="51"/>
      <c r="E40" s="51"/>
      <c r="F40" s="56"/>
    </row>
    <row r="41" spans="1:11" ht="14.1" customHeight="1" x14ac:dyDescent="0.25">
      <c r="A41" s="59" t="s">
        <v>18</v>
      </c>
      <c r="B41" s="48"/>
      <c r="C41" s="48"/>
      <c r="D41" s="58" t="s">
        <v>13</v>
      </c>
      <c r="E41" s="58" t="s">
        <v>13</v>
      </c>
      <c r="F41" s="56"/>
      <c r="G41" s="1" t="s">
        <v>75</v>
      </c>
    </row>
    <row r="42" spans="1:11" ht="14.1" customHeight="1" x14ac:dyDescent="0.25">
      <c r="A42" s="59" t="s">
        <v>19</v>
      </c>
      <c r="B42" s="64">
        <v>6.4999999999999997E-3</v>
      </c>
      <c r="C42" s="64"/>
      <c r="D42" s="51">
        <v>4065.33</v>
      </c>
      <c r="E42" s="51">
        <f>B42*D50</f>
        <v>3363.7091321839084</v>
      </c>
      <c r="F42" s="81"/>
      <c r="H42" s="1">
        <f>D42/B42</f>
        <v>625435.38461538462</v>
      </c>
    </row>
    <row r="43" spans="1:11" ht="14.1" customHeight="1" x14ac:dyDescent="0.25">
      <c r="A43" s="59" t="s">
        <v>20</v>
      </c>
      <c r="B43" s="65">
        <v>0.03</v>
      </c>
      <c r="C43" s="65"/>
      <c r="D43" s="51">
        <v>18763.05</v>
      </c>
      <c r="E43" s="51">
        <f>B43*D50</f>
        <v>15524.811379310348</v>
      </c>
      <c r="F43" s="81"/>
      <c r="H43" s="1">
        <f>D43/B43</f>
        <v>625435</v>
      </c>
    </row>
    <row r="44" spans="1:11" ht="14.1" customHeight="1" x14ac:dyDescent="0.25">
      <c r="A44" s="59" t="s">
        <v>145</v>
      </c>
      <c r="B44" s="65">
        <v>0.05</v>
      </c>
      <c r="C44" s="65"/>
      <c r="D44" s="51">
        <f>B44*625435</f>
        <v>31271.75</v>
      </c>
      <c r="E44" s="51">
        <f>B44*D50</f>
        <v>25874.685632183915</v>
      </c>
      <c r="F44" s="81"/>
      <c r="H44" s="1">
        <f>D44/B44</f>
        <v>625435</v>
      </c>
    </row>
    <row r="45" spans="1:11" ht="14.1" customHeight="1" x14ac:dyDescent="0.25">
      <c r="A45" s="59" t="s">
        <v>17</v>
      </c>
      <c r="B45" s="64">
        <f>SUM(B42:B44)</f>
        <v>8.6499999999999994E-2</v>
      </c>
      <c r="C45" s="64"/>
      <c r="D45" s="52">
        <f>SUM(D42:D44)</f>
        <v>54100.13</v>
      </c>
      <c r="E45" s="52">
        <f>SUM(E42:E44)</f>
        <v>44763.206143678166</v>
      </c>
      <c r="F45" s="56"/>
      <c r="H45" s="1">
        <f>B45*D55</f>
        <v>0</v>
      </c>
    </row>
    <row r="46" spans="1:11" ht="14.1" customHeight="1" x14ac:dyDescent="0.25">
      <c r="A46" s="59" t="s">
        <v>146</v>
      </c>
      <c r="B46" s="64">
        <v>0.10879999999999999</v>
      </c>
      <c r="C46" s="64"/>
      <c r="D46" s="51">
        <f>B46*625435</f>
        <v>68047.327999999994</v>
      </c>
      <c r="E46" s="51">
        <v>0</v>
      </c>
      <c r="F46" s="56"/>
      <c r="H46" s="82"/>
    </row>
    <row r="47" spans="1:11" ht="14.1" customHeight="1" x14ac:dyDescent="0.25">
      <c r="A47" s="59"/>
      <c r="B47" s="64">
        <v>0</v>
      </c>
      <c r="C47" s="64"/>
      <c r="D47" s="51">
        <v>0</v>
      </c>
      <c r="E47" s="51"/>
      <c r="F47" s="56"/>
    </row>
    <row r="48" spans="1:11" ht="14.1" customHeight="1" x14ac:dyDescent="0.25">
      <c r="A48" s="694" t="s">
        <v>17</v>
      </c>
      <c r="B48" s="694"/>
      <c r="C48" s="54"/>
      <c r="D48" s="67">
        <f>D42+D43+D44+D46</f>
        <v>122147.45799999998</v>
      </c>
      <c r="E48" s="67">
        <f>E42+E43+E44+E46</f>
        <v>44763.206143678166</v>
      </c>
      <c r="F48" s="56"/>
      <c r="H48" s="1">
        <v>99319.08</v>
      </c>
    </row>
    <row r="49" spans="1:11" ht="14.1" customHeight="1" x14ac:dyDescent="0.25">
      <c r="A49" s="695" t="s">
        <v>59</v>
      </c>
      <c r="B49" s="695"/>
      <c r="C49" s="48"/>
      <c r="D49" s="52">
        <f>F32+E39</f>
        <v>472730.50650000008</v>
      </c>
      <c r="E49" s="56"/>
      <c r="F49" s="56"/>
      <c r="H49" s="1">
        <v>0.1588</v>
      </c>
    </row>
    <row r="50" spans="1:11" ht="14.1" customHeight="1" x14ac:dyDescent="0.25">
      <c r="A50" s="695" t="s">
        <v>60</v>
      </c>
      <c r="B50" s="695"/>
      <c r="C50" s="48"/>
      <c r="D50" s="68">
        <f>D49/(1-B45)</f>
        <v>517493.71264367824</v>
      </c>
      <c r="E50" s="56"/>
      <c r="F50" s="56"/>
      <c r="H50" s="1">
        <f>H48/H49</f>
        <v>625435.01259445841</v>
      </c>
    </row>
    <row r="51" spans="1:11" s="72" customFormat="1" ht="14.1" customHeight="1" x14ac:dyDescent="0.25">
      <c r="A51" s="691" t="s">
        <v>24</v>
      </c>
      <c r="B51" s="691"/>
      <c r="C51" s="45"/>
      <c r="D51" s="85" t="s">
        <v>143</v>
      </c>
      <c r="E51" s="69" t="s">
        <v>144</v>
      </c>
      <c r="F51" s="69" t="s">
        <v>147</v>
      </c>
      <c r="G51" s="70"/>
      <c r="H51" s="70"/>
      <c r="I51" s="70"/>
      <c r="J51" s="70"/>
      <c r="K51" s="70"/>
    </row>
    <row r="52" spans="1:11" ht="14.1" customHeight="1" x14ac:dyDescent="0.25">
      <c r="A52" s="691" t="s">
        <v>26</v>
      </c>
      <c r="B52" s="691"/>
      <c r="C52" s="45"/>
      <c r="D52" s="52">
        <f>F32+D39+D45+D46-0.01</f>
        <v>625434.99800000002</v>
      </c>
      <c r="E52" s="52">
        <f>F32+E39+E45</f>
        <v>517493.71264367824</v>
      </c>
      <c r="F52" s="52">
        <f>D52-E52</f>
        <v>107941.28535632178</v>
      </c>
    </row>
    <row r="53" spans="1:11" ht="14.1" customHeight="1" x14ac:dyDescent="0.25">
      <c r="A53" s="691" t="s">
        <v>27</v>
      </c>
      <c r="B53" s="691"/>
      <c r="C53" s="46"/>
      <c r="D53" s="52">
        <f>D52*12+0.01</f>
        <v>7505219.9859999996</v>
      </c>
      <c r="E53" s="52">
        <f>E52*12</f>
        <v>6209924.5517241387</v>
      </c>
      <c r="F53" s="52">
        <f>D53-E53+0.01</f>
        <v>1295295.4442758609</v>
      </c>
    </row>
    <row r="54" spans="1:11" x14ac:dyDescent="0.25">
      <c r="D54" s="73"/>
      <c r="F54" s="73"/>
    </row>
    <row r="55" spans="1:11" x14ac:dyDescent="0.25">
      <c r="D55" s="26"/>
    </row>
    <row r="56" spans="1:11" x14ac:dyDescent="0.25">
      <c r="D56" s="26"/>
    </row>
    <row r="57" spans="1:11" x14ac:dyDescent="0.25">
      <c r="D57" s="26"/>
    </row>
    <row r="58" spans="1:11" x14ac:dyDescent="0.25">
      <c r="D58" s="26"/>
    </row>
    <row r="59" spans="1:11" x14ac:dyDescent="0.25">
      <c r="D59" s="26"/>
    </row>
  </sheetData>
  <mergeCells count="28">
    <mergeCell ref="A1:G1"/>
    <mergeCell ref="A2:B2"/>
    <mergeCell ref="A4:B4"/>
    <mergeCell ref="A5:B5"/>
    <mergeCell ref="A6:B6"/>
    <mergeCell ref="A7:B7"/>
    <mergeCell ref="A9:B9"/>
    <mergeCell ref="A10:B10"/>
    <mergeCell ref="A11:B11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8:B28"/>
    <mergeCell ref="A30:B30"/>
    <mergeCell ref="A51:B51"/>
    <mergeCell ref="A52:B52"/>
    <mergeCell ref="A53:B53"/>
    <mergeCell ref="A31:B31"/>
    <mergeCell ref="A32:B32"/>
    <mergeCell ref="A48:B48"/>
    <mergeCell ref="A49:B49"/>
    <mergeCell ref="A50:B50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6"/>
  <dimension ref="A1:J83"/>
  <sheetViews>
    <sheetView showGridLines="0" tabSelected="1" zoomScale="120" zoomScaleNormal="120" workbookViewId="0">
      <selection activeCell="B60" sqref="B60"/>
    </sheetView>
  </sheetViews>
  <sheetFormatPr defaultRowHeight="11.25" x14ac:dyDescent="0.2"/>
  <cols>
    <col min="1" max="1" width="9.140625" style="617" customWidth="1"/>
    <col min="2" max="2" width="30.7109375" style="617" customWidth="1"/>
    <col min="3" max="3" width="14.42578125" style="617" customWidth="1"/>
    <col min="4" max="4" width="14.85546875" style="617" bestFit="1" customWidth="1"/>
    <col min="5" max="5" width="16.85546875" style="617" bestFit="1" customWidth="1"/>
    <col min="6" max="6" width="10.7109375" style="617" bestFit="1" customWidth="1"/>
    <col min="7" max="8" width="15.7109375" style="617" bestFit="1" customWidth="1"/>
    <col min="9" max="9" width="15.42578125" style="617" bestFit="1" customWidth="1"/>
    <col min="10" max="10" width="15.85546875" style="617" bestFit="1" customWidth="1"/>
    <col min="11" max="16384" width="9.140625" style="617"/>
  </cols>
  <sheetData>
    <row r="1" spans="1:10" ht="12.75" x14ac:dyDescent="0.2">
      <c r="A1" s="727" t="s">
        <v>281</v>
      </c>
      <c r="B1" s="728"/>
      <c r="C1" s="728"/>
      <c r="D1" s="728"/>
      <c r="E1" s="728"/>
      <c r="F1" s="728"/>
      <c r="G1" s="728"/>
      <c r="H1" s="728"/>
      <c r="I1" s="728"/>
      <c r="J1" s="729"/>
    </row>
    <row r="2" spans="1:10" ht="12.75" x14ac:dyDescent="0.2">
      <c r="A2" s="764" t="s">
        <v>255</v>
      </c>
      <c r="B2" s="765"/>
      <c r="C2" s="765"/>
      <c r="D2" s="765"/>
      <c r="E2" s="765"/>
      <c r="F2" s="765"/>
      <c r="G2" s="765"/>
      <c r="H2" s="765"/>
      <c r="I2" s="765"/>
      <c r="J2" s="766"/>
    </row>
    <row r="3" spans="1:10" ht="15" customHeight="1" x14ac:dyDescent="0.2">
      <c r="A3" s="748" t="s">
        <v>28</v>
      </c>
      <c r="B3" s="749"/>
      <c r="C3" s="749"/>
      <c r="D3" s="749"/>
      <c r="E3" s="757" t="s">
        <v>29</v>
      </c>
      <c r="F3" s="761"/>
      <c r="G3" s="755" t="s">
        <v>263</v>
      </c>
      <c r="H3" s="756"/>
      <c r="I3" s="757" t="s">
        <v>264</v>
      </c>
      <c r="J3" s="758"/>
    </row>
    <row r="4" spans="1:10" ht="15" customHeight="1" x14ac:dyDescent="0.2">
      <c r="A4" s="748" t="s">
        <v>280</v>
      </c>
      <c r="B4" s="749"/>
      <c r="C4" s="749"/>
      <c r="D4" s="749"/>
      <c r="E4" s="713">
        <v>129</v>
      </c>
      <c r="F4" s="714"/>
      <c r="G4" s="674">
        <f>ROUND(H4,2)</f>
        <v>0</v>
      </c>
      <c r="H4" s="673">
        <v>0</v>
      </c>
      <c r="I4" s="753">
        <f>E4*G4</f>
        <v>0</v>
      </c>
      <c r="J4" s="754"/>
    </row>
    <row r="5" spans="1:10" ht="15" customHeight="1" x14ac:dyDescent="0.2">
      <c r="A5" s="748" t="s">
        <v>282</v>
      </c>
      <c r="B5" s="749"/>
      <c r="C5" s="749"/>
      <c r="D5" s="749"/>
      <c r="E5" s="713">
        <v>155</v>
      </c>
      <c r="F5" s="714"/>
      <c r="G5" s="674">
        <f t="shared" ref="G5:G23" si="0">ROUND(H5,2)</f>
        <v>0</v>
      </c>
      <c r="H5" s="673">
        <v>0</v>
      </c>
      <c r="I5" s="753">
        <f>E5*G5</f>
        <v>0</v>
      </c>
      <c r="J5" s="754"/>
    </row>
    <row r="6" spans="1:10" ht="15" customHeight="1" x14ac:dyDescent="0.2">
      <c r="A6" s="748" t="s">
        <v>283</v>
      </c>
      <c r="B6" s="749"/>
      <c r="C6" s="749"/>
      <c r="D6" s="749"/>
      <c r="E6" s="713">
        <v>77</v>
      </c>
      <c r="F6" s="714"/>
      <c r="G6" s="674">
        <f t="shared" si="0"/>
        <v>0</v>
      </c>
      <c r="H6" s="673">
        <v>0</v>
      </c>
      <c r="I6" s="753">
        <f>E6*G6</f>
        <v>0</v>
      </c>
      <c r="J6" s="754"/>
    </row>
    <row r="7" spans="1:10" ht="15" customHeight="1" x14ac:dyDescent="0.2">
      <c r="A7" s="748" t="s">
        <v>279</v>
      </c>
      <c r="B7" s="749"/>
      <c r="C7" s="749"/>
      <c r="D7" s="749"/>
      <c r="E7" s="713">
        <v>77</v>
      </c>
      <c r="F7" s="714"/>
      <c r="G7" s="674">
        <f t="shared" si="0"/>
        <v>0</v>
      </c>
      <c r="H7" s="673">
        <v>0</v>
      </c>
      <c r="I7" s="753">
        <f t="shared" ref="I7:I20" si="1">E7*G7</f>
        <v>0</v>
      </c>
      <c r="J7" s="754"/>
    </row>
    <row r="8" spans="1:10" ht="15" hidden="1" customHeight="1" x14ac:dyDescent="0.2">
      <c r="A8" s="748"/>
      <c r="B8" s="749"/>
      <c r="C8" s="749"/>
      <c r="D8" s="749"/>
      <c r="E8" s="713"/>
      <c r="F8" s="714"/>
      <c r="G8" s="674">
        <f t="shared" si="0"/>
        <v>0</v>
      </c>
      <c r="H8" s="673">
        <v>0</v>
      </c>
      <c r="I8" s="753">
        <f t="shared" si="1"/>
        <v>0</v>
      </c>
      <c r="J8" s="754"/>
    </row>
    <row r="9" spans="1:10" ht="15" hidden="1" customHeight="1" x14ac:dyDescent="0.2">
      <c r="A9" s="748"/>
      <c r="B9" s="749"/>
      <c r="C9" s="749"/>
      <c r="D9" s="749"/>
      <c r="E9" s="713"/>
      <c r="F9" s="714"/>
      <c r="G9" s="674">
        <f t="shared" si="0"/>
        <v>0</v>
      </c>
      <c r="H9" s="673">
        <v>0</v>
      </c>
      <c r="I9" s="753">
        <f t="shared" si="1"/>
        <v>0</v>
      </c>
      <c r="J9" s="754"/>
    </row>
    <row r="10" spans="1:10" ht="15" hidden="1" customHeight="1" x14ac:dyDescent="0.2">
      <c r="A10" s="750"/>
      <c r="B10" s="751"/>
      <c r="C10" s="751"/>
      <c r="D10" s="752"/>
      <c r="E10" s="713"/>
      <c r="F10" s="714"/>
      <c r="G10" s="674">
        <f t="shared" si="0"/>
        <v>0</v>
      </c>
      <c r="H10" s="673">
        <v>0</v>
      </c>
      <c r="I10" s="753">
        <f t="shared" si="1"/>
        <v>0</v>
      </c>
      <c r="J10" s="754"/>
    </row>
    <row r="11" spans="1:10" ht="15" hidden="1" customHeight="1" x14ac:dyDescent="0.2">
      <c r="A11" s="750"/>
      <c r="B11" s="751"/>
      <c r="C11" s="751"/>
      <c r="D11" s="752"/>
      <c r="E11" s="713"/>
      <c r="F11" s="714"/>
      <c r="G11" s="674">
        <f t="shared" si="0"/>
        <v>0</v>
      </c>
      <c r="H11" s="673">
        <v>0</v>
      </c>
      <c r="I11" s="753">
        <f t="shared" si="1"/>
        <v>0</v>
      </c>
      <c r="J11" s="754"/>
    </row>
    <row r="12" spans="1:10" ht="15" hidden="1" customHeight="1" x14ac:dyDescent="0.2">
      <c r="A12" s="750"/>
      <c r="B12" s="751"/>
      <c r="C12" s="751"/>
      <c r="D12" s="752"/>
      <c r="E12" s="713"/>
      <c r="F12" s="714"/>
      <c r="G12" s="674">
        <f t="shared" si="0"/>
        <v>0</v>
      </c>
      <c r="H12" s="673">
        <v>0</v>
      </c>
      <c r="I12" s="753">
        <f t="shared" si="1"/>
        <v>0</v>
      </c>
      <c r="J12" s="754"/>
    </row>
    <row r="13" spans="1:10" ht="15" hidden="1" customHeight="1" x14ac:dyDescent="0.2">
      <c r="A13" s="750"/>
      <c r="B13" s="751"/>
      <c r="C13" s="751"/>
      <c r="D13" s="752"/>
      <c r="E13" s="713"/>
      <c r="F13" s="714"/>
      <c r="G13" s="674">
        <f t="shared" si="0"/>
        <v>0</v>
      </c>
      <c r="H13" s="673">
        <v>0</v>
      </c>
      <c r="I13" s="753">
        <f t="shared" si="1"/>
        <v>0</v>
      </c>
      <c r="J13" s="754"/>
    </row>
    <row r="14" spans="1:10" ht="15" hidden="1" customHeight="1" x14ac:dyDescent="0.2">
      <c r="A14" s="750"/>
      <c r="B14" s="751"/>
      <c r="C14" s="751"/>
      <c r="D14" s="752"/>
      <c r="E14" s="713"/>
      <c r="F14" s="714"/>
      <c r="G14" s="674">
        <f t="shared" si="0"/>
        <v>0</v>
      </c>
      <c r="H14" s="673">
        <v>0</v>
      </c>
      <c r="I14" s="753">
        <f t="shared" si="1"/>
        <v>0</v>
      </c>
      <c r="J14" s="754"/>
    </row>
    <row r="15" spans="1:10" ht="15" hidden="1" customHeight="1" x14ac:dyDescent="0.2">
      <c r="A15" s="750"/>
      <c r="B15" s="751"/>
      <c r="C15" s="751"/>
      <c r="D15" s="752"/>
      <c r="E15" s="713"/>
      <c r="F15" s="714"/>
      <c r="G15" s="674">
        <f t="shared" si="0"/>
        <v>0</v>
      </c>
      <c r="H15" s="673">
        <v>0</v>
      </c>
      <c r="I15" s="753">
        <f t="shared" si="1"/>
        <v>0</v>
      </c>
      <c r="J15" s="754"/>
    </row>
    <row r="16" spans="1:10" ht="15" hidden="1" customHeight="1" x14ac:dyDescent="0.2">
      <c r="A16" s="748"/>
      <c r="B16" s="749"/>
      <c r="C16" s="749"/>
      <c r="D16" s="749"/>
      <c r="E16" s="713">
        <v>0</v>
      </c>
      <c r="F16" s="714"/>
      <c r="G16" s="674">
        <f t="shared" si="0"/>
        <v>0</v>
      </c>
      <c r="H16" s="673">
        <v>0</v>
      </c>
      <c r="I16" s="753">
        <f t="shared" si="1"/>
        <v>0</v>
      </c>
      <c r="J16" s="754"/>
    </row>
    <row r="17" spans="1:10" ht="15" hidden="1" customHeight="1" x14ac:dyDescent="0.2">
      <c r="A17" s="748"/>
      <c r="B17" s="749"/>
      <c r="C17" s="749"/>
      <c r="D17" s="749"/>
      <c r="E17" s="713">
        <v>0</v>
      </c>
      <c r="F17" s="714"/>
      <c r="G17" s="674">
        <f t="shared" si="0"/>
        <v>0</v>
      </c>
      <c r="H17" s="673">
        <v>0</v>
      </c>
      <c r="I17" s="753">
        <f t="shared" si="1"/>
        <v>0</v>
      </c>
      <c r="J17" s="754"/>
    </row>
    <row r="18" spans="1:10" ht="15" hidden="1" customHeight="1" x14ac:dyDescent="0.2">
      <c r="A18" s="748"/>
      <c r="B18" s="749"/>
      <c r="C18" s="749"/>
      <c r="D18" s="749"/>
      <c r="E18" s="713">
        <v>0</v>
      </c>
      <c r="F18" s="714"/>
      <c r="G18" s="674">
        <f t="shared" si="0"/>
        <v>0</v>
      </c>
      <c r="H18" s="673">
        <v>0</v>
      </c>
      <c r="I18" s="753">
        <f t="shared" si="1"/>
        <v>0</v>
      </c>
      <c r="J18" s="754"/>
    </row>
    <row r="19" spans="1:10" ht="15" hidden="1" customHeight="1" x14ac:dyDescent="0.2">
      <c r="A19" s="748"/>
      <c r="B19" s="749"/>
      <c r="C19" s="749"/>
      <c r="D19" s="749"/>
      <c r="E19" s="713">
        <v>0</v>
      </c>
      <c r="F19" s="714"/>
      <c r="G19" s="674">
        <f t="shared" si="0"/>
        <v>0</v>
      </c>
      <c r="H19" s="673">
        <v>0</v>
      </c>
      <c r="I19" s="753">
        <f t="shared" si="1"/>
        <v>0</v>
      </c>
      <c r="J19" s="754"/>
    </row>
    <row r="20" spans="1:10" ht="15" hidden="1" customHeight="1" x14ac:dyDescent="0.2">
      <c r="A20" s="748"/>
      <c r="B20" s="749"/>
      <c r="C20" s="749"/>
      <c r="D20" s="749"/>
      <c r="E20" s="713">
        <v>0</v>
      </c>
      <c r="F20" s="714"/>
      <c r="G20" s="674">
        <f t="shared" si="0"/>
        <v>0</v>
      </c>
      <c r="H20" s="673">
        <v>0</v>
      </c>
      <c r="I20" s="753">
        <f t="shared" si="1"/>
        <v>0</v>
      </c>
      <c r="J20" s="754"/>
    </row>
    <row r="21" spans="1:10" ht="15" hidden="1" customHeight="1" x14ac:dyDescent="0.2">
      <c r="A21" s="748"/>
      <c r="B21" s="749"/>
      <c r="C21" s="749"/>
      <c r="D21" s="749"/>
      <c r="E21" s="713">
        <v>0</v>
      </c>
      <c r="F21" s="714"/>
      <c r="G21" s="674">
        <f t="shared" si="0"/>
        <v>0</v>
      </c>
      <c r="H21" s="673">
        <v>0</v>
      </c>
      <c r="I21" s="753">
        <f>E21*G21</f>
        <v>0</v>
      </c>
      <c r="J21" s="754"/>
    </row>
    <row r="22" spans="1:10" ht="15" hidden="1" customHeight="1" x14ac:dyDescent="0.2">
      <c r="A22" s="748"/>
      <c r="B22" s="749"/>
      <c r="C22" s="749"/>
      <c r="D22" s="749"/>
      <c r="E22" s="713">
        <v>0</v>
      </c>
      <c r="F22" s="714"/>
      <c r="G22" s="674">
        <f t="shared" si="0"/>
        <v>0</v>
      </c>
      <c r="H22" s="673">
        <v>0</v>
      </c>
      <c r="I22" s="753">
        <f>E22*G22</f>
        <v>0</v>
      </c>
      <c r="J22" s="754"/>
    </row>
    <row r="23" spans="1:10" ht="15" hidden="1" customHeight="1" x14ac:dyDescent="0.2">
      <c r="A23" s="748"/>
      <c r="B23" s="749"/>
      <c r="C23" s="749"/>
      <c r="D23" s="749"/>
      <c r="E23" s="713">
        <v>0</v>
      </c>
      <c r="F23" s="714"/>
      <c r="G23" s="674">
        <f t="shared" si="0"/>
        <v>0</v>
      </c>
      <c r="H23" s="673">
        <v>0</v>
      </c>
      <c r="I23" s="753">
        <f>E23*G23</f>
        <v>0</v>
      </c>
      <c r="J23" s="754"/>
    </row>
    <row r="24" spans="1:10" ht="15" customHeight="1" x14ac:dyDescent="0.2">
      <c r="A24" s="759" t="s">
        <v>256</v>
      </c>
      <c r="B24" s="760"/>
      <c r="C24" s="760"/>
      <c r="D24" s="760"/>
      <c r="E24" s="762">
        <f>SUM(E4:F17)</f>
        <v>438</v>
      </c>
      <c r="F24" s="763"/>
      <c r="G24" s="675"/>
      <c r="H24" s="725" t="s">
        <v>275</v>
      </c>
      <c r="I24" s="767">
        <f>SUM(I4:J22)</f>
        <v>0</v>
      </c>
      <c r="J24" s="768"/>
    </row>
    <row r="25" spans="1:10" ht="15" customHeight="1" thickBot="1" x14ac:dyDescent="0.25">
      <c r="A25" s="734" t="s">
        <v>277</v>
      </c>
      <c r="B25" s="735"/>
      <c r="C25" s="735"/>
      <c r="D25" s="735"/>
      <c r="E25" s="736">
        <f>E24*12</f>
        <v>5256</v>
      </c>
      <c r="F25" s="737"/>
      <c r="G25" s="675"/>
      <c r="H25" s="726"/>
      <c r="I25" s="730">
        <f>I24*12</f>
        <v>0</v>
      </c>
      <c r="J25" s="731"/>
    </row>
    <row r="26" spans="1:10" ht="12" thickBot="1" x14ac:dyDescent="0.25">
      <c r="A26" s="618"/>
      <c r="B26" s="619"/>
      <c r="C26" s="620"/>
      <c r="D26" s="621"/>
      <c r="E26" s="622"/>
      <c r="F26" s="616"/>
      <c r="G26" s="616"/>
      <c r="H26" s="616"/>
      <c r="I26" s="623"/>
      <c r="J26" s="624"/>
    </row>
    <row r="27" spans="1:10" ht="12.75" x14ac:dyDescent="0.2">
      <c r="A27" s="740" t="s">
        <v>265</v>
      </c>
      <c r="B27" s="741"/>
      <c r="C27" s="738" t="s">
        <v>262</v>
      </c>
      <c r="D27" s="739"/>
      <c r="F27" s="744" t="s">
        <v>266</v>
      </c>
      <c r="G27" s="625" t="s">
        <v>261</v>
      </c>
      <c r="H27" s="746" t="s">
        <v>254</v>
      </c>
      <c r="I27" s="732"/>
      <c r="J27" s="733"/>
    </row>
    <row r="28" spans="1:10" ht="12.75" x14ac:dyDescent="0.2">
      <c r="A28" s="742"/>
      <c r="B28" s="743"/>
      <c r="C28" s="670"/>
      <c r="D28" s="671" t="s">
        <v>275</v>
      </c>
      <c r="F28" s="745"/>
      <c r="G28" s="672" t="s">
        <v>275</v>
      </c>
      <c r="H28" s="747"/>
      <c r="I28" s="666"/>
      <c r="J28" s="667"/>
    </row>
    <row r="29" spans="1:10" ht="25.5" x14ac:dyDescent="0.2">
      <c r="A29" s="626" t="s">
        <v>259</v>
      </c>
      <c r="B29" s="668" t="e">
        <f>C29/$E$57</f>
        <v>#DIV/0!</v>
      </c>
      <c r="C29" s="669">
        <f>ROUND(D29,2)</f>
        <v>0</v>
      </c>
      <c r="D29" s="627">
        <v>0</v>
      </c>
      <c r="F29" s="629" t="s">
        <v>19</v>
      </c>
      <c r="G29" s="630">
        <v>6.4999999999999997E-3</v>
      </c>
      <c r="H29" s="631">
        <f>$I$24*G29</f>
        <v>0</v>
      </c>
      <c r="I29" s="623"/>
      <c r="J29" s="624"/>
    </row>
    <row r="30" spans="1:10" ht="25.5" x14ac:dyDescent="0.2">
      <c r="A30" s="626" t="s">
        <v>15</v>
      </c>
      <c r="B30" s="668" t="e">
        <f>C30/$E$57</f>
        <v>#DIV/0!</v>
      </c>
      <c r="C30" s="669">
        <f>ROUND(D30,2)</f>
        <v>0</v>
      </c>
      <c r="D30" s="627">
        <v>0</v>
      </c>
      <c r="F30" s="629" t="s">
        <v>20</v>
      </c>
      <c r="G30" s="630">
        <v>0.03</v>
      </c>
      <c r="H30" s="631">
        <f>$I$24*G30</f>
        <v>0</v>
      </c>
      <c r="I30" s="623"/>
      <c r="J30" s="664"/>
    </row>
    <row r="31" spans="1:10" ht="12.75" x14ac:dyDescent="0.2">
      <c r="A31" s="626" t="s">
        <v>55</v>
      </c>
      <c r="B31" s="668" t="e">
        <f>C31/($E$57+C29+C30)</f>
        <v>#DIV/0!</v>
      </c>
      <c r="C31" s="669">
        <f>ROUND(D31,2)</f>
        <v>0</v>
      </c>
      <c r="D31" s="627">
        <v>0</v>
      </c>
      <c r="F31" s="629" t="s">
        <v>21</v>
      </c>
      <c r="G31" s="630">
        <v>0.05</v>
      </c>
      <c r="H31" s="631">
        <f t="shared" ref="H31" si="2">$I$24*G31</f>
        <v>0</v>
      </c>
      <c r="I31" s="623"/>
      <c r="J31" s="624"/>
    </row>
    <row r="32" spans="1:10" s="636" customFormat="1" ht="15.75" customHeight="1" thickBot="1" x14ac:dyDescent="0.25">
      <c r="A32" s="665" t="s">
        <v>260</v>
      </c>
      <c r="B32" s="633" t="e">
        <f>SUM(B29:B31)</f>
        <v>#DIV/0!</v>
      </c>
      <c r="C32" s="709">
        <f>SUM(C29:C31)</f>
        <v>0</v>
      </c>
      <c r="D32" s="710"/>
      <c r="F32" s="632" t="s">
        <v>17</v>
      </c>
      <c r="G32" s="633">
        <f ca="1">SUM(G29:G32)</f>
        <v>8.6499999999999994E-2</v>
      </c>
      <c r="H32" s="634">
        <f>SUM(H29:H31)</f>
        <v>0</v>
      </c>
      <c r="I32" s="662"/>
      <c r="J32" s="635"/>
    </row>
    <row r="33" spans="1:10" x14ac:dyDescent="0.2">
      <c r="A33" s="618"/>
      <c r="B33" s="619"/>
      <c r="C33" s="622"/>
      <c r="D33" s="621"/>
      <c r="E33" s="622"/>
      <c r="F33" s="616"/>
      <c r="G33" s="616"/>
      <c r="H33" s="616"/>
      <c r="I33" s="616"/>
      <c r="J33" s="624"/>
    </row>
    <row r="34" spans="1:10" ht="12" thickBot="1" x14ac:dyDescent="0.25">
      <c r="A34" s="637"/>
      <c r="B34" s="616"/>
      <c r="C34" s="616"/>
      <c r="D34" s="616"/>
      <c r="E34" s="616"/>
      <c r="F34" s="616"/>
      <c r="G34" s="616"/>
      <c r="H34" s="616"/>
      <c r="I34" s="616"/>
      <c r="J34" s="624"/>
    </row>
    <row r="35" spans="1:10" ht="12.75" x14ac:dyDescent="0.2">
      <c r="A35" s="727" t="s">
        <v>267</v>
      </c>
      <c r="B35" s="728"/>
      <c r="C35" s="728"/>
      <c r="D35" s="728"/>
      <c r="E35" s="729"/>
      <c r="F35" s="727" t="s">
        <v>268</v>
      </c>
      <c r="G35" s="728"/>
      <c r="H35" s="728"/>
      <c r="I35" s="728"/>
      <c r="J35" s="729"/>
    </row>
    <row r="36" spans="1:10" ht="25.5" x14ac:dyDescent="0.2">
      <c r="A36" s="748" t="s">
        <v>28</v>
      </c>
      <c r="B36" s="749"/>
      <c r="C36" s="638" t="s">
        <v>29</v>
      </c>
      <c r="D36" s="639" t="s">
        <v>257</v>
      </c>
      <c r="E36" s="640" t="s">
        <v>258</v>
      </c>
      <c r="F36" s="626" t="s">
        <v>274</v>
      </c>
      <c r="G36" s="639" t="s">
        <v>271</v>
      </c>
      <c r="H36" s="639" t="s">
        <v>270</v>
      </c>
      <c r="I36" s="638" t="s">
        <v>273</v>
      </c>
      <c r="J36" s="641" t="s">
        <v>272</v>
      </c>
    </row>
    <row r="37" spans="1:10" ht="12.75" x14ac:dyDescent="0.2">
      <c r="A37" s="711" t="str">
        <f>A4</f>
        <v>Médico Cirurgia Coordenação</v>
      </c>
      <c r="B37" s="712"/>
      <c r="C37" s="676">
        <f>E4</f>
        <v>129</v>
      </c>
      <c r="D37" s="642">
        <f>IFERROR(I37-H37-G37,"0")</f>
        <v>0</v>
      </c>
      <c r="E37" s="677">
        <f>C37*D37</f>
        <v>0</v>
      </c>
      <c r="F37" s="680" t="str">
        <f>IFERROR(J37/$J$57,"0")</f>
        <v>0</v>
      </c>
      <c r="G37" s="642">
        <f>IFERROR(($C$32*F37)/C37,"0")</f>
        <v>0</v>
      </c>
      <c r="H37" s="642">
        <f>IFERROR(($H$32*F37)/C37,"0")</f>
        <v>0</v>
      </c>
      <c r="I37" s="643">
        <f>G4</f>
        <v>0</v>
      </c>
      <c r="J37" s="678">
        <f>I4</f>
        <v>0</v>
      </c>
    </row>
    <row r="38" spans="1:10" ht="12.75" x14ac:dyDescent="0.2">
      <c r="A38" s="711" t="str">
        <f t="shared" ref="A38:A56" si="3">A5</f>
        <v>Médico Cirurgia Geral</v>
      </c>
      <c r="B38" s="712"/>
      <c r="C38" s="676">
        <f t="shared" ref="C38:C56" si="4">E5</f>
        <v>155</v>
      </c>
      <c r="D38" s="642">
        <f t="shared" ref="D38:D56" si="5">IFERROR(I38-H38-G38,"0")</f>
        <v>0</v>
      </c>
      <c r="E38" s="677">
        <f t="shared" ref="E38:E56" si="6">C38*D38</f>
        <v>0</v>
      </c>
      <c r="F38" s="680" t="str">
        <f t="shared" ref="F38:F56" si="7">IFERROR(J38/$J$57,"0")</f>
        <v>0</v>
      </c>
      <c r="G38" s="642">
        <f t="shared" ref="G38:G56" si="8">IFERROR(($C$32*F38)/C38,"0")</f>
        <v>0</v>
      </c>
      <c r="H38" s="642">
        <f t="shared" ref="H38:H56" si="9">IFERROR(($H$32*F38)/C38,"0")</f>
        <v>0</v>
      </c>
      <c r="I38" s="643">
        <f t="shared" ref="I38:I56" si="10">G5</f>
        <v>0</v>
      </c>
      <c r="J38" s="678">
        <f t="shared" ref="J38:J56" si="11">I5</f>
        <v>0</v>
      </c>
    </row>
    <row r="39" spans="1:10" ht="12.75" x14ac:dyDescent="0.2">
      <c r="A39" s="711" t="str">
        <f t="shared" si="3"/>
        <v>Médico Urologia</v>
      </c>
      <c r="B39" s="712"/>
      <c r="C39" s="676">
        <f t="shared" si="4"/>
        <v>77</v>
      </c>
      <c r="D39" s="642">
        <f t="shared" si="5"/>
        <v>0</v>
      </c>
      <c r="E39" s="677">
        <f t="shared" si="6"/>
        <v>0</v>
      </c>
      <c r="F39" s="680" t="str">
        <f t="shared" si="7"/>
        <v>0</v>
      </c>
      <c r="G39" s="642">
        <f t="shared" si="8"/>
        <v>0</v>
      </c>
      <c r="H39" s="642">
        <f t="shared" si="9"/>
        <v>0</v>
      </c>
      <c r="I39" s="643">
        <f t="shared" si="10"/>
        <v>0</v>
      </c>
      <c r="J39" s="678">
        <f t="shared" si="11"/>
        <v>0</v>
      </c>
    </row>
    <row r="40" spans="1:10" ht="13.5" thickBot="1" x14ac:dyDescent="0.25">
      <c r="A40" s="711" t="str">
        <f t="shared" si="3"/>
        <v>Médico Cirurgia Torácica</v>
      </c>
      <c r="B40" s="712"/>
      <c r="C40" s="676">
        <f t="shared" si="4"/>
        <v>77</v>
      </c>
      <c r="D40" s="642">
        <f t="shared" si="5"/>
        <v>0</v>
      </c>
      <c r="E40" s="677">
        <f t="shared" si="6"/>
        <v>0</v>
      </c>
      <c r="F40" s="680" t="str">
        <f t="shared" si="7"/>
        <v>0</v>
      </c>
      <c r="G40" s="642">
        <f t="shared" si="8"/>
        <v>0</v>
      </c>
      <c r="H40" s="642">
        <f t="shared" si="9"/>
        <v>0</v>
      </c>
      <c r="I40" s="643">
        <f t="shared" si="10"/>
        <v>0</v>
      </c>
      <c r="J40" s="678">
        <f t="shared" si="11"/>
        <v>0</v>
      </c>
    </row>
    <row r="41" spans="1:10" ht="12.75" hidden="1" x14ac:dyDescent="0.2">
      <c r="A41" s="711">
        <f t="shared" si="3"/>
        <v>0</v>
      </c>
      <c r="B41" s="712"/>
      <c r="C41" s="676">
        <f t="shared" si="4"/>
        <v>0</v>
      </c>
      <c r="D41" s="642">
        <f t="shared" si="5"/>
        <v>0</v>
      </c>
      <c r="E41" s="677">
        <f t="shared" si="6"/>
        <v>0</v>
      </c>
      <c r="F41" s="680" t="str">
        <f t="shared" si="7"/>
        <v>0</v>
      </c>
      <c r="G41" s="642" t="str">
        <f t="shared" si="8"/>
        <v>0</v>
      </c>
      <c r="H41" s="642" t="str">
        <f t="shared" si="9"/>
        <v>0</v>
      </c>
      <c r="I41" s="643">
        <f t="shared" si="10"/>
        <v>0</v>
      </c>
      <c r="J41" s="678">
        <f t="shared" si="11"/>
        <v>0</v>
      </c>
    </row>
    <row r="42" spans="1:10" ht="12.75" hidden="1" x14ac:dyDescent="0.2">
      <c r="A42" s="711">
        <f t="shared" si="3"/>
        <v>0</v>
      </c>
      <c r="B42" s="712"/>
      <c r="C42" s="676">
        <f t="shared" si="4"/>
        <v>0</v>
      </c>
      <c r="D42" s="642">
        <f t="shared" si="5"/>
        <v>0</v>
      </c>
      <c r="E42" s="677">
        <f t="shared" si="6"/>
        <v>0</v>
      </c>
      <c r="F42" s="680" t="str">
        <f t="shared" si="7"/>
        <v>0</v>
      </c>
      <c r="G42" s="642" t="str">
        <f t="shared" si="8"/>
        <v>0</v>
      </c>
      <c r="H42" s="642" t="str">
        <f t="shared" si="9"/>
        <v>0</v>
      </c>
      <c r="I42" s="643">
        <f t="shared" si="10"/>
        <v>0</v>
      </c>
      <c r="J42" s="678">
        <f t="shared" si="11"/>
        <v>0</v>
      </c>
    </row>
    <row r="43" spans="1:10" ht="12.75" hidden="1" x14ac:dyDescent="0.2">
      <c r="A43" s="711">
        <f t="shared" si="3"/>
        <v>0</v>
      </c>
      <c r="B43" s="712"/>
      <c r="C43" s="676">
        <f t="shared" si="4"/>
        <v>0</v>
      </c>
      <c r="D43" s="642">
        <f t="shared" si="5"/>
        <v>0</v>
      </c>
      <c r="E43" s="677">
        <f t="shared" si="6"/>
        <v>0</v>
      </c>
      <c r="F43" s="680" t="str">
        <f t="shared" si="7"/>
        <v>0</v>
      </c>
      <c r="G43" s="642" t="str">
        <f t="shared" si="8"/>
        <v>0</v>
      </c>
      <c r="H43" s="642" t="str">
        <f t="shared" si="9"/>
        <v>0</v>
      </c>
      <c r="I43" s="643">
        <f t="shared" si="10"/>
        <v>0</v>
      </c>
      <c r="J43" s="678">
        <f t="shared" si="11"/>
        <v>0</v>
      </c>
    </row>
    <row r="44" spans="1:10" ht="12.75" hidden="1" x14ac:dyDescent="0.2">
      <c r="A44" s="711">
        <f t="shared" si="3"/>
        <v>0</v>
      </c>
      <c r="B44" s="712"/>
      <c r="C44" s="676">
        <f t="shared" si="4"/>
        <v>0</v>
      </c>
      <c r="D44" s="642">
        <f t="shared" si="5"/>
        <v>0</v>
      </c>
      <c r="E44" s="677">
        <f t="shared" si="6"/>
        <v>0</v>
      </c>
      <c r="F44" s="680" t="str">
        <f t="shared" si="7"/>
        <v>0</v>
      </c>
      <c r="G44" s="642" t="str">
        <f t="shared" si="8"/>
        <v>0</v>
      </c>
      <c r="H44" s="642" t="str">
        <f t="shared" si="9"/>
        <v>0</v>
      </c>
      <c r="I44" s="643">
        <f t="shared" si="10"/>
        <v>0</v>
      </c>
      <c r="J44" s="678">
        <f t="shared" si="11"/>
        <v>0</v>
      </c>
    </row>
    <row r="45" spans="1:10" ht="12.75" hidden="1" x14ac:dyDescent="0.2">
      <c r="A45" s="711">
        <f t="shared" si="3"/>
        <v>0</v>
      </c>
      <c r="B45" s="712"/>
      <c r="C45" s="676">
        <f t="shared" si="4"/>
        <v>0</v>
      </c>
      <c r="D45" s="642">
        <f t="shared" si="5"/>
        <v>0</v>
      </c>
      <c r="E45" s="677">
        <f t="shared" si="6"/>
        <v>0</v>
      </c>
      <c r="F45" s="680" t="str">
        <f t="shared" si="7"/>
        <v>0</v>
      </c>
      <c r="G45" s="642" t="str">
        <f t="shared" si="8"/>
        <v>0</v>
      </c>
      <c r="H45" s="642" t="str">
        <f t="shared" si="9"/>
        <v>0</v>
      </c>
      <c r="I45" s="643">
        <f t="shared" si="10"/>
        <v>0</v>
      </c>
      <c r="J45" s="678">
        <f t="shared" si="11"/>
        <v>0</v>
      </c>
    </row>
    <row r="46" spans="1:10" ht="12.75" hidden="1" x14ac:dyDescent="0.2">
      <c r="A46" s="711">
        <f t="shared" si="3"/>
        <v>0</v>
      </c>
      <c r="B46" s="712"/>
      <c r="C46" s="676">
        <f t="shared" si="4"/>
        <v>0</v>
      </c>
      <c r="D46" s="642">
        <f t="shared" si="5"/>
        <v>0</v>
      </c>
      <c r="E46" s="677">
        <f t="shared" si="6"/>
        <v>0</v>
      </c>
      <c r="F46" s="680" t="str">
        <f t="shared" si="7"/>
        <v>0</v>
      </c>
      <c r="G46" s="642" t="str">
        <f t="shared" si="8"/>
        <v>0</v>
      </c>
      <c r="H46" s="642" t="str">
        <f t="shared" si="9"/>
        <v>0</v>
      </c>
      <c r="I46" s="643">
        <f t="shared" si="10"/>
        <v>0</v>
      </c>
      <c r="J46" s="678">
        <f t="shared" si="11"/>
        <v>0</v>
      </c>
    </row>
    <row r="47" spans="1:10" ht="13.5" hidden="1" thickBot="1" x14ac:dyDescent="0.25">
      <c r="A47" s="711">
        <f t="shared" si="3"/>
        <v>0</v>
      </c>
      <c r="B47" s="712"/>
      <c r="C47" s="676">
        <f t="shared" si="4"/>
        <v>0</v>
      </c>
      <c r="D47" s="642">
        <f t="shared" si="5"/>
        <v>0</v>
      </c>
      <c r="E47" s="677">
        <f t="shared" si="6"/>
        <v>0</v>
      </c>
      <c r="F47" s="680" t="str">
        <f t="shared" si="7"/>
        <v>0</v>
      </c>
      <c r="G47" s="642" t="str">
        <f t="shared" si="8"/>
        <v>0</v>
      </c>
      <c r="H47" s="642" t="str">
        <f t="shared" si="9"/>
        <v>0</v>
      </c>
      <c r="I47" s="643">
        <f t="shared" si="10"/>
        <v>0</v>
      </c>
      <c r="J47" s="678">
        <f t="shared" si="11"/>
        <v>0</v>
      </c>
    </row>
    <row r="48" spans="1:10" ht="13.5" hidden="1" thickBot="1" x14ac:dyDescent="0.25">
      <c r="A48" s="711">
        <f t="shared" si="3"/>
        <v>0</v>
      </c>
      <c r="B48" s="712"/>
      <c r="C48" s="676">
        <f t="shared" si="4"/>
        <v>0</v>
      </c>
      <c r="D48" s="642">
        <f t="shared" si="5"/>
        <v>0</v>
      </c>
      <c r="E48" s="677">
        <f t="shared" si="6"/>
        <v>0</v>
      </c>
      <c r="F48" s="680" t="str">
        <f t="shared" si="7"/>
        <v>0</v>
      </c>
      <c r="G48" s="642" t="str">
        <f t="shared" si="8"/>
        <v>0</v>
      </c>
      <c r="H48" s="642" t="str">
        <f t="shared" si="9"/>
        <v>0</v>
      </c>
      <c r="I48" s="643">
        <f t="shared" si="10"/>
        <v>0</v>
      </c>
      <c r="J48" s="678">
        <f t="shared" si="11"/>
        <v>0</v>
      </c>
    </row>
    <row r="49" spans="1:10" ht="24.75" hidden="1" customHeight="1" x14ac:dyDescent="0.2">
      <c r="A49" s="711">
        <f t="shared" si="3"/>
        <v>0</v>
      </c>
      <c r="B49" s="712"/>
      <c r="C49" s="676">
        <f t="shared" si="4"/>
        <v>0</v>
      </c>
      <c r="D49" s="642">
        <f t="shared" si="5"/>
        <v>0</v>
      </c>
      <c r="E49" s="677">
        <f t="shared" si="6"/>
        <v>0</v>
      </c>
      <c r="F49" s="680" t="str">
        <f t="shared" si="7"/>
        <v>0</v>
      </c>
      <c r="G49" s="642" t="str">
        <f t="shared" si="8"/>
        <v>0</v>
      </c>
      <c r="H49" s="642" t="str">
        <f t="shared" si="9"/>
        <v>0</v>
      </c>
      <c r="I49" s="643">
        <f t="shared" si="10"/>
        <v>0</v>
      </c>
      <c r="J49" s="678">
        <f t="shared" si="11"/>
        <v>0</v>
      </c>
    </row>
    <row r="50" spans="1:10" ht="12.75" hidden="1" x14ac:dyDescent="0.2">
      <c r="A50" s="711">
        <f t="shared" si="3"/>
        <v>0</v>
      </c>
      <c r="B50" s="712"/>
      <c r="C50" s="676">
        <f t="shared" si="4"/>
        <v>0</v>
      </c>
      <c r="D50" s="642">
        <f t="shared" si="5"/>
        <v>0</v>
      </c>
      <c r="E50" s="677">
        <f t="shared" si="6"/>
        <v>0</v>
      </c>
      <c r="F50" s="680" t="str">
        <f t="shared" si="7"/>
        <v>0</v>
      </c>
      <c r="G50" s="642" t="str">
        <f t="shared" si="8"/>
        <v>0</v>
      </c>
      <c r="H50" s="642" t="str">
        <f t="shared" si="9"/>
        <v>0</v>
      </c>
      <c r="I50" s="643">
        <f t="shared" si="10"/>
        <v>0</v>
      </c>
      <c r="J50" s="678">
        <f t="shared" si="11"/>
        <v>0</v>
      </c>
    </row>
    <row r="51" spans="1:10" ht="27.75" hidden="1" customHeight="1" x14ac:dyDescent="0.2">
      <c r="A51" s="771">
        <f t="shared" si="3"/>
        <v>0</v>
      </c>
      <c r="B51" s="772"/>
      <c r="C51" s="676">
        <f t="shared" si="4"/>
        <v>0</v>
      </c>
      <c r="D51" s="642">
        <f>IFERROR(I51-H51-G51,"0")</f>
        <v>0</v>
      </c>
      <c r="E51" s="677">
        <f t="shared" si="6"/>
        <v>0</v>
      </c>
      <c r="F51" s="680" t="str">
        <f t="shared" si="7"/>
        <v>0</v>
      </c>
      <c r="G51" s="642" t="str">
        <f t="shared" si="8"/>
        <v>0</v>
      </c>
      <c r="H51" s="642" t="str">
        <f t="shared" si="9"/>
        <v>0</v>
      </c>
      <c r="I51" s="643">
        <f t="shared" si="10"/>
        <v>0</v>
      </c>
      <c r="J51" s="678">
        <f t="shared" si="11"/>
        <v>0</v>
      </c>
    </row>
    <row r="52" spans="1:10" ht="12.75" hidden="1" x14ac:dyDescent="0.2">
      <c r="A52" s="711">
        <f t="shared" si="3"/>
        <v>0</v>
      </c>
      <c r="B52" s="712"/>
      <c r="C52" s="676">
        <f t="shared" si="4"/>
        <v>0</v>
      </c>
      <c r="D52" s="642">
        <f t="shared" si="5"/>
        <v>0</v>
      </c>
      <c r="E52" s="677">
        <f>C52*D52</f>
        <v>0</v>
      </c>
      <c r="F52" s="680" t="str">
        <f t="shared" si="7"/>
        <v>0</v>
      </c>
      <c r="G52" s="642" t="str">
        <f t="shared" si="8"/>
        <v>0</v>
      </c>
      <c r="H52" s="642" t="str">
        <f t="shared" si="9"/>
        <v>0</v>
      </c>
      <c r="I52" s="643">
        <f t="shared" si="10"/>
        <v>0</v>
      </c>
      <c r="J52" s="678">
        <f t="shared" si="11"/>
        <v>0</v>
      </c>
    </row>
    <row r="53" spans="1:10" ht="12.75" hidden="1" x14ac:dyDescent="0.2">
      <c r="A53" s="711">
        <f t="shared" si="3"/>
        <v>0</v>
      </c>
      <c r="B53" s="712"/>
      <c r="C53" s="676">
        <f t="shared" si="4"/>
        <v>0</v>
      </c>
      <c r="D53" s="642">
        <f t="shared" si="5"/>
        <v>0</v>
      </c>
      <c r="E53" s="677">
        <f t="shared" si="6"/>
        <v>0</v>
      </c>
      <c r="F53" s="680" t="str">
        <f t="shared" si="7"/>
        <v>0</v>
      </c>
      <c r="G53" s="642" t="str">
        <f t="shared" si="8"/>
        <v>0</v>
      </c>
      <c r="H53" s="642" t="str">
        <f t="shared" si="9"/>
        <v>0</v>
      </c>
      <c r="I53" s="643">
        <f t="shared" si="10"/>
        <v>0</v>
      </c>
      <c r="J53" s="678">
        <f t="shared" si="11"/>
        <v>0</v>
      </c>
    </row>
    <row r="54" spans="1:10" ht="12.75" hidden="1" x14ac:dyDescent="0.2">
      <c r="A54" s="711">
        <f t="shared" si="3"/>
        <v>0</v>
      </c>
      <c r="B54" s="712"/>
      <c r="C54" s="676">
        <f t="shared" si="4"/>
        <v>0</v>
      </c>
      <c r="D54" s="642">
        <f t="shared" si="5"/>
        <v>0</v>
      </c>
      <c r="E54" s="677">
        <f t="shared" si="6"/>
        <v>0</v>
      </c>
      <c r="F54" s="680" t="str">
        <f t="shared" si="7"/>
        <v>0</v>
      </c>
      <c r="G54" s="642" t="str">
        <f t="shared" si="8"/>
        <v>0</v>
      </c>
      <c r="H54" s="642" t="str">
        <f t="shared" si="9"/>
        <v>0</v>
      </c>
      <c r="I54" s="643">
        <f t="shared" si="10"/>
        <v>0</v>
      </c>
      <c r="J54" s="678">
        <f t="shared" si="11"/>
        <v>0</v>
      </c>
    </row>
    <row r="55" spans="1:10" ht="12.75" hidden="1" x14ac:dyDescent="0.2">
      <c r="A55" s="711">
        <f t="shared" si="3"/>
        <v>0</v>
      </c>
      <c r="B55" s="712"/>
      <c r="C55" s="676">
        <f t="shared" si="4"/>
        <v>0</v>
      </c>
      <c r="D55" s="642">
        <f t="shared" si="5"/>
        <v>0</v>
      </c>
      <c r="E55" s="677">
        <f t="shared" si="6"/>
        <v>0</v>
      </c>
      <c r="F55" s="680" t="str">
        <f t="shared" si="7"/>
        <v>0</v>
      </c>
      <c r="G55" s="642" t="str">
        <f t="shared" si="8"/>
        <v>0</v>
      </c>
      <c r="H55" s="642" t="str">
        <f t="shared" si="9"/>
        <v>0</v>
      </c>
      <c r="I55" s="643">
        <f t="shared" si="10"/>
        <v>0</v>
      </c>
      <c r="J55" s="678">
        <f t="shared" si="11"/>
        <v>0</v>
      </c>
    </row>
    <row r="56" spans="1:10" ht="13.5" hidden="1" thickBot="1" x14ac:dyDescent="0.25">
      <c r="A56" s="711">
        <f t="shared" si="3"/>
        <v>0</v>
      </c>
      <c r="B56" s="712"/>
      <c r="C56" s="676">
        <f t="shared" si="4"/>
        <v>0</v>
      </c>
      <c r="D56" s="642">
        <f t="shared" si="5"/>
        <v>0</v>
      </c>
      <c r="E56" s="677">
        <f t="shared" si="6"/>
        <v>0</v>
      </c>
      <c r="F56" s="680" t="str">
        <f t="shared" si="7"/>
        <v>0</v>
      </c>
      <c r="G56" s="642" t="str">
        <f t="shared" si="8"/>
        <v>0</v>
      </c>
      <c r="H56" s="642" t="str">
        <f t="shared" si="9"/>
        <v>0</v>
      </c>
      <c r="I56" s="643">
        <f t="shared" si="10"/>
        <v>0</v>
      </c>
      <c r="J56" s="684">
        <f t="shared" si="11"/>
        <v>0</v>
      </c>
    </row>
    <row r="57" spans="1:10" ht="13.5" thickBot="1" x14ac:dyDescent="0.25">
      <c r="A57" s="769" t="s">
        <v>8</v>
      </c>
      <c r="B57" s="770"/>
      <c r="C57" s="644">
        <f t="shared" ref="C57" si="12">E24</f>
        <v>438</v>
      </c>
      <c r="D57" s="682"/>
      <c r="E57" s="645">
        <f>SUM(E37:E56)</f>
        <v>0</v>
      </c>
      <c r="F57" s="679" t="str">
        <f>IFERROR(J57/$J$57,"0")</f>
        <v>0</v>
      </c>
      <c r="G57" s="723"/>
      <c r="H57" s="724"/>
      <c r="I57" s="724"/>
      <c r="J57" s="685">
        <f>SUM(J37:J56)</f>
        <v>0</v>
      </c>
    </row>
    <row r="58" spans="1:10" ht="15.75" thickBot="1" x14ac:dyDescent="0.3">
      <c r="A58" s="646"/>
      <c r="B58" s="646"/>
      <c r="C58" s="647"/>
      <c r="D58" s="648"/>
      <c r="E58" s="648"/>
      <c r="F58" s="681"/>
      <c r="G58" s="649"/>
      <c r="H58" s="650"/>
      <c r="I58" s="650"/>
      <c r="J58" s="683"/>
    </row>
    <row r="59" spans="1:10" ht="13.5" thickBot="1" x14ac:dyDescent="0.25">
      <c r="A59" s="646"/>
      <c r="B59" s="646"/>
      <c r="C59" s="715" t="s">
        <v>276</v>
      </c>
      <c r="D59" s="716"/>
      <c r="E59" s="716"/>
      <c r="F59" s="719">
        <f>(C32+H32+E57)-J57</f>
        <v>0</v>
      </c>
      <c r="G59" s="719"/>
      <c r="H59" s="720"/>
      <c r="I59" s="650"/>
      <c r="J59" s="650"/>
    </row>
    <row r="60" spans="1:10" ht="15.75" customHeight="1" x14ac:dyDescent="0.2">
      <c r="C60" s="715" t="s">
        <v>269</v>
      </c>
      <c r="D60" s="716"/>
      <c r="E60" s="716"/>
      <c r="F60" s="719">
        <f>C32+H32+E57</f>
        <v>0</v>
      </c>
      <c r="G60" s="719"/>
      <c r="H60" s="720"/>
      <c r="I60" s="663"/>
      <c r="J60" s="628"/>
    </row>
    <row r="61" spans="1:10" ht="15" customHeight="1" thickBot="1" x14ac:dyDescent="0.25">
      <c r="C61" s="717" t="s">
        <v>278</v>
      </c>
      <c r="D61" s="718"/>
      <c r="E61" s="718"/>
      <c r="F61" s="721">
        <f>F60*12</f>
        <v>0</v>
      </c>
      <c r="G61" s="721"/>
      <c r="H61" s="722"/>
      <c r="I61" s="628"/>
      <c r="J61" s="628"/>
    </row>
    <row r="62" spans="1:10" x14ac:dyDescent="0.2">
      <c r="F62" s="652"/>
      <c r="G62" s="653"/>
      <c r="H62" s="654"/>
    </row>
    <row r="63" spans="1:10" x14ac:dyDescent="0.2">
      <c r="F63" s="652"/>
      <c r="G63" s="653"/>
      <c r="H63" s="654"/>
    </row>
    <row r="64" spans="1:10" x14ac:dyDescent="0.2">
      <c r="F64" s="652"/>
      <c r="G64" s="653"/>
      <c r="H64" s="655"/>
    </row>
    <row r="65" spans="1:10" x14ac:dyDescent="0.2">
      <c r="A65" s="652"/>
      <c r="B65" s="656"/>
      <c r="C65" s="656"/>
      <c r="D65" s="656"/>
      <c r="E65" s="651"/>
      <c r="F65" s="652"/>
      <c r="G65" s="653"/>
      <c r="H65" s="657"/>
    </row>
    <row r="66" spans="1:10" x14ac:dyDescent="0.2">
      <c r="F66" s="651"/>
      <c r="G66" s="652"/>
      <c r="H66" s="651"/>
      <c r="I66" s="651"/>
      <c r="J66" s="651"/>
    </row>
    <row r="67" spans="1:10" x14ac:dyDescent="0.2">
      <c r="F67" s="651"/>
      <c r="G67" s="652"/>
      <c r="H67" s="651"/>
      <c r="I67" s="651"/>
      <c r="J67" s="651"/>
    </row>
    <row r="68" spans="1:10" x14ac:dyDescent="0.2">
      <c r="F68" s="651"/>
      <c r="G68" s="652"/>
      <c r="H68" s="651"/>
      <c r="I68" s="651"/>
      <c r="J68" s="651"/>
    </row>
    <row r="69" spans="1:10" x14ac:dyDescent="0.2">
      <c r="F69" s="651"/>
      <c r="G69" s="652"/>
      <c r="H69" s="651"/>
      <c r="I69" s="651"/>
      <c r="J69" s="658"/>
    </row>
    <row r="70" spans="1:10" x14ac:dyDescent="0.2">
      <c r="F70" s="651"/>
      <c r="G70" s="652"/>
      <c r="H70" s="651"/>
      <c r="I70" s="651"/>
      <c r="J70" s="658"/>
    </row>
    <row r="71" spans="1:10" x14ac:dyDescent="0.2">
      <c r="F71" s="659"/>
      <c r="G71" s="652"/>
      <c r="H71" s="660"/>
      <c r="I71" s="651"/>
      <c r="J71" s="651"/>
    </row>
    <row r="83" spans="6:6" x14ac:dyDescent="0.2">
      <c r="F83" s="661"/>
    </row>
  </sheetData>
  <sheetProtection selectLockedCells="1"/>
  <mergeCells count="110">
    <mergeCell ref="I5:J5"/>
    <mergeCell ref="I6:J6"/>
    <mergeCell ref="I21:J21"/>
    <mergeCell ref="I20:J2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10:J10"/>
    <mergeCell ref="A56:B56"/>
    <mergeCell ref="A57:B57"/>
    <mergeCell ref="A36:B36"/>
    <mergeCell ref="A52:B52"/>
    <mergeCell ref="A53:B53"/>
    <mergeCell ref="A54:B54"/>
    <mergeCell ref="A55:B55"/>
    <mergeCell ref="A51:B51"/>
    <mergeCell ref="A50:B50"/>
    <mergeCell ref="A37:B37"/>
    <mergeCell ref="A38:B38"/>
    <mergeCell ref="A47:B47"/>
    <mergeCell ref="A48:B48"/>
    <mergeCell ref="A49:B49"/>
    <mergeCell ref="I4:J4"/>
    <mergeCell ref="A1:J1"/>
    <mergeCell ref="G3:H3"/>
    <mergeCell ref="I3:J3"/>
    <mergeCell ref="A22:D22"/>
    <mergeCell ref="A24:D24"/>
    <mergeCell ref="E3:F3"/>
    <mergeCell ref="E4:F4"/>
    <mergeCell ref="E5:F5"/>
    <mergeCell ref="E6:F6"/>
    <mergeCell ref="E21:F21"/>
    <mergeCell ref="E22:F22"/>
    <mergeCell ref="E24:F24"/>
    <mergeCell ref="A2:J2"/>
    <mergeCell ref="I22:J22"/>
    <mergeCell ref="I24:J24"/>
    <mergeCell ref="A23:D23"/>
    <mergeCell ref="I23:J23"/>
    <mergeCell ref="A18:D18"/>
    <mergeCell ref="A19:D19"/>
    <mergeCell ref="A20:D20"/>
    <mergeCell ref="I7:J7"/>
    <mergeCell ref="I8:J8"/>
    <mergeCell ref="I9:J9"/>
    <mergeCell ref="A3:D3"/>
    <mergeCell ref="A4:D4"/>
    <mergeCell ref="A5:D5"/>
    <mergeCell ref="A6:D6"/>
    <mergeCell ref="A21:D21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E23:F23"/>
    <mergeCell ref="E12:F12"/>
    <mergeCell ref="E13:F13"/>
    <mergeCell ref="E14:F14"/>
    <mergeCell ref="E15:F15"/>
    <mergeCell ref="E16:F16"/>
    <mergeCell ref="C60:E60"/>
    <mergeCell ref="C61:E61"/>
    <mergeCell ref="F60:H60"/>
    <mergeCell ref="F61:H61"/>
    <mergeCell ref="G57:I57"/>
    <mergeCell ref="C59:E59"/>
    <mergeCell ref="F59:H59"/>
    <mergeCell ref="H24:H25"/>
    <mergeCell ref="A35:E35"/>
    <mergeCell ref="F35:J35"/>
    <mergeCell ref="I25:J25"/>
    <mergeCell ref="I27:J27"/>
    <mergeCell ref="A25:D25"/>
    <mergeCell ref="E25:F25"/>
    <mergeCell ref="C27:D27"/>
    <mergeCell ref="A27:B28"/>
    <mergeCell ref="F27:F28"/>
    <mergeCell ref="H27:H28"/>
    <mergeCell ref="E7:F7"/>
    <mergeCell ref="E8:F8"/>
    <mergeCell ref="E9:F9"/>
    <mergeCell ref="E10:F10"/>
    <mergeCell ref="E11:F11"/>
    <mergeCell ref="E17:F17"/>
    <mergeCell ref="E18:F18"/>
    <mergeCell ref="E19:F19"/>
    <mergeCell ref="E20:F20"/>
    <mergeCell ref="C32:D32"/>
    <mergeCell ref="A39:B39"/>
    <mergeCell ref="A40:B40"/>
    <mergeCell ref="A41:B41"/>
    <mergeCell ref="A42:B42"/>
    <mergeCell ref="A43:B43"/>
    <mergeCell ref="A44:B44"/>
    <mergeCell ref="A45:B45"/>
    <mergeCell ref="A46:B46"/>
  </mergeCells>
  <printOptions horizontalCentered="1"/>
  <pageMargins left="0.31496062992125984" right="0.31496062992125984" top="0.31496062992125984" bottom="0.31496062992125984" header="0.31496062992125984" footer="0.31496062992125984"/>
  <pageSetup paperSize="9" scale="9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7">
    <tabColor theme="4" tint="0.59999389629810485"/>
  </sheetPr>
  <dimension ref="A1:O56"/>
  <sheetViews>
    <sheetView zoomScale="150" zoomScaleNormal="150" workbookViewId="0">
      <selection activeCell="A2" sqref="A2:B2"/>
    </sheetView>
  </sheetViews>
  <sheetFormatPr defaultColWidth="9.140625" defaultRowHeight="15" x14ac:dyDescent="0.25"/>
  <cols>
    <col min="1" max="1" width="24.42578125" style="377" customWidth="1"/>
    <col min="2" max="2" width="10.85546875" style="377" customWidth="1"/>
    <col min="3" max="3" width="5.7109375" style="378" customWidth="1"/>
    <col min="4" max="4" width="8.140625" style="378" hidden="1" customWidth="1"/>
    <col min="5" max="5" width="10.5703125" style="380" customWidth="1"/>
    <col min="6" max="6" width="11.140625" style="376" customWidth="1"/>
    <col min="7" max="7" width="10.7109375" style="376" customWidth="1"/>
    <col min="8" max="8" width="5.5703125" style="376" hidden="1" customWidth="1"/>
    <col min="9" max="9" width="9.42578125" style="376" hidden="1" customWidth="1"/>
    <col min="10" max="10" width="10" style="376" hidden="1" customWidth="1"/>
    <col min="11" max="11" width="8.85546875" style="376" customWidth="1"/>
    <col min="12" max="13" width="9.140625" style="327"/>
    <col min="14" max="14" width="11.140625" style="329" bestFit="1" customWidth="1"/>
    <col min="15" max="16384" width="9.140625" style="328"/>
  </cols>
  <sheetData>
    <row r="1" spans="1:14" ht="16.5" thickBot="1" x14ac:dyDescent="0.3">
      <c r="A1" s="792" t="s">
        <v>241</v>
      </c>
      <c r="B1" s="792"/>
      <c r="C1" s="792"/>
      <c r="D1" s="792"/>
      <c r="E1" s="792"/>
      <c r="F1" s="792"/>
      <c r="G1" s="344"/>
      <c r="H1" s="315"/>
      <c r="I1" s="315"/>
      <c r="J1" s="315"/>
      <c r="K1" s="315"/>
    </row>
    <row r="2" spans="1:14" s="365" customFormat="1" ht="45" customHeight="1" x14ac:dyDescent="0.25">
      <c r="A2" s="793" t="s">
        <v>196</v>
      </c>
      <c r="B2" s="794"/>
      <c r="C2" s="509" t="s">
        <v>29</v>
      </c>
      <c r="D2" s="510" t="s">
        <v>153</v>
      </c>
      <c r="E2" s="510" t="s">
        <v>30</v>
      </c>
      <c r="F2" s="509" t="s">
        <v>31</v>
      </c>
      <c r="G2" s="509" t="s">
        <v>201</v>
      </c>
      <c r="H2" s="509" t="s">
        <v>176</v>
      </c>
      <c r="I2" s="509" t="s">
        <v>197</v>
      </c>
      <c r="J2" s="509" t="s">
        <v>199</v>
      </c>
      <c r="K2" s="511" t="s">
        <v>194</v>
      </c>
      <c r="L2" s="505" t="s">
        <v>200</v>
      </c>
      <c r="M2" s="352" t="s">
        <v>198</v>
      </c>
    </row>
    <row r="3" spans="1:14" s="326" customFormat="1" hidden="1" x14ac:dyDescent="0.25">
      <c r="A3" s="499" t="s">
        <v>33</v>
      </c>
      <c r="B3" s="498"/>
      <c r="C3" s="498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417"/>
      <c r="L3" s="506"/>
      <c r="M3" s="375"/>
      <c r="N3" s="334"/>
    </row>
    <row r="4" spans="1:14" s="326" customFormat="1" hidden="1" x14ac:dyDescent="0.25">
      <c r="A4" s="780" t="s">
        <v>34</v>
      </c>
      <c r="B4" s="781"/>
      <c r="C4" s="498"/>
      <c r="D4" s="170"/>
      <c r="E4" s="170"/>
      <c r="F4" s="199"/>
      <c r="G4" s="170"/>
      <c r="H4" s="170"/>
      <c r="I4" s="170"/>
      <c r="J4" s="170"/>
      <c r="K4" s="417"/>
      <c r="L4" s="506"/>
      <c r="M4" s="375"/>
      <c r="N4" s="334"/>
    </row>
    <row r="5" spans="1:14" s="326" customFormat="1" hidden="1" x14ac:dyDescent="0.25">
      <c r="A5" s="780" t="s">
        <v>35</v>
      </c>
      <c r="B5" s="781"/>
      <c r="C5" s="498"/>
      <c r="D5" s="170"/>
      <c r="E5" s="170"/>
      <c r="F5" s="199"/>
      <c r="G5" s="170"/>
      <c r="H5" s="170"/>
      <c r="I5" s="170"/>
      <c r="J5" s="170"/>
      <c r="K5" s="417"/>
      <c r="L5" s="506"/>
      <c r="M5" s="375"/>
      <c r="N5" s="334"/>
    </row>
    <row r="6" spans="1:14" s="326" customFormat="1" hidden="1" x14ac:dyDescent="0.25">
      <c r="A6" s="780" t="s">
        <v>36</v>
      </c>
      <c r="B6" s="781"/>
      <c r="C6" s="498"/>
      <c r="D6" s="170"/>
      <c r="E6" s="170"/>
      <c r="F6" s="199"/>
      <c r="G6" s="170"/>
      <c r="H6" s="170"/>
      <c r="I6" s="170"/>
      <c r="J6" s="170"/>
      <c r="K6" s="417"/>
      <c r="L6" s="506"/>
      <c r="M6" s="375"/>
      <c r="N6" s="334"/>
    </row>
    <row r="7" spans="1:14" s="326" customFormat="1" hidden="1" x14ac:dyDescent="0.25">
      <c r="A7" s="790" t="s">
        <v>37</v>
      </c>
      <c r="B7" s="791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417"/>
      <c r="L7" s="506"/>
      <c r="M7" s="375"/>
      <c r="N7" s="334"/>
    </row>
    <row r="8" spans="1:14" s="326" customFormat="1" hidden="1" x14ac:dyDescent="0.25">
      <c r="A8" s="512"/>
      <c r="B8" s="370"/>
      <c r="C8" s="497"/>
      <c r="D8" s="170"/>
      <c r="E8" s="170"/>
      <c r="F8" s="199"/>
      <c r="G8" s="170"/>
      <c r="H8" s="170"/>
      <c r="I8" s="170"/>
      <c r="J8" s="170"/>
      <c r="K8" s="417"/>
      <c r="L8" s="506"/>
      <c r="M8" s="375"/>
      <c r="N8" s="334"/>
    </row>
    <row r="9" spans="1:14" s="326" customFormat="1" ht="18" customHeight="1" x14ac:dyDescent="0.25">
      <c r="A9" s="780" t="s">
        <v>210</v>
      </c>
      <c r="B9" s="781"/>
      <c r="C9" s="353">
        <v>4334</v>
      </c>
      <c r="D9" s="199"/>
      <c r="E9" s="199">
        <v>112</v>
      </c>
      <c r="F9" s="199">
        <f t="shared" ref="F9:F17" si="0">C9*E9</f>
        <v>485408</v>
      </c>
      <c r="G9" s="204">
        <f>J9/C9</f>
        <v>151.49000132891547</v>
      </c>
      <c r="H9" s="170">
        <f>F9/$F$18</f>
        <v>0.921343537414966</v>
      </c>
      <c r="I9" s="204">
        <f>H9*$I$35</f>
        <v>171149.66575951967</v>
      </c>
      <c r="J9" s="204">
        <f>I9+F9</f>
        <v>656557.66575951967</v>
      </c>
      <c r="K9" s="513">
        <v>151.49</v>
      </c>
      <c r="L9" s="507">
        <f>G9*C9</f>
        <v>656557.66575951967</v>
      </c>
      <c r="M9" s="323">
        <f>K9*C9</f>
        <v>656557.66</v>
      </c>
      <c r="N9" s="334"/>
    </row>
    <row r="10" spans="1:14" s="326" customFormat="1" ht="18" customHeight="1" x14ac:dyDescent="0.25">
      <c r="A10" s="780" t="s">
        <v>211</v>
      </c>
      <c r="B10" s="781"/>
      <c r="C10" s="353">
        <v>129</v>
      </c>
      <c r="D10" s="199"/>
      <c r="E10" s="199">
        <v>112</v>
      </c>
      <c r="F10" s="199">
        <f t="shared" si="0"/>
        <v>14448</v>
      </c>
      <c r="G10" s="204">
        <f>J10/C10</f>
        <v>151.49000132891547</v>
      </c>
      <c r="H10" s="170">
        <f t="shared" ref="H10:H17" si="1">F10/$F$18</f>
        <v>2.7423469387755101E-2</v>
      </c>
      <c r="I10" s="204">
        <f t="shared" ref="I10:I17" si="2">H10*$I$35</f>
        <v>5094.2101714300961</v>
      </c>
      <c r="J10" s="204">
        <f t="shared" ref="J10:J17" si="3">I10+F10</f>
        <v>19542.210171430095</v>
      </c>
      <c r="K10" s="513">
        <v>151.49</v>
      </c>
      <c r="L10" s="507">
        <f t="shared" ref="L10:L17" si="4">K10*C10</f>
        <v>19542.210000000003</v>
      </c>
      <c r="M10" s="323">
        <f t="shared" ref="M10:M17" si="5">K10*C10</f>
        <v>19542.210000000003</v>
      </c>
      <c r="N10" s="334"/>
    </row>
    <row r="11" spans="1:14" s="326" customFormat="1" ht="18" customHeight="1" x14ac:dyDescent="0.25">
      <c r="A11" s="780" t="s">
        <v>212</v>
      </c>
      <c r="B11" s="781"/>
      <c r="C11" s="353">
        <v>241</v>
      </c>
      <c r="D11" s="199"/>
      <c r="E11" s="199">
        <v>112</v>
      </c>
      <c r="F11" s="199">
        <f t="shared" si="0"/>
        <v>26992</v>
      </c>
      <c r="G11" s="204">
        <f>J11/C11</f>
        <v>151.49000132891547</v>
      </c>
      <c r="H11" s="170">
        <f t="shared" si="1"/>
        <v>5.1232993197278913E-2</v>
      </c>
      <c r="I11" s="204">
        <f t="shared" si="2"/>
        <v>9517.0903202686295</v>
      </c>
      <c r="J11" s="204">
        <f t="shared" si="3"/>
        <v>36509.090320268631</v>
      </c>
      <c r="K11" s="513">
        <v>151.49</v>
      </c>
      <c r="L11" s="507">
        <f t="shared" si="4"/>
        <v>36509.090000000004</v>
      </c>
      <c r="M11" s="323">
        <f t="shared" si="5"/>
        <v>36509.090000000004</v>
      </c>
      <c r="N11" s="334"/>
    </row>
    <row r="12" spans="1:14" s="326" customFormat="1" ht="8.1" hidden="1" customHeight="1" x14ac:dyDescent="0.25">
      <c r="A12" s="322"/>
      <c r="B12" s="514"/>
      <c r="C12" s="353"/>
      <c r="D12" s="199"/>
      <c r="E12" s="199"/>
      <c r="F12" s="320">
        <f t="shared" si="0"/>
        <v>0</v>
      </c>
      <c r="G12" s="515"/>
      <c r="H12" s="318">
        <f t="shared" si="1"/>
        <v>0</v>
      </c>
      <c r="I12" s="516">
        <f t="shared" si="2"/>
        <v>0</v>
      </c>
      <c r="J12" s="513">
        <f t="shared" si="3"/>
        <v>0</v>
      </c>
      <c r="K12" s="517"/>
      <c r="L12" s="507">
        <f t="shared" si="4"/>
        <v>0</v>
      </c>
      <c r="M12" s="323">
        <f t="shared" si="5"/>
        <v>0</v>
      </c>
      <c r="N12" s="334"/>
    </row>
    <row r="13" spans="1:14" s="326" customFormat="1" ht="8.1" hidden="1" customHeight="1" x14ac:dyDescent="0.25">
      <c r="A13" s="322"/>
      <c r="B13" s="514"/>
      <c r="C13" s="354"/>
      <c r="D13" s="199"/>
      <c r="E13" s="199"/>
      <c r="F13" s="320">
        <f t="shared" si="0"/>
        <v>0</v>
      </c>
      <c r="G13" s="515"/>
      <c r="H13" s="318">
        <f t="shared" si="1"/>
        <v>0</v>
      </c>
      <c r="I13" s="516">
        <f t="shared" si="2"/>
        <v>0</v>
      </c>
      <c r="J13" s="513">
        <f t="shared" si="3"/>
        <v>0</v>
      </c>
      <c r="K13" s="517"/>
      <c r="L13" s="507">
        <f t="shared" si="4"/>
        <v>0</v>
      </c>
      <c r="M13" s="323">
        <f t="shared" si="5"/>
        <v>0</v>
      </c>
      <c r="N13" s="334"/>
    </row>
    <row r="14" spans="1:14" s="326" customFormat="1" ht="8.1" hidden="1" customHeight="1" x14ac:dyDescent="0.25">
      <c r="A14" s="322"/>
      <c r="B14" s="514"/>
      <c r="C14" s="353"/>
      <c r="D14" s="199"/>
      <c r="E14" s="199"/>
      <c r="F14" s="320">
        <f t="shared" si="0"/>
        <v>0</v>
      </c>
      <c r="G14" s="515"/>
      <c r="H14" s="318">
        <f t="shared" si="1"/>
        <v>0</v>
      </c>
      <c r="I14" s="516">
        <f t="shared" si="2"/>
        <v>0</v>
      </c>
      <c r="J14" s="513">
        <f t="shared" si="3"/>
        <v>0</v>
      </c>
      <c r="K14" s="517"/>
      <c r="L14" s="507">
        <f t="shared" si="4"/>
        <v>0</v>
      </c>
      <c r="M14" s="323">
        <f t="shared" si="5"/>
        <v>0</v>
      </c>
      <c r="N14" s="334"/>
    </row>
    <row r="15" spans="1:14" s="326" customFormat="1" ht="8.1" hidden="1" customHeight="1" x14ac:dyDescent="0.25">
      <c r="A15" s="782" t="s">
        <v>191</v>
      </c>
      <c r="B15" s="783"/>
      <c r="C15" s="353"/>
      <c r="D15" s="199"/>
      <c r="E15" s="199"/>
      <c r="F15" s="320">
        <f t="shared" si="0"/>
        <v>0</v>
      </c>
      <c r="G15" s="515"/>
      <c r="H15" s="318">
        <f t="shared" si="1"/>
        <v>0</v>
      </c>
      <c r="I15" s="516">
        <f t="shared" si="2"/>
        <v>0</v>
      </c>
      <c r="J15" s="513">
        <f t="shared" si="3"/>
        <v>0</v>
      </c>
      <c r="K15" s="517"/>
      <c r="L15" s="507">
        <f t="shared" si="4"/>
        <v>0</v>
      </c>
      <c r="M15" s="323">
        <f t="shared" si="5"/>
        <v>0</v>
      </c>
      <c r="N15" s="334"/>
    </row>
    <row r="16" spans="1:14" s="326" customFormat="1" ht="8.1" hidden="1" customHeight="1" x14ac:dyDescent="0.25">
      <c r="A16" s="782" t="s">
        <v>192</v>
      </c>
      <c r="B16" s="783"/>
      <c r="C16" s="353"/>
      <c r="D16" s="199"/>
      <c r="E16" s="199"/>
      <c r="F16" s="320">
        <f t="shared" si="0"/>
        <v>0</v>
      </c>
      <c r="G16" s="515"/>
      <c r="H16" s="318">
        <f t="shared" si="1"/>
        <v>0</v>
      </c>
      <c r="I16" s="516">
        <f t="shared" si="2"/>
        <v>0</v>
      </c>
      <c r="J16" s="513">
        <f t="shared" si="3"/>
        <v>0</v>
      </c>
      <c r="K16" s="517"/>
      <c r="L16" s="507">
        <f t="shared" si="4"/>
        <v>0</v>
      </c>
      <c r="M16" s="323">
        <f t="shared" si="5"/>
        <v>0</v>
      </c>
      <c r="N16" s="334"/>
    </row>
    <row r="17" spans="1:14" s="326" customFormat="1" ht="8.1" hidden="1" customHeight="1" x14ac:dyDescent="0.25">
      <c r="A17" s="782" t="s">
        <v>193</v>
      </c>
      <c r="B17" s="783"/>
      <c r="C17" s="353"/>
      <c r="D17" s="199"/>
      <c r="E17" s="199"/>
      <c r="F17" s="320">
        <f t="shared" si="0"/>
        <v>0</v>
      </c>
      <c r="G17" s="515"/>
      <c r="H17" s="318">
        <f t="shared" si="1"/>
        <v>0</v>
      </c>
      <c r="I17" s="516">
        <f t="shared" si="2"/>
        <v>0</v>
      </c>
      <c r="J17" s="513">
        <f t="shared" si="3"/>
        <v>0</v>
      </c>
      <c r="K17" s="518"/>
      <c r="L17" s="507">
        <f t="shared" si="4"/>
        <v>0</v>
      </c>
      <c r="M17" s="323">
        <f t="shared" si="5"/>
        <v>0</v>
      </c>
      <c r="N17" s="334"/>
    </row>
    <row r="18" spans="1:14" s="326" customFormat="1" ht="17.25" customHeight="1" thickBot="1" x14ac:dyDescent="0.25">
      <c r="A18" s="784" t="s">
        <v>8</v>
      </c>
      <c r="B18" s="785"/>
      <c r="C18" s="519"/>
      <c r="D18" s="520">
        <f>SUM(D9:D17)</f>
        <v>0</v>
      </c>
      <c r="E18" s="520"/>
      <c r="F18" s="594">
        <f>SUM(F9:F17)</f>
        <v>526848</v>
      </c>
      <c r="G18" s="552"/>
      <c r="H18" s="553">
        <f>SUM(H9:H17)</f>
        <v>1</v>
      </c>
      <c r="I18" s="521">
        <f>SUM(I9:I17)</f>
        <v>185760.9662512184</v>
      </c>
      <c r="J18" s="522">
        <f>I18+F18</f>
        <v>712608.96625121846</v>
      </c>
      <c r="K18" s="554"/>
      <c r="L18" s="508">
        <f>SUM(L9:L17)</f>
        <v>712608.9657595196</v>
      </c>
      <c r="M18" s="339">
        <f>SUM(M9:M17)</f>
        <v>712608.96</v>
      </c>
      <c r="N18" s="340">
        <f>L18-M18</f>
        <v>5.7595196412876248E-3</v>
      </c>
    </row>
    <row r="19" spans="1:14" s="326" customFormat="1" hidden="1" x14ac:dyDescent="0.25">
      <c r="A19" s="523"/>
      <c r="B19" s="356"/>
      <c r="C19" s="357"/>
      <c r="D19" s="357"/>
      <c r="E19" s="358"/>
      <c r="F19" s="358"/>
      <c r="G19" s="358"/>
      <c r="H19" s="359"/>
      <c r="I19" s="207"/>
      <c r="J19" s="359"/>
      <c r="K19" s="524"/>
      <c r="L19" s="324"/>
      <c r="M19" s="324"/>
      <c r="N19" s="334"/>
    </row>
    <row r="20" spans="1:14" s="326" customFormat="1" hidden="1" x14ac:dyDescent="0.25">
      <c r="A20" s="322" t="s">
        <v>49</v>
      </c>
      <c r="B20" s="205"/>
      <c r="C20" s="198"/>
      <c r="D20" s="198"/>
      <c r="E20" s="170"/>
      <c r="F20" s="199">
        <v>0</v>
      </c>
      <c r="G20" s="199"/>
      <c r="H20" s="170"/>
      <c r="I20" s="207"/>
      <c r="J20" s="170"/>
      <c r="K20" s="319"/>
      <c r="L20" s="324"/>
      <c r="M20" s="324"/>
      <c r="N20" s="334"/>
    </row>
    <row r="21" spans="1:14" s="326" customFormat="1" hidden="1" x14ac:dyDescent="0.25">
      <c r="A21" s="322" t="s">
        <v>50</v>
      </c>
      <c r="B21" s="205"/>
      <c r="C21" s="198"/>
      <c r="D21" s="198"/>
      <c r="E21" s="170">
        <f>SUM(E20)</f>
        <v>0</v>
      </c>
      <c r="F21" s="199"/>
      <c r="G21" s="199"/>
      <c r="H21" s="170"/>
      <c r="I21" s="207"/>
      <c r="J21" s="170"/>
      <c r="K21" s="319"/>
      <c r="L21" s="324"/>
      <c r="M21" s="324"/>
      <c r="N21" s="334"/>
    </row>
    <row r="22" spans="1:14" s="326" customFormat="1" hidden="1" x14ac:dyDescent="0.25">
      <c r="A22" s="322"/>
      <c r="B22" s="205"/>
      <c r="C22" s="198"/>
      <c r="D22" s="198"/>
      <c r="E22" s="170"/>
      <c r="F22" s="199"/>
      <c r="G22" s="199"/>
      <c r="H22" s="170"/>
      <c r="I22" s="207"/>
      <c r="J22" s="170"/>
      <c r="K22" s="319"/>
      <c r="L22" s="324"/>
      <c r="M22" s="324"/>
      <c r="N22" s="334"/>
    </row>
    <row r="23" spans="1:14" s="326" customFormat="1" hidden="1" x14ac:dyDescent="0.25">
      <c r="A23" s="322" t="s">
        <v>51</v>
      </c>
      <c r="B23" s="205"/>
      <c r="C23" s="198"/>
      <c r="D23" s="198"/>
      <c r="E23" s="170"/>
      <c r="F23" s="199">
        <v>0</v>
      </c>
      <c r="G23" s="199"/>
      <c r="H23" s="170"/>
      <c r="I23" s="207"/>
      <c r="J23" s="170"/>
      <c r="K23" s="319"/>
      <c r="L23" s="324"/>
      <c r="M23" s="324"/>
      <c r="N23" s="334"/>
    </row>
    <row r="24" spans="1:14" s="326" customFormat="1" hidden="1" x14ac:dyDescent="0.25">
      <c r="A24" s="780" t="s">
        <v>52</v>
      </c>
      <c r="B24" s="781"/>
      <c r="C24" s="198"/>
      <c r="D24" s="198"/>
      <c r="E24" s="170">
        <f>SUM(E23)</f>
        <v>0</v>
      </c>
      <c r="F24" s="199"/>
      <c r="G24" s="199"/>
      <c r="H24" s="170" t="e">
        <f>H18+#REF!</f>
        <v>#REF!</v>
      </c>
      <c r="I24" s="207"/>
      <c r="J24" s="170"/>
      <c r="K24" s="319"/>
      <c r="L24" s="324"/>
      <c r="M24" s="324"/>
      <c r="N24" s="334"/>
    </row>
    <row r="25" spans="1:14" s="326" customFormat="1" hidden="1" x14ac:dyDescent="0.25">
      <c r="A25" s="322"/>
      <c r="B25" s="205"/>
      <c r="C25" s="198"/>
      <c r="D25" s="198"/>
      <c r="E25" s="170"/>
      <c r="F25" s="199"/>
      <c r="G25" s="199"/>
      <c r="H25" s="170"/>
      <c r="I25" s="207"/>
      <c r="J25" s="170"/>
      <c r="K25" s="319"/>
      <c r="L25" s="324"/>
      <c r="M25" s="324"/>
      <c r="N25" s="334"/>
    </row>
    <row r="26" spans="1:14" hidden="1" x14ac:dyDescent="0.25">
      <c r="A26" s="786"/>
      <c r="B26" s="787"/>
      <c r="C26" s="209"/>
      <c r="D26" s="209"/>
      <c r="E26" s="210"/>
      <c r="F26" s="171"/>
      <c r="G26" s="171"/>
      <c r="H26" s="170"/>
      <c r="I26" s="316"/>
      <c r="J26" s="170"/>
      <c r="K26" s="319"/>
    </row>
    <row r="27" spans="1:14" hidden="1" x14ac:dyDescent="0.25">
      <c r="A27" s="786" t="s">
        <v>8</v>
      </c>
      <c r="B27" s="787"/>
      <c r="C27" s="209"/>
      <c r="D27" s="209"/>
      <c r="E27" s="210"/>
      <c r="F27" s="171"/>
      <c r="G27" s="215"/>
      <c r="H27" s="304"/>
      <c r="I27" s="304"/>
      <c r="J27" s="360"/>
      <c r="K27" s="525"/>
    </row>
    <row r="28" spans="1:14" ht="12.75" customHeight="1" x14ac:dyDescent="0.25">
      <c r="A28" s="526"/>
      <c r="B28" s="212"/>
      <c r="C28" s="213"/>
      <c r="D28" s="213"/>
      <c r="E28" s="214"/>
      <c r="F28" s="215"/>
      <c r="G28" s="215"/>
      <c r="H28" s="215"/>
      <c r="I28" s="215"/>
      <c r="J28" s="363"/>
      <c r="K28" s="527"/>
    </row>
    <row r="29" spans="1:14" ht="18" customHeight="1" x14ac:dyDescent="0.25">
      <c r="A29" s="528"/>
      <c r="B29" s="349" t="s">
        <v>9</v>
      </c>
      <c r="C29" s="349"/>
      <c r="D29" s="349"/>
      <c r="E29" s="361" t="s">
        <v>10</v>
      </c>
      <c r="F29" s="350" t="s">
        <v>144</v>
      </c>
      <c r="G29" s="366"/>
      <c r="H29" s="215"/>
      <c r="I29" s="215"/>
      <c r="J29" s="215"/>
      <c r="K29" s="527"/>
    </row>
    <row r="30" spans="1:14" ht="14.1" customHeight="1" x14ac:dyDescent="0.25">
      <c r="A30" s="528" t="s">
        <v>12</v>
      </c>
      <c r="B30" s="216"/>
      <c r="C30" s="495"/>
      <c r="D30" s="495"/>
      <c r="E30" s="221" t="s">
        <v>13</v>
      </c>
      <c r="F30" s="173" t="s">
        <v>13</v>
      </c>
      <c r="G30" s="364"/>
      <c r="H30" s="215"/>
      <c r="I30" s="215"/>
      <c r="J30" s="215"/>
      <c r="K30" s="527"/>
    </row>
    <row r="31" spans="1:14" ht="14.1" customHeight="1" x14ac:dyDescent="0.25">
      <c r="A31" s="528" t="s">
        <v>54</v>
      </c>
      <c r="B31" s="348">
        <v>0.11938145999999999</v>
      </c>
      <c r="C31" s="223"/>
      <c r="D31" s="223"/>
      <c r="E31" s="171">
        <f>F31</f>
        <v>62895.883438079996</v>
      </c>
      <c r="F31" s="171">
        <f>B31*F18</f>
        <v>62895.883438079996</v>
      </c>
      <c r="G31" s="215"/>
      <c r="H31" s="215"/>
      <c r="I31" s="225"/>
      <c r="J31" s="225"/>
      <c r="K31" s="529"/>
    </row>
    <row r="32" spans="1:14" ht="14.1" customHeight="1" x14ac:dyDescent="0.25">
      <c r="A32" s="528" t="s">
        <v>15</v>
      </c>
      <c r="B32" s="348">
        <v>4.2706999999999997E-3</v>
      </c>
      <c r="C32" s="495"/>
      <c r="D32" s="495"/>
      <c r="E32" s="171">
        <f>F32</f>
        <v>2250.0097535999998</v>
      </c>
      <c r="F32" s="171">
        <f>B32*F18</f>
        <v>2250.0097535999998</v>
      </c>
      <c r="G32" s="215"/>
      <c r="H32" s="215"/>
      <c r="I32" s="226"/>
      <c r="J32" s="226"/>
      <c r="K32" s="530"/>
    </row>
    <row r="33" spans="1:15" ht="14.1" customHeight="1" x14ac:dyDescent="0.25">
      <c r="A33" s="528" t="s">
        <v>55</v>
      </c>
      <c r="B33" s="348">
        <v>0.1</v>
      </c>
      <c r="C33" s="223"/>
      <c r="D33" s="223"/>
      <c r="E33" s="171">
        <f>F33</f>
        <v>58974.388343808001</v>
      </c>
      <c r="F33" s="171">
        <f>(F18+F31)*B33</f>
        <v>58974.388343808001</v>
      </c>
      <c r="G33" s="215"/>
      <c r="H33" s="301"/>
      <c r="I33" s="343"/>
      <c r="J33" s="228"/>
      <c r="K33" s="531"/>
      <c r="L33" s="336"/>
      <c r="M33" s="336"/>
    </row>
    <row r="34" spans="1:15" ht="14.1" customHeight="1" x14ac:dyDescent="0.25">
      <c r="A34" s="528" t="s">
        <v>17</v>
      </c>
      <c r="B34" s="495"/>
      <c r="C34" s="495"/>
      <c r="D34" s="495"/>
      <c r="E34" s="171">
        <f>SUM(E31:E33)</f>
        <v>124120.281535488</v>
      </c>
      <c r="F34" s="595">
        <f>SUM(F31:F33)</f>
        <v>124120.281535488</v>
      </c>
      <c r="G34" s="215"/>
      <c r="H34" s="215"/>
      <c r="I34" s="215"/>
      <c r="J34" s="362"/>
      <c r="K34" s="527"/>
      <c r="L34" s="336"/>
      <c r="M34" s="336"/>
    </row>
    <row r="35" spans="1:15" ht="14.1" customHeight="1" x14ac:dyDescent="0.25">
      <c r="A35" s="528"/>
      <c r="B35" s="495"/>
      <c r="C35" s="495"/>
      <c r="D35" s="495"/>
      <c r="E35" s="171"/>
      <c r="F35" s="171"/>
      <c r="G35" s="215"/>
      <c r="H35" s="215"/>
      <c r="I35" s="383">
        <f>F34+F40</f>
        <v>185760.9662512184</v>
      </c>
      <c r="J35" s="215"/>
      <c r="K35" s="527"/>
      <c r="L35" s="341"/>
      <c r="M35" s="341"/>
    </row>
    <row r="36" spans="1:15" ht="14.1" customHeight="1" x14ac:dyDescent="0.25">
      <c r="A36" s="528" t="s">
        <v>18</v>
      </c>
      <c r="B36" s="495"/>
      <c r="C36" s="495"/>
      <c r="D36" s="495"/>
      <c r="E36" s="173" t="s">
        <v>13</v>
      </c>
      <c r="F36" s="171"/>
      <c r="G36" s="215"/>
      <c r="H36" s="215"/>
      <c r="I36" s="215"/>
      <c r="J36" s="215"/>
      <c r="K36" s="527"/>
      <c r="L36" s="341"/>
      <c r="M36" s="341"/>
    </row>
    <row r="37" spans="1:15" ht="14.1" customHeight="1" x14ac:dyDescent="0.25">
      <c r="A37" s="528" t="s">
        <v>19</v>
      </c>
      <c r="B37" s="227">
        <v>6.4999999999999997E-3</v>
      </c>
      <c r="C37" s="227"/>
      <c r="D37" s="227"/>
      <c r="E37" s="407">
        <v>4794.47</v>
      </c>
      <c r="F37" s="171">
        <f>B37*$E$44</f>
        <v>4631.9582156329188</v>
      </c>
      <c r="G37" s="215"/>
      <c r="H37" s="215"/>
      <c r="I37" s="215"/>
      <c r="J37" s="215"/>
      <c r="K37" s="527"/>
      <c r="L37" s="341"/>
      <c r="M37" s="341"/>
    </row>
    <row r="38" spans="1:15" ht="14.1" customHeight="1" x14ac:dyDescent="0.25">
      <c r="A38" s="528" t="s">
        <v>20</v>
      </c>
      <c r="B38" s="227">
        <v>0.03</v>
      </c>
      <c r="C38" s="229"/>
      <c r="D38" s="229"/>
      <c r="E38" s="407">
        <v>22128.34</v>
      </c>
      <c r="F38" s="171">
        <f t="shared" ref="F38" si="6">B38*$E$44</f>
        <v>21378.268687536551</v>
      </c>
      <c r="G38" s="215"/>
      <c r="H38" s="215"/>
      <c r="I38" s="215"/>
      <c r="J38" s="215"/>
      <c r="K38" s="527"/>
      <c r="L38" s="341"/>
      <c r="M38" s="341"/>
    </row>
    <row r="39" spans="1:15" ht="14.1" customHeight="1" x14ac:dyDescent="0.25">
      <c r="A39" s="528" t="s">
        <v>21</v>
      </c>
      <c r="B39" s="227">
        <v>0.05</v>
      </c>
      <c r="C39" s="229"/>
      <c r="D39" s="229"/>
      <c r="E39" s="407">
        <v>36880.57</v>
      </c>
      <c r="F39" s="363">
        <f>B39*$E$44</f>
        <v>35630.447812560917</v>
      </c>
      <c r="G39" s="461" t="s">
        <v>25</v>
      </c>
      <c r="H39" s="224"/>
      <c r="I39" s="224"/>
      <c r="J39" s="215"/>
      <c r="K39" s="527"/>
      <c r="L39" s="341"/>
      <c r="M39" s="341"/>
    </row>
    <row r="40" spans="1:15" ht="14.1" customHeight="1" x14ac:dyDescent="0.25">
      <c r="A40" s="528" t="s">
        <v>17</v>
      </c>
      <c r="B40" s="596">
        <f>SUM(B37:B39)</f>
        <v>8.6499999999999994E-2</v>
      </c>
      <c r="C40" s="227"/>
      <c r="D40" s="227"/>
      <c r="E40" s="407">
        <f>SUM(E37:E39)+0.01</f>
        <v>63803.390000000007</v>
      </c>
      <c r="F40" s="593">
        <f>SUM(F37:F39)+0.01</f>
        <v>61640.684715730393</v>
      </c>
      <c r="G40" s="533">
        <f>E40-F40</f>
        <v>2162.7052842696139</v>
      </c>
      <c r="H40" s="224"/>
      <c r="I40" s="224"/>
      <c r="J40" s="215"/>
      <c r="K40" s="527"/>
      <c r="L40" s="341"/>
      <c r="M40" s="341"/>
    </row>
    <row r="41" spans="1:15" s="502" customFormat="1" ht="8.1" hidden="1" customHeight="1" x14ac:dyDescent="0.25">
      <c r="A41" s="788" t="s">
        <v>58</v>
      </c>
      <c r="B41" s="789"/>
      <c r="C41" s="534"/>
      <c r="D41" s="534"/>
      <c r="E41" s="535">
        <f>F18+E34</f>
        <v>650968.28153548797</v>
      </c>
      <c r="F41" s="536"/>
      <c r="G41" s="537"/>
      <c r="H41" s="538"/>
      <c r="I41" s="538"/>
      <c r="J41" s="536"/>
      <c r="K41" s="539"/>
      <c r="L41" s="500"/>
      <c r="M41" s="500"/>
      <c r="N41" s="501"/>
    </row>
    <row r="42" spans="1:15" s="502" customFormat="1" ht="8.1" hidden="1" customHeight="1" x14ac:dyDescent="0.25">
      <c r="A42" s="773" t="s">
        <v>59</v>
      </c>
      <c r="B42" s="774"/>
      <c r="C42" s="540"/>
      <c r="D42" s="540"/>
      <c r="E42" s="541">
        <f>F18+F34</f>
        <v>650968.28153548797</v>
      </c>
      <c r="F42" s="536"/>
      <c r="G42" s="537"/>
      <c r="H42" s="538"/>
      <c r="I42" s="538"/>
      <c r="J42" s="536"/>
      <c r="K42" s="539"/>
      <c r="L42" s="503"/>
      <c r="M42" s="503"/>
      <c r="N42" s="504"/>
      <c r="O42" s="501"/>
    </row>
    <row r="43" spans="1:15" s="502" customFormat="1" ht="8.1" hidden="1" customHeight="1" x14ac:dyDescent="0.25">
      <c r="A43" s="542"/>
      <c r="B43" s="543"/>
      <c r="C43" s="540"/>
      <c r="D43" s="540"/>
      <c r="E43" s="537">
        <f>E42/(1-B40)</f>
        <v>712608.95625121833</v>
      </c>
      <c r="F43" s="536"/>
      <c r="G43" s="537"/>
      <c r="H43" s="538"/>
      <c r="I43" s="538"/>
      <c r="J43" s="536"/>
      <c r="K43" s="539"/>
      <c r="L43" s="503"/>
      <c r="M43" s="503"/>
      <c r="N43" s="504"/>
      <c r="O43" s="501"/>
    </row>
    <row r="44" spans="1:15" s="502" customFormat="1" ht="8.1" hidden="1" customHeight="1" x14ac:dyDescent="0.25">
      <c r="A44" s="773" t="s">
        <v>60</v>
      </c>
      <c r="B44" s="774"/>
      <c r="C44" s="540"/>
      <c r="D44" s="540"/>
      <c r="E44" s="532">
        <f>E42/(1-B40)</f>
        <v>712608.95625121833</v>
      </c>
      <c r="F44" s="536"/>
      <c r="G44" s="537"/>
      <c r="H44" s="538"/>
      <c r="I44" s="538"/>
      <c r="J44" s="536"/>
      <c r="K44" s="539"/>
      <c r="L44" s="503"/>
      <c r="M44" s="503"/>
      <c r="N44" s="504"/>
      <c r="O44" s="501"/>
    </row>
    <row r="45" spans="1:15" s="331" customFormat="1" ht="14.1" customHeight="1" x14ac:dyDescent="0.25">
      <c r="A45" s="775" t="s">
        <v>24</v>
      </c>
      <c r="B45" s="776"/>
      <c r="C45" s="495"/>
      <c r="D45" s="495"/>
      <c r="E45" s="173" t="s">
        <v>10</v>
      </c>
      <c r="F45" s="544" t="s">
        <v>144</v>
      </c>
      <c r="G45" s="461" t="s">
        <v>25</v>
      </c>
      <c r="H45" s="545"/>
      <c r="I45" s="545"/>
      <c r="J45" s="364"/>
      <c r="K45" s="546"/>
      <c r="L45" s="336"/>
      <c r="M45" s="336"/>
      <c r="N45" s="325"/>
      <c r="O45" s="333"/>
    </row>
    <row r="46" spans="1:15" ht="14.1" customHeight="1" x14ac:dyDescent="0.25">
      <c r="A46" s="775" t="s">
        <v>26</v>
      </c>
      <c r="B46" s="776"/>
      <c r="C46" s="495"/>
      <c r="D46" s="495"/>
      <c r="E46" s="407">
        <f>F18+E34+E40</f>
        <v>714771.67153548799</v>
      </c>
      <c r="F46" s="597">
        <f>F18+F34+F40</f>
        <v>712608.96625121834</v>
      </c>
      <c r="G46" s="533">
        <f t="shared" ref="G46:G47" si="7">E46-F46</f>
        <v>2162.705284269643</v>
      </c>
      <c r="H46" s="224">
        <f>E44-F46</f>
        <v>-1.0000000009313226E-2</v>
      </c>
      <c r="I46" s="224"/>
      <c r="J46" s="215"/>
      <c r="K46" s="527"/>
      <c r="L46" s="335"/>
      <c r="M46" s="335"/>
      <c r="O46" s="329"/>
    </row>
    <row r="47" spans="1:15" ht="14.1" customHeight="1" thickBot="1" x14ac:dyDescent="0.3">
      <c r="A47" s="777" t="s">
        <v>27</v>
      </c>
      <c r="B47" s="778"/>
      <c r="C47" s="547"/>
      <c r="D47" s="547"/>
      <c r="E47" s="548">
        <f>E46*12</f>
        <v>8577260.0584258549</v>
      </c>
      <c r="F47" s="598">
        <f>F46*12+0.04</f>
        <v>8551307.6350146197</v>
      </c>
      <c r="G47" s="599">
        <f t="shared" si="7"/>
        <v>25952.423411235213</v>
      </c>
      <c r="H47" s="549"/>
      <c r="I47" s="549"/>
      <c r="J47" s="550"/>
      <c r="K47" s="551"/>
    </row>
    <row r="48" spans="1:15" ht="33.75" customHeight="1" x14ac:dyDescent="0.25">
      <c r="A48" s="779"/>
      <c r="B48" s="779"/>
      <c r="C48" s="779"/>
      <c r="D48" s="779"/>
      <c r="E48" s="779"/>
      <c r="F48" s="779"/>
      <c r="G48" s="779"/>
      <c r="H48" s="779"/>
      <c r="I48" s="779"/>
      <c r="J48" s="779"/>
      <c r="K48" s="779"/>
      <c r="L48" s="779"/>
    </row>
    <row r="49" spans="1:13" x14ac:dyDescent="0.25">
      <c r="A49" s="305"/>
      <c r="B49" s="305"/>
      <c r="C49" s="306"/>
      <c r="D49" s="306"/>
      <c r="E49" s="231"/>
      <c r="F49" s="231"/>
      <c r="G49" s="231"/>
      <c r="H49" s="231"/>
      <c r="I49" s="231"/>
      <c r="J49" s="231"/>
      <c r="K49" s="231"/>
    </row>
    <row r="50" spans="1:13" x14ac:dyDescent="0.25">
      <c r="E50" s="379">
        <f>E51-E46</f>
        <v>-584021.67153548799</v>
      </c>
      <c r="H50" s="379"/>
      <c r="I50" s="379"/>
      <c r="J50" s="379"/>
      <c r="K50" s="379"/>
    </row>
    <row r="51" spans="1:13" x14ac:dyDescent="0.25">
      <c r="E51" s="376">
        <v>130750</v>
      </c>
    </row>
    <row r="52" spans="1:13" x14ac:dyDescent="0.25">
      <c r="E52" s="376"/>
      <c r="H52" s="376">
        <v>10880.85</v>
      </c>
    </row>
    <row r="53" spans="1:13" x14ac:dyDescent="0.25">
      <c r="A53" s="328"/>
      <c r="B53" s="328"/>
      <c r="C53" s="328"/>
      <c r="D53" s="328"/>
      <c r="E53" s="376"/>
      <c r="H53" s="376">
        <v>21776.77</v>
      </c>
      <c r="I53" s="328"/>
      <c r="J53" s="328"/>
      <c r="K53" s="328"/>
      <c r="L53" s="328"/>
      <c r="M53" s="328"/>
    </row>
    <row r="54" spans="1:13" x14ac:dyDescent="0.25">
      <c r="A54" s="328"/>
      <c r="B54" s="328"/>
      <c r="C54" s="328"/>
      <c r="D54" s="328"/>
      <c r="E54" s="376"/>
      <c r="H54" s="376">
        <v>45140.71</v>
      </c>
      <c r="I54" s="328"/>
      <c r="J54" s="328"/>
      <c r="K54" s="328"/>
      <c r="L54" s="328"/>
      <c r="M54" s="328"/>
    </row>
    <row r="55" spans="1:13" x14ac:dyDescent="0.25">
      <c r="A55" s="328"/>
      <c r="B55" s="328"/>
      <c r="C55" s="328"/>
      <c r="D55" s="328"/>
      <c r="E55" s="376"/>
      <c r="H55" s="376">
        <v>25176.81</v>
      </c>
      <c r="I55" s="328"/>
      <c r="J55" s="328"/>
      <c r="K55" s="328"/>
      <c r="L55" s="328"/>
      <c r="M55" s="328"/>
    </row>
    <row r="56" spans="1:13" x14ac:dyDescent="0.25">
      <c r="A56" s="328"/>
      <c r="B56" s="328"/>
      <c r="C56" s="328"/>
      <c r="D56" s="328"/>
      <c r="H56" s="376">
        <f>SUM(H52:H55)</f>
        <v>102975.14</v>
      </c>
      <c r="I56" s="328"/>
      <c r="J56" s="328"/>
      <c r="K56" s="328"/>
      <c r="L56" s="328"/>
      <c r="M56" s="328"/>
    </row>
  </sheetData>
  <mergeCells count="23">
    <mergeCell ref="A7:B7"/>
    <mergeCell ref="A1:F1"/>
    <mergeCell ref="A2:B2"/>
    <mergeCell ref="A4:B4"/>
    <mergeCell ref="A5:B5"/>
    <mergeCell ref="A6:B6"/>
    <mergeCell ref="A42:B42"/>
    <mergeCell ref="A9:B9"/>
    <mergeCell ref="A10:B10"/>
    <mergeCell ref="A11:B11"/>
    <mergeCell ref="A15:B15"/>
    <mergeCell ref="A16:B16"/>
    <mergeCell ref="A17:B17"/>
    <mergeCell ref="A18:B18"/>
    <mergeCell ref="A24:B24"/>
    <mergeCell ref="A26:B26"/>
    <mergeCell ref="A27:B27"/>
    <mergeCell ref="A41:B41"/>
    <mergeCell ref="A44:B44"/>
    <mergeCell ref="A45:B45"/>
    <mergeCell ref="A46:B46"/>
    <mergeCell ref="A47:B47"/>
    <mergeCell ref="A48:L48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8">
    <tabColor theme="4" tint="0.59999389629810485"/>
  </sheetPr>
  <dimension ref="A1:P58"/>
  <sheetViews>
    <sheetView topLeftCell="A31" zoomScale="170" zoomScaleNormal="170" workbookViewId="0">
      <selection activeCell="A2" sqref="A2:B2"/>
    </sheetView>
  </sheetViews>
  <sheetFormatPr defaultColWidth="9.140625" defaultRowHeight="15" x14ac:dyDescent="0.25"/>
  <cols>
    <col min="1" max="1" width="24.42578125" style="377" customWidth="1"/>
    <col min="2" max="2" width="10.85546875" style="377" customWidth="1"/>
    <col min="3" max="3" width="5.7109375" style="378" customWidth="1"/>
    <col min="4" max="4" width="8.140625" style="378" hidden="1" customWidth="1"/>
    <col min="5" max="5" width="12" style="380" customWidth="1"/>
    <col min="6" max="6" width="11.85546875" style="376" customWidth="1"/>
    <col min="7" max="7" width="9.5703125" style="376" customWidth="1"/>
    <col min="8" max="8" width="7.85546875" style="376" hidden="1" customWidth="1"/>
    <col min="9" max="10" width="10" style="376" hidden="1" customWidth="1"/>
    <col min="11" max="11" width="8" style="376" customWidth="1"/>
    <col min="12" max="12" width="8.5703125" style="327" customWidth="1"/>
    <col min="13" max="14" width="9.140625" style="327"/>
    <col min="15" max="15" width="11.140625" style="329" bestFit="1" customWidth="1"/>
    <col min="16" max="16384" width="9.140625" style="328"/>
  </cols>
  <sheetData>
    <row r="1" spans="1:15" ht="16.5" thickBot="1" x14ac:dyDescent="0.3">
      <c r="A1" s="792" t="s">
        <v>209</v>
      </c>
      <c r="B1" s="792"/>
      <c r="C1" s="792"/>
      <c r="D1" s="792"/>
      <c r="E1" s="792"/>
      <c r="F1" s="792"/>
      <c r="G1" s="344"/>
      <c r="H1" s="315"/>
      <c r="I1" s="315"/>
      <c r="J1" s="315"/>
      <c r="K1" s="315"/>
    </row>
    <row r="2" spans="1:15" s="365" customFormat="1" ht="41.25" customHeight="1" x14ac:dyDescent="0.25">
      <c r="A2" s="795" t="s">
        <v>28</v>
      </c>
      <c r="B2" s="795"/>
      <c r="C2" s="381" t="s">
        <v>29</v>
      </c>
      <c r="D2" s="382" t="s">
        <v>153</v>
      </c>
      <c r="E2" s="382" t="s">
        <v>30</v>
      </c>
      <c r="F2" s="381" t="s">
        <v>31</v>
      </c>
      <c r="G2" s="381" t="s">
        <v>201</v>
      </c>
      <c r="H2" s="381" t="s">
        <v>176</v>
      </c>
      <c r="I2" s="381" t="s">
        <v>197</v>
      </c>
      <c r="J2" s="381" t="s">
        <v>199</v>
      </c>
      <c r="K2" s="381" t="s">
        <v>194</v>
      </c>
      <c r="M2" s="351" t="s">
        <v>200</v>
      </c>
      <c r="N2" s="352" t="s">
        <v>198</v>
      </c>
    </row>
    <row r="3" spans="1:15" s="326" customFormat="1" hidden="1" x14ac:dyDescent="0.25">
      <c r="A3" s="345" t="s">
        <v>33</v>
      </c>
      <c r="B3" s="300"/>
      <c r="C3" s="300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302"/>
      <c r="M3" s="374"/>
      <c r="N3" s="375"/>
      <c r="O3" s="334"/>
    </row>
    <row r="4" spans="1:15" s="326" customFormat="1" hidden="1" x14ac:dyDescent="0.25">
      <c r="A4" s="781" t="s">
        <v>34</v>
      </c>
      <c r="B4" s="781"/>
      <c r="C4" s="300"/>
      <c r="D4" s="170"/>
      <c r="E4" s="170"/>
      <c r="F4" s="199"/>
      <c r="G4" s="170"/>
      <c r="H4" s="170"/>
      <c r="I4" s="170"/>
      <c r="J4" s="170"/>
      <c r="K4" s="302"/>
      <c r="M4" s="374"/>
      <c r="N4" s="375"/>
      <c r="O4" s="334"/>
    </row>
    <row r="5" spans="1:15" s="326" customFormat="1" hidden="1" x14ac:dyDescent="0.25">
      <c r="A5" s="781" t="s">
        <v>35</v>
      </c>
      <c r="B5" s="781"/>
      <c r="C5" s="300"/>
      <c r="D5" s="170"/>
      <c r="E5" s="170"/>
      <c r="F5" s="199"/>
      <c r="G5" s="170"/>
      <c r="H5" s="170"/>
      <c r="I5" s="170"/>
      <c r="J5" s="170"/>
      <c r="K5" s="302"/>
      <c r="M5" s="374"/>
      <c r="N5" s="375"/>
      <c r="O5" s="334"/>
    </row>
    <row r="6" spans="1:15" s="326" customFormat="1" hidden="1" x14ac:dyDescent="0.25">
      <c r="A6" s="781" t="s">
        <v>36</v>
      </c>
      <c r="B6" s="781"/>
      <c r="C6" s="300"/>
      <c r="D6" s="170"/>
      <c r="E6" s="170"/>
      <c r="F6" s="199"/>
      <c r="G6" s="170"/>
      <c r="H6" s="170"/>
      <c r="I6" s="170"/>
      <c r="J6" s="170"/>
      <c r="K6" s="302"/>
      <c r="M6" s="374"/>
      <c r="N6" s="375"/>
      <c r="O6" s="334"/>
    </row>
    <row r="7" spans="1:15" s="326" customFormat="1" hidden="1" x14ac:dyDescent="0.25">
      <c r="A7" s="791" t="s">
        <v>37</v>
      </c>
      <c r="B7" s="791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302"/>
      <c r="M7" s="374"/>
      <c r="N7" s="375"/>
      <c r="O7" s="334"/>
    </row>
    <row r="8" spans="1:15" s="326" customFormat="1" hidden="1" x14ac:dyDescent="0.25">
      <c r="A8" s="369"/>
      <c r="B8" s="370"/>
      <c r="C8" s="369"/>
      <c r="D8" s="170"/>
      <c r="E8" s="170"/>
      <c r="F8" s="199"/>
      <c r="G8" s="170"/>
      <c r="H8" s="170"/>
      <c r="I8" s="170"/>
      <c r="J8" s="170"/>
      <c r="K8" s="302"/>
      <c r="M8" s="374"/>
      <c r="N8" s="375"/>
      <c r="O8" s="334"/>
    </row>
    <row r="9" spans="1:15" s="326" customFormat="1" ht="12" customHeight="1" x14ac:dyDescent="0.2">
      <c r="A9" s="797" t="s">
        <v>213</v>
      </c>
      <c r="B9" s="798"/>
      <c r="C9" s="353">
        <v>4334</v>
      </c>
      <c r="D9" s="199"/>
      <c r="E9" s="199">
        <v>112</v>
      </c>
      <c r="F9" s="199">
        <f t="shared" ref="F9:F17" si="0">C9*E9</f>
        <v>485408</v>
      </c>
      <c r="G9" s="204">
        <f>J9/C9</f>
        <v>151.70000000000002</v>
      </c>
      <c r="H9" s="170">
        <f>F9/$F$18</f>
        <v>0.45486985726280438</v>
      </c>
      <c r="I9" s="204">
        <f t="shared" ref="I9:I17" si="1">H9*$I$35</f>
        <v>172059.8</v>
      </c>
      <c r="J9" s="204">
        <f>I9+F9</f>
        <v>657467.80000000005</v>
      </c>
      <c r="K9" s="204">
        <v>151.69999999999999</v>
      </c>
      <c r="M9" s="337">
        <f>G9*C9</f>
        <v>657467.80000000005</v>
      </c>
      <c r="N9" s="323">
        <f>K9*C9</f>
        <v>657467.79999999993</v>
      </c>
      <c r="O9" s="334"/>
    </row>
    <row r="10" spans="1:15" s="326" customFormat="1" ht="12" customHeight="1" x14ac:dyDescent="0.2">
      <c r="A10" s="797" t="s">
        <v>214</v>
      </c>
      <c r="B10" s="798"/>
      <c r="C10" s="353">
        <v>2167</v>
      </c>
      <c r="D10" s="199"/>
      <c r="E10" s="199">
        <v>112</v>
      </c>
      <c r="F10" s="199">
        <f t="shared" si="0"/>
        <v>242704</v>
      </c>
      <c r="G10" s="204">
        <f t="shared" ref="G10:G17" si="2">J10/C10</f>
        <v>151.70000000000002</v>
      </c>
      <c r="H10" s="170">
        <f t="shared" ref="H10:H17" si="3">F10/$F$18</f>
        <v>0.22743492863140219</v>
      </c>
      <c r="I10" s="204">
        <f t="shared" si="1"/>
        <v>86029.9</v>
      </c>
      <c r="J10" s="204">
        <f t="shared" ref="J10:J17" si="4">I10+F10</f>
        <v>328733.90000000002</v>
      </c>
      <c r="K10" s="204">
        <v>151.69999999999999</v>
      </c>
      <c r="M10" s="337">
        <f t="shared" ref="M10:M17" si="5">K10*C10</f>
        <v>328733.89999999997</v>
      </c>
      <c r="N10" s="323">
        <f t="shared" ref="N10:N17" si="6">K10*C10</f>
        <v>328733.89999999997</v>
      </c>
      <c r="O10" s="334"/>
    </row>
    <row r="11" spans="1:15" s="326" customFormat="1" ht="12" customHeight="1" x14ac:dyDescent="0.2">
      <c r="A11" s="797" t="s">
        <v>215</v>
      </c>
      <c r="B11" s="798"/>
      <c r="C11" s="353">
        <v>129</v>
      </c>
      <c r="D11" s="199"/>
      <c r="E11" s="199">
        <v>112</v>
      </c>
      <c r="F11" s="199">
        <f t="shared" si="0"/>
        <v>14448</v>
      </c>
      <c r="G11" s="204">
        <f t="shared" si="2"/>
        <v>151.69999999999999</v>
      </c>
      <c r="H11" s="170">
        <f t="shared" si="3"/>
        <v>1.3539042821158691E-2</v>
      </c>
      <c r="I11" s="204">
        <f t="shared" si="1"/>
        <v>5121.3</v>
      </c>
      <c r="J11" s="204">
        <f t="shared" si="4"/>
        <v>19569.3</v>
      </c>
      <c r="K11" s="204">
        <v>151.69999999999999</v>
      </c>
      <c r="M11" s="337">
        <f t="shared" si="5"/>
        <v>19569.3</v>
      </c>
      <c r="N11" s="323">
        <f t="shared" si="6"/>
        <v>19569.3</v>
      </c>
      <c r="O11" s="334"/>
    </row>
    <row r="12" spans="1:15" s="326" customFormat="1" ht="12" customHeight="1" x14ac:dyDescent="0.2">
      <c r="A12" s="797" t="s">
        <v>216</v>
      </c>
      <c r="B12" s="798"/>
      <c r="C12" s="353">
        <v>1445</v>
      </c>
      <c r="D12" s="199"/>
      <c r="E12" s="199">
        <v>112</v>
      </c>
      <c r="F12" s="199">
        <f t="shared" si="0"/>
        <v>161840</v>
      </c>
      <c r="G12" s="204">
        <f t="shared" si="2"/>
        <v>151.69999999999999</v>
      </c>
      <c r="H12" s="170">
        <f t="shared" si="3"/>
        <v>0.15165827036104115</v>
      </c>
      <c r="I12" s="204">
        <f t="shared" si="1"/>
        <v>57366.5</v>
      </c>
      <c r="J12" s="204">
        <f t="shared" si="4"/>
        <v>219206.5</v>
      </c>
      <c r="K12" s="204">
        <v>151.69999999999999</v>
      </c>
      <c r="M12" s="337">
        <f t="shared" si="5"/>
        <v>219206.49999999997</v>
      </c>
      <c r="N12" s="323">
        <f t="shared" si="6"/>
        <v>219206.49999999997</v>
      </c>
      <c r="O12" s="334"/>
    </row>
    <row r="13" spans="1:15" s="326" customFormat="1" ht="12" customHeight="1" x14ac:dyDescent="0.2">
      <c r="A13" s="797" t="s">
        <v>220</v>
      </c>
      <c r="B13" s="798"/>
      <c r="C13" s="354">
        <v>361</v>
      </c>
      <c r="D13" s="199"/>
      <c r="E13" s="199">
        <v>112</v>
      </c>
      <c r="F13" s="199">
        <f t="shared" si="0"/>
        <v>40432</v>
      </c>
      <c r="G13" s="204">
        <f t="shared" si="2"/>
        <v>151.69999999999999</v>
      </c>
      <c r="H13" s="170">
        <f t="shared" si="3"/>
        <v>3.7888329135180518E-2</v>
      </c>
      <c r="I13" s="204">
        <f t="shared" si="1"/>
        <v>14331.699999999999</v>
      </c>
      <c r="J13" s="204">
        <f t="shared" si="4"/>
        <v>54763.7</v>
      </c>
      <c r="K13" s="204">
        <v>151.69999999999999</v>
      </c>
      <c r="M13" s="337">
        <f t="shared" si="5"/>
        <v>54763.7</v>
      </c>
      <c r="N13" s="323">
        <f t="shared" si="6"/>
        <v>54763.7</v>
      </c>
      <c r="O13" s="334"/>
    </row>
    <row r="14" spans="1:15" s="326" customFormat="1" ht="12" customHeight="1" x14ac:dyDescent="0.2">
      <c r="A14" s="797" t="s">
        <v>221</v>
      </c>
      <c r="B14" s="798"/>
      <c r="C14" s="353">
        <v>361</v>
      </c>
      <c r="D14" s="199"/>
      <c r="E14" s="199">
        <v>112</v>
      </c>
      <c r="F14" s="199">
        <f t="shared" si="0"/>
        <v>40432</v>
      </c>
      <c r="G14" s="204">
        <f t="shared" si="2"/>
        <v>151.69999999999999</v>
      </c>
      <c r="H14" s="170">
        <f t="shared" si="3"/>
        <v>3.7888329135180518E-2</v>
      </c>
      <c r="I14" s="204">
        <f t="shared" si="1"/>
        <v>14331.699999999999</v>
      </c>
      <c r="J14" s="204">
        <f t="shared" si="4"/>
        <v>54763.7</v>
      </c>
      <c r="K14" s="204">
        <v>151.69999999999999</v>
      </c>
      <c r="M14" s="337">
        <f t="shared" si="5"/>
        <v>54763.7</v>
      </c>
      <c r="N14" s="323">
        <f t="shared" si="6"/>
        <v>54763.7</v>
      </c>
      <c r="O14" s="334"/>
    </row>
    <row r="15" spans="1:15" s="326" customFormat="1" ht="12" customHeight="1" x14ac:dyDescent="0.2">
      <c r="A15" s="797" t="s">
        <v>217</v>
      </c>
      <c r="B15" s="798"/>
      <c r="C15" s="353">
        <v>344</v>
      </c>
      <c r="D15" s="199"/>
      <c r="E15" s="199">
        <v>112</v>
      </c>
      <c r="F15" s="199">
        <f t="shared" si="0"/>
        <v>38528</v>
      </c>
      <c r="G15" s="204">
        <f t="shared" si="2"/>
        <v>151.70000000000002</v>
      </c>
      <c r="H15" s="170">
        <f t="shared" si="3"/>
        <v>3.6104114189756509E-2</v>
      </c>
      <c r="I15" s="204">
        <f t="shared" si="1"/>
        <v>13656.8</v>
      </c>
      <c r="J15" s="204">
        <f t="shared" si="4"/>
        <v>52184.800000000003</v>
      </c>
      <c r="K15" s="204">
        <v>151.69999999999999</v>
      </c>
      <c r="M15" s="337">
        <f t="shared" si="5"/>
        <v>52184.799999999996</v>
      </c>
      <c r="N15" s="323">
        <f t="shared" si="6"/>
        <v>52184.799999999996</v>
      </c>
      <c r="O15" s="334"/>
    </row>
    <row r="16" spans="1:15" s="326" customFormat="1" ht="12" customHeight="1" x14ac:dyDescent="0.2">
      <c r="A16" s="797" t="s">
        <v>218</v>
      </c>
      <c r="B16" s="798"/>
      <c r="C16" s="353">
        <v>129</v>
      </c>
      <c r="D16" s="199"/>
      <c r="E16" s="199">
        <v>112</v>
      </c>
      <c r="F16" s="199">
        <f t="shared" si="0"/>
        <v>14448</v>
      </c>
      <c r="G16" s="204">
        <f t="shared" si="2"/>
        <v>151.69999999999999</v>
      </c>
      <c r="H16" s="170">
        <f t="shared" si="3"/>
        <v>1.3539042821158691E-2</v>
      </c>
      <c r="I16" s="204">
        <f t="shared" si="1"/>
        <v>5121.3</v>
      </c>
      <c r="J16" s="204">
        <f t="shared" si="4"/>
        <v>19569.3</v>
      </c>
      <c r="K16" s="204">
        <v>151.69999999999999</v>
      </c>
      <c r="M16" s="337">
        <f t="shared" si="5"/>
        <v>19569.3</v>
      </c>
      <c r="N16" s="323">
        <f t="shared" si="6"/>
        <v>19569.3</v>
      </c>
      <c r="O16" s="334"/>
    </row>
    <row r="17" spans="1:15" s="326" customFormat="1" ht="12" customHeight="1" x14ac:dyDescent="0.2">
      <c r="A17" s="797" t="s">
        <v>219</v>
      </c>
      <c r="B17" s="798"/>
      <c r="C17" s="353">
        <v>258</v>
      </c>
      <c r="D17" s="199"/>
      <c r="E17" s="199">
        <v>112</v>
      </c>
      <c r="F17" s="199">
        <f t="shared" si="0"/>
        <v>28896</v>
      </c>
      <c r="G17" s="204">
        <f t="shared" si="2"/>
        <v>151.69999999999999</v>
      </c>
      <c r="H17" s="170">
        <f t="shared" si="3"/>
        <v>2.7078085642317382E-2</v>
      </c>
      <c r="I17" s="204">
        <f t="shared" si="1"/>
        <v>10242.6</v>
      </c>
      <c r="J17" s="204">
        <f t="shared" si="4"/>
        <v>39138.6</v>
      </c>
      <c r="K17" s="204">
        <v>151.69999999999999</v>
      </c>
      <c r="M17" s="337">
        <f t="shared" si="5"/>
        <v>39138.6</v>
      </c>
      <c r="N17" s="323">
        <f t="shared" si="6"/>
        <v>39138.6</v>
      </c>
      <c r="O17" s="334"/>
    </row>
    <row r="18" spans="1:15" s="326" customFormat="1" ht="9.9499999999999993" customHeight="1" thickBot="1" x14ac:dyDescent="0.25">
      <c r="A18" s="787" t="s">
        <v>8</v>
      </c>
      <c r="B18" s="787"/>
      <c r="C18" s="170"/>
      <c r="D18" s="199">
        <f>SUM(D9:D17)</f>
        <v>0</v>
      </c>
      <c r="E18" s="199"/>
      <c r="F18" s="199">
        <f>SUM(F9:F17)</f>
        <v>1067136</v>
      </c>
      <c r="G18" s="199"/>
      <c r="H18" s="353">
        <f>SUM(H9:H17)</f>
        <v>1</v>
      </c>
      <c r="I18" s="204">
        <f>SUM(I9:I17)</f>
        <v>378261.6</v>
      </c>
      <c r="J18" s="384">
        <f>I18+F18</f>
        <v>1445397.6</v>
      </c>
      <c r="K18" s="385"/>
      <c r="M18" s="338">
        <f>SUM(M9:M17)</f>
        <v>1445397.6</v>
      </c>
      <c r="N18" s="339">
        <f>SUM(N9:N17)</f>
        <v>1445397.6</v>
      </c>
      <c r="O18" s="340">
        <f>M18-N18</f>
        <v>0</v>
      </c>
    </row>
    <row r="19" spans="1:15" s="326" customFormat="1" hidden="1" x14ac:dyDescent="0.25">
      <c r="A19" s="355"/>
      <c r="B19" s="356"/>
      <c r="C19" s="357"/>
      <c r="D19" s="357"/>
      <c r="E19" s="358"/>
      <c r="F19" s="358"/>
      <c r="G19" s="358"/>
      <c r="H19" s="359"/>
      <c r="I19" s="207"/>
      <c r="J19" s="359"/>
      <c r="K19" s="359"/>
      <c r="L19" s="324"/>
      <c r="M19" s="324"/>
      <c r="N19" s="324"/>
      <c r="O19" s="334"/>
    </row>
    <row r="20" spans="1:15" s="326" customFormat="1" hidden="1" x14ac:dyDescent="0.25">
      <c r="A20" s="314" t="s">
        <v>49</v>
      </c>
      <c r="B20" s="205"/>
      <c r="C20" s="198"/>
      <c r="D20" s="198"/>
      <c r="E20" s="170"/>
      <c r="F20" s="199">
        <v>0</v>
      </c>
      <c r="G20" s="199"/>
      <c r="H20" s="170"/>
      <c r="I20" s="207"/>
      <c r="J20" s="170"/>
      <c r="K20" s="170"/>
      <c r="L20" s="324"/>
      <c r="M20" s="324"/>
      <c r="N20" s="324"/>
      <c r="O20" s="334"/>
    </row>
    <row r="21" spans="1:15" s="326" customFormat="1" hidden="1" x14ac:dyDescent="0.25">
      <c r="A21" s="314" t="s">
        <v>50</v>
      </c>
      <c r="B21" s="205"/>
      <c r="C21" s="198"/>
      <c r="D21" s="198"/>
      <c r="E21" s="170">
        <f>SUM(E20)</f>
        <v>0</v>
      </c>
      <c r="F21" s="199"/>
      <c r="G21" s="199"/>
      <c r="H21" s="170"/>
      <c r="I21" s="207"/>
      <c r="J21" s="170"/>
      <c r="K21" s="170"/>
      <c r="L21" s="324"/>
      <c r="M21" s="324"/>
      <c r="N21" s="324"/>
      <c r="O21" s="334"/>
    </row>
    <row r="22" spans="1:15" s="326" customFormat="1" hidden="1" x14ac:dyDescent="0.25">
      <c r="A22" s="314"/>
      <c r="B22" s="205"/>
      <c r="C22" s="198"/>
      <c r="D22" s="198"/>
      <c r="E22" s="170"/>
      <c r="F22" s="199"/>
      <c r="G22" s="199"/>
      <c r="H22" s="170"/>
      <c r="I22" s="207"/>
      <c r="J22" s="170"/>
      <c r="K22" s="170"/>
      <c r="L22" s="324"/>
      <c r="M22" s="324"/>
      <c r="N22" s="324"/>
      <c r="O22" s="334"/>
    </row>
    <row r="23" spans="1:15" s="326" customFormat="1" hidden="1" x14ac:dyDescent="0.25">
      <c r="A23" s="314" t="s">
        <v>51</v>
      </c>
      <c r="B23" s="205"/>
      <c r="C23" s="198"/>
      <c r="D23" s="198"/>
      <c r="E23" s="170"/>
      <c r="F23" s="199">
        <v>0</v>
      </c>
      <c r="G23" s="199"/>
      <c r="H23" s="170"/>
      <c r="I23" s="207"/>
      <c r="J23" s="170"/>
      <c r="K23" s="170"/>
      <c r="L23" s="324"/>
      <c r="M23" s="324"/>
      <c r="N23" s="324"/>
      <c r="O23" s="334"/>
    </row>
    <row r="24" spans="1:15" s="326" customFormat="1" hidden="1" x14ac:dyDescent="0.25">
      <c r="A24" s="781" t="s">
        <v>52</v>
      </c>
      <c r="B24" s="781"/>
      <c r="C24" s="198"/>
      <c r="D24" s="198"/>
      <c r="E24" s="170">
        <f>SUM(E23)</f>
        <v>0</v>
      </c>
      <c r="F24" s="199"/>
      <c r="G24" s="199"/>
      <c r="H24" s="170" t="e">
        <f>H18+#REF!</f>
        <v>#REF!</v>
      </c>
      <c r="I24" s="207"/>
      <c r="J24" s="170"/>
      <c r="K24" s="170"/>
      <c r="L24" s="324"/>
      <c r="M24" s="324"/>
      <c r="N24" s="324"/>
      <c r="O24" s="334"/>
    </row>
    <row r="25" spans="1:15" s="326" customFormat="1" hidden="1" x14ac:dyDescent="0.25">
      <c r="A25" s="314"/>
      <c r="B25" s="205"/>
      <c r="C25" s="198"/>
      <c r="D25" s="198"/>
      <c r="E25" s="170"/>
      <c r="F25" s="199"/>
      <c r="G25" s="199"/>
      <c r="H25" s="170"/>
      <c r="I25" s="207"/>
      <c r="J25" s="170"/>
      <c r="K25" s="170"/>
      <c r="L25" s="324"/>
      <c r="M25" s="324"/>
      <c r="N25" s="324"/>
      <c r="O25" s="334"/>
    </row>
    <row r="26" spans="1:15" hidden="1" x14ac:dyDescent="0.25">
      <c r="A26" s="787"/>
      <c r="B26" s="787"/>
      <c r="C26" s="209"/>
      <c r="D26" s="209"/>
      <c r="E26" s="210"/>
      <c r="F26" s="171"/>
      <c r="G26" s="171"/>
      <c r="H26" s="170"/>
      <c r="I26" s="316"/>
      <c r="J26" s="170"/>
      <c r="K26" s="170"/>
    </row>
    <row r="27" spans="1:15" hidden="1" x14ac:dyDescent="0.25">
      <c r="A27" s="787" t="s">
        <v>8</v>
      </c>
      <c r="B27" s="787"/>
      <c r="C27" s="209"/>
      <c r="D27" s="209"/>
      <c r="E27" s="210"/>
      <c r="F27" s="171"/>
      <c r="G27" s="215"/>
      <c r="H27" s="304"/>
      <c r="I27" s="304"/>
      <c r="J27" s="360"/>
      <c r="K27" s="367"/>
    </row>
    <row r="28" spans="1:15" ht="8.1" customHeight="1" x14ac:dyDescent="0.25">
      <c r="A28" s="216"/>
      <c r="B28" s="216"/>
      <c r="C28" s="346"/>
      <c r="D28" s="346"/>
      <c r="E28" s="210"/>
      <c r="F28" s="171"/>
      <c r="G28" s="215"/>
      <c r="H28" s="215"/>
      <c r="I28" s="215"/>
      <c r="J28" s="363"/>
      <c r="K28" s="215"/>
    </row>
    <row r="29" spans="1:15" ht="18" customHeight="1" x14ac:dyDescent="0.25">
      <c r="A29" s="216"/>
      <c r="B29" s="349" t="s">
        <v>9</v>
      </c>
      <c r="C29" s="349"/>
      <c r="D29" s="349"/>
      <c r="E29" s="361" t="s">
        <v>10</v>
      </c>
      <c r="F29" s="350" t="s">
        <v>144</v>
      </c>
      <c r="G29" s="366"/>
      <c r="H29" s="215"/>
      <c r="I29" s="215"/>
      <c r="J29" s="215"/>
      <c r="K29" s="215"/>
    </row>
    <row r="30" spans="1:15" ht="18" customHeight="1" x14ac:dyDescent="0.25">
      <c r="A30" s="216" t="s">
        <v>12</v>
      </c>
      <c r="B30" s="216"/>
      <c r="C30" s="346"/>
      <c r="D30" s="346"/>
      <c r="E30" s="221" t="s">
        <v>13</v>
      </c>
      <c r="F30" s="173" t="s">
        <v>13</v>
      </c>
      <c r="G30" s="364"/>
      <c r="H30" s="215"/>
      <c r="I30" s="215"/>
      <c r="J30" s="215"/>
      <c r="K30" s="215"/>
    </row>
    <row r="31" spans="1:15" ht="18" customHeight="1" x14ac:dyDescent="0.25">
      <c r="A31" s="216" t="s">
        <v>54</v>
      </c>
      <c r="B31" s="348">
        <v>0.11877255</v>
      </c>
      <c r="C31" s="223"/>
      <c r="D31" s="223"/>
      <c r="E31" s="171">
        <f>F31</f>
        <v>126746.4639168</v>
      </c>
      <c r="F31" s="171">
        <f>B31*F18</f>
        <v>126746.4639168</v>
      </c>
      <c r="G31" s="215"/>
      <c r="H31" s="215"/>
      <c r="I31" s="225"/>
      <c r="J31" s="225"/>
      <c r="K31" s="225"/>
      <c r="L31" s="330"/>
    </row>
    <row r="32" spans="1:15" ht="18" customHeight="1" x14ac:dyDescent="0.25">
      <c r="A32" s="216" t="s">
        <v>15</v>
      </c>
      <c r="B32" s="348">
        <v>6.6533199999999999E-3</v>
      </c>
      <c r="C32" s="346"/>
      <c r="D32" s="346"/>
      <c r="E32" s="171">
        <f>F32</f>
        <v>7099.9972915199996</v>
      </c>
      <c r="F32" s="171">
        <f>B32*F18</f>
        <v>7099.9972915199996</v>
      </c>
      <c r="G32" s="215"/>
      <c r="H32" s="215"/>
      <c r="I32" s="226"/>
      <c r="J32" s="226"/>
      <c r="K32" s="226"/>
      <c r="L32" s="330"/>
    </row>
    <row r="33" spans="1:16" ht="18" customHeight="1" x14ac:dyDescent="0.25">
      <c r="A33" s="216" t="s">
        <v>55</v>
      </c>
      <c r="B33" s="348">
        <v>0.1</v>
      </c>
      <c r="C33" s="223"/>
      <c r="D33" s="223"/>
      <c r="E33" s="171">
        <f>F33</f>
        <v>119388.24639168</v>
      </c>
      <c r="F33" s="171">
        <f>(F18+F31)*B33</f>
        <v>119388.24639168</v>
      </c>
      <c r="G33" s="215"/>
      <c r="H33" s="301"/>
      <c r="I33" s="343"/>
      <c r="J33" s="228"/>
      <c r="K33" s="228"/>
      <c r="M33" s="336"/>
      <c r="N33" s="336"/>
    </row>
    <row r="34" spans="1:16" ht="18" customHeight="1" x14ac:dyDescent="0.25">
      <c r="A34" s="216" t="s">
        <v>17</v>
      </c>
      <c r="B34" s="346"/>
      <c r="C34" s="346"/>
      <c r="D34" s="346"/>
      <c r="E34" s="171">
        <f>SUM(E31:E33)</f>
        <v>253234.70759999999</v>
      </c>
      <c r="F34" s="171">
        <f>SUM(F31:F33)</f>
        <v>253234.70759999999</v>
      </c>
      <c r="G34" s="215"/>
      <c r="H34" s="215"/>
      <c r="I34" s="215"/>
      <c r="J34" s="362"/>
      <c r="K34" s="215"/>
      <c r="M34" s="336"/>
      <c r="N34" s="336"/>
    </row>
    <row r="35" spans="1:16" ht="12.75" customHeight="1" x14ac:dyDescent="0.25">
      <c r="A35" s="216"/>
      <c r="B35" s="346"/>
      <c r="C35" s="346"/>
      <c r="D35" s="346"/>
      <c r="E35" s="171"/>
      <c r="F35" s="171"/>
      <c r="G35" s="215"/>
      <c r="H35" s="215"/>
      <c r="I35" s="383">
        <f>F34+F40</f>
        <v>378261.6</v>
      </c>
      <c r="J35" s="215"/>
      <c r="K35" s="215"/>
      <c r="M35" s="341"/>
      <c r="N35" s="341"/>
    </row>
    <row r="36" spans="1:16" ht="17.100000000000001" customHeight="1" x14ac:dyDescent="0.25">
      <c r="A36" s="216" t="s">
        <v>18</v>
      </c>
      <c r="B36" s="346"/>
      <c r="C36" s="346"/>
      <c r="D36" s="346"/>
      <c r="E36" s="173" t="s">
        <v>13</v>
      </c>
      <c r="F36" s="171"/>
      <c r="G36" s="215"/>
      <c r="H36" s="215"/>
      <c r="I36" s="215"/>
      <c r="J36" s="215"/>
      <c r="K36" s="215"/>
      <c r="M36" s="341"/>
      <c r="N36" s="341"/>
    </row>
    <row r="37" spans="1:16" ht="17.100000000000001" customHeight="1" x14ac:dyDescent="0.25">
      <c r="A37" s="216" t="s">
        <v>19</v>
      </c>
      <c r="B37" s="227">
        <v>6.4999999999999997E-3</v>
      </c>
      <c r="C37" s="227"/>
      <c r="D37" s="227"/>
      <c r="E37" s="171">
        <f>F37</f>
        <v>9395.0843999999997</v>
      </c>
      <c r="F37" s="171">
        <f>B37*$E$46</f>
        <v>9395.0843999999997</v>
      </c>
      <c r="G37" s="215"/>
      <c r="H37" s="215"/>
      <c r="I37" s="215"/>
      <c r="J37" s="215"/>
      <c r="K37" s="215"/>
      <c r="M37" s="341"/>
      <c r="N37" s="341"/>
    </row>
    <row r="38" spans="1:16" ht="17.100000000000001" customHeight="1" x14ac:dyDescent="0.25">
      <c r="A38" s="216" t="s">
        <v>20</v>
      </c>
      <c r="B38" s="227">
        <v>0.03</v>
      </c>
      <c r="C38" s="229"/>
      <c r="D38" s="229"/>
      <c r="E38" s="171">
        <f t="shared" ref="E38:E39" si="7">F38</f>
        <v>43361.928</v>
      </c>
      <c r="F38" s="171">
        <f t="shared" ref="F38" si="8">B38*$E$46</f>
        <v>43361.928</v>
      </c>
      <c r="G38" s="215"/>
      <c r="H38" s="215"/>
      <c r="I38" s="215"/>
      <c r="J38" s="215"/>
      <c r="K38" s="215"/>
      <c r="M38" s="341"/>
      <c r="N38" s="341"/>
    </row>
    <row r="39" spans="1:16" ht="17.100000000000001" customHeight="1" x14ac:dyDescent="0.25">
      <c r="A39" s="216" t="s">
        <v>21</v>
      </c>
      <c r="B39" s="227">
        <v>0.05</v>
      </c>
      <c r="C39" s="229"/>
      <c r="D39" s="229"/>
      <c r="E39" s="171">
        <f t="shared" si="7"/>
        <v>72269.88</v>
      </c>
      <c r="F39" s="171">
        <f>B39*$E$46</f>
        <v>72269.88</v>
      </c>
      <c r="G39" s="386" t="s">
        <v>25</v>
      </c>
      <c r="H39" s="224"/>
      <c r="I39" s="224"/>
      <c r="J39" s="215"/>
      <c r="K39" s="215"/>
      <c r="M39" s="341"/>
      <c r="N39" s="341"/>
    </row>
    <row r="40" spans="1:16" ht="17.100000000000001" customHeight="1" x14ac:dyDescent="0.25">
      <c r="A40" s="216" t="s">
        <v>17</v>
      </c>
      <c r="B40" s="227">
        <f>SUM(B37:B39)</f>
        <v>8.6499999999999994E-2</v>
      </c>
      <c r="C40" s="227"/>
      <c r="D40" s="227"/>
      <c r="E40" s="171">
        <f>SUM(E37:E39)</f>
        <v>125026.89240000001</v>
      </c>
      <c r="F40" s="171">
        <f>SUM(F37:F39)</f>
        <v>125026.89240000001</v>
      </c>
      <c r="G40" s="387">
        <f>E40-F40</f>
        <v>0</v>
      </c>
      <c r="H40" s="224"/>
      <c r="I40" s="224"/>
      <c r="J40" s="215"/>
      <c r="K40" s="215"/>
      <c r="M40" s="341"/>
      <c r="N40" s="341"/>
    </row>
    <row r="41" spans="1:16" ht="6" hidden="1" customHeight="1" x14ac:dyDescent="0.25">
      <c r="A41" s="216" t="s">
        <v>155</v>
      </c>
      <c r="B41" s="227">
        <v>0</v>
      </c>
      <c r="C41" s="227"/>
      <c r="D41" s="227"/>
      <c r="E41" s="171">
        <v>0</v>
      </c>
      <c r="F41" s="171"/>
      <c r="G41" s="388"/>
      <c r="H41" s="224"/>
      <c r="I41" s="224"/>
      <c r="J41" s="215"/>
      <c r="K41" s="215"/>
      <c r="M41" s="342"/>
      <c r="N41" s="342"/>
    </row>
    <row r="42" spans="1:16" ht="6" hidden="1" customHeight="1" x14ac:dyDescent="0.25">
      <c r="A42" s="216" t="s">
        <v>156</v>
      </c>
      <c r="B42" s="227">
        <v>0</v>
      </c>
      <c r="C42" s="227"/>
      <c r="D42" s="227"/>
      <c r="E42" s="171">
        <v>0</v>
      </c>
      <c r="F42" s="171"/>
      <c r="G42" s="388"/>
      <c r="H42" s="224"/>
      <c r="I42" s="224"/>
      <c r="J42" s="215"/>
      <c r="K42" s="215"/>
    </row>
    <row r="43" spans="1:16" ht="6" hidden="1" customHeight="1" x14ac:dyDescent="0.25">
      <c r="A43" s="796" t="s">
        <v>58</v>
      </c>
      <c r="B43" s="796"/>
      <c r="C43" s="346"/>
      <c r="D43" s="346"/>
      <c r="E43" s="171">
        <f>F18+E34</f>
        <v>1320370.7076000001</v>
      </c>
      <c r="F43" s="171"/>
      <c r="G43" s="388"/>
      <c r="H43" s="224"/>
      <c r="I43" s="224"/>
      <c r="J43" s="215"/>
      <c r="K43" s="215"/>
    </row>
    <row r="44" spans="1:16" ht="6" hidden="1" customHeight="1" x14ac:dyDescent="0.25">
      <c r="A44" s="796" t="s">
        <v>59</v>
      </c>
      <c r="B44" s="796"/>
      <c r="C44" s="346"/>
      <c r="D44" s="346"/>
      <c r="E44" s="171">
        <f>F18+F34</f>
        <v>1320370.7076000001</v>
      </c>
      <c r="F44" s="171"/>
      <c r="G44" s="388"/>
      <c r="H44" s="224"/>
      <c r="I44" s="224"/>
      <c r="J44" s="215"/>
      <c r="K44" s="215"/>
      <c r="M44" s="336"/>
      <c r="N44" s="336"/>
      <c r="O44" s="325"/>
      <c r="P44" s="329"/>
    </row>
    <row r="45" spans="1:16" ht="6" hidden="1" customHeight="1" x14ac:dyDescent="0.25">
      <c r="A45" s="347"/>
      <c r="B45" s="347"/>
      <c r="C45" s="346"/>
      <c r="D45" s="346"/>
      <c r="E45" s="171">
        <f>E43/(1-B40)</f>
        <v>1445397.6</v>
      </c>
      <c r="F45" s="171"/>
      <c r="G45" s="388"/>
      <c r="H45" s="224"/>
      <c r="I45" s="224"/>
      <c r="J45" s="215"/>
      <c r="K45" s="215"/>
      <c r="M45" s="336"/>
      <c r="N45" s="336"/>
      <c r="O45" s="325"/>
      <c r="P45" s="329"/>
    </row>
    <row r="46" spans="1:16" ht="6" hidden="1" customHeight="1" x14ac:dyDescent="0.25">
      <c r="A46" s="796" t="s">
        <v>60</v>
      </c>
      <c r="B46" s="796"/>
      <c r="C46" s="346"/>
      <c r="D46" s="346"/>
      <c r="E46" s="171">
        <f>E44/(1-B40)</f>
        <v>1445397.6</v>
      </c>
      <c r="F46" s="171"/>
      <c r="G46" s="388"/>
      <c r="H46" s="224"/>
      <c r="I46" s="224"/>
      <c r="J46" s="215"/>
      <c r="K46" s="215"/>
      <c r="M46" s="336"/>
      <c r="N46" s="336"/>
      <c r="O46" s="325"/>
      <c r="P46" s="329"/>
    </row>
    <row r="47" spans="1:16" s="331" customFormat="1" ht="17.100000000000001" customHeight="1" x14ac:dyDescent="0.25">
      <c r="A47" s="776" t="s">
        <v>24</v>
      </c>
      <c r="B47" s="776"/>
      <c r="C47" s="346"/>
      <c r="D47" s="346"/>
      <c r="E47" s="173" t="s">
        <v>10</v>
      </c>
      <c r="F47" s="350" t="s">
        <v>144</v>
      </c>
      <c r="G47" s="386" t="s">
        <v>25</v>
      </c>
      <c r="H47" s="234"/>
      <c r="I47" s="234"/>
      <c r="J47" s="364"/>
      <c r="K47" s="364"/>
      <c r="L47" s="332"/>
      <c r="M47" s="336"/>
      <c r="N47" s="336"/>
      <c r="O47" s="325"/>
      <c r="P47" s="333"/>
    </row>
    <row r="48" spans="1:16" ht="17.100000000000001" customHeight="1" x14ac:dyDescent="0.25">
      <c r="A48" s="776" t="s">
        <v>26</v>
      </c>
      <c r="B48" s="776"/>
      <c r="C48" s="346"/>
      <c r="D48" s="346"/>
      <c r="E48" s="171">
        <f>E34+E40+F18</f>
        <v>1445397.6</v>
      </c>
      <c r="F48" s="171">
        <f>F18+F34+F40</f>
        <v>1445397.6</v>
      </c>
      <c r="G48" s="389">
        <f>F48-E48</f>
        <v>0</v>
      </c>
      <c r="H48" s="224"/>
      <c r="I48" s="224"/>
      <c r="J48" s="215"/>
      <c r="K48" s="215"/>
      <c r="M48" s="335"/>
      <c r="N48" s="335"/>
      <c r="P48" s="329"/>
    </row>
    <row r="49" spans="1:14" ht="17.100000000000001" customHeight="1" x14ac:dyDescent="0.25">
      <c r="A49" s="776" t="s">
        <v>27</v>
      </c>
      <c r="B49" s="776"/>
      <c r="C49" s="346"/>
      <c r="D49" s="346"/>
      <c r="E49" s="171">
        <f>E48*12</f>
        <v>17344771.200000003</v>
      </c>
      <c r="F49" s="171">
        <f>F48*12</f>
        <v>17344771.200000003</v>
      </c>
      <c r="G49" s="389">
        <f>F49-E49</f>
        <v>0</v>
      </c>
      <c r="H49" s="224"/>
      <c r="I49" s="224"/>
      <c r="J49" s="215"/>
      <c r="K49" s="301"/>
    </row>
    <row r="50" spans="1:14" ht="33.75" customHeight="1" x14ac:dyDescent="0.25">
      <c r="A50" s="779"/>
      <c r="B50" s="779"/>
      <c r="C50" s="779"/>
      <c r="D50" s="779"/>
      <c r="E50" s="779"/>
      <c r="F50" s="779"/>
      <c r="G50" s="779"/>
      <c r="H50" s="779"/>
      <c r="I50" s="779"/>
      <c r="J50" s="779"/>
      <c r="K50" s="779"/>
      <c r="L50" s="779"/>
      <c r="M50" s="779"/>
    </row>
    <row r="51" spans="1:14" x14ac:dyDescent="0.25">
      <c r="A51" s="305"/>
      <c r="B51" s="305"/>
      <c r="C51" s="306"/>
      <c r="D51" s="306"/>
      <c r="E51" s="231"/>
      <c r="F51" s="231"/>
      <c r="G51" s="231"/>
      <c r="H51" s="231"/>
      <c r="I51" s="231"/>
      <c r="J51" s="231"/>
      <c r="K51" s="231"/>
    </row>
    <row r="52" spans="1:14" x14ac:dyDescent="0.25">
      <c r="E52" s="379"/>
      <c r="H52" s="379"/>
      <c r="I52" s="379"/>
      <c r="J52" s="379"/>
      <c r="K52" s="379"/>
    </row>
    <row r="53" spans="1:14" x14ac:dyDescent="0.25">
      <c r="E53" s="376"/>
    </row>
    <row r="54" spans="1:14" x14ac:dyDescent="0.25">
      <c r="E54" s="376"/>
    </row>
    <row r="55" spans="1:14" x14ac:dyDescent="0.25">
      <c r="A55" s="328"/>
      <c r="B55" s="328"/>
      <c r="C55" s="328"/>
      <c r="D55" s="328"/>
      <c r="E55" s="376"/>
      <c r="I55" s="328"/>
      <c r="J55" s="328"/>
      <c r="K55" s="328"/>
      <c r="L55" s="328"/>
      <c r="M55" s="328"/>
      <c r="N55" s="328"/>
    </row>
    <row r="56" spans="1:14" x14ac:dyDescent="0.25">
      <c r="A56" s="328"/>
      <c r="B56" s="328"/>
      <c r="C56" s="328"/>
      <c r="D56" s="328"/>
      <c r="E56" s="376"/>
      <c r="I56" s="328"/>
      <c r="J56" s="328"/>
      <c r="K56" s="328"/>
      <c r="L56" s="328"/>
      <c r="M56" s="328"/>
      <c r="N56" s="328"/>
    </row>
    <row r="57" spans="1:14" x14ac:dyDescent="0.25">
      <c r="A57" s="328"/>
      <c r="B57" s="328"/>
      <c r="C57" s="328"/>
      <c r="D57" s="328"/>
      <c r="E57" s="376"/>
      <c r="I57" s="328"/>
      <c r="J57" s="328"/>
      <c r="K57" s="328"/>
      <c r="L57" s="328"/>
      <c r="M57" s="328"/>
      <c r="N57" s="328"/>
    </row>
    <row r="58" spans="1:14" x14ac:dyDescent="0.25">
      <c r="A58" s="328"/>
      <c r="B58" s="328"/>
      <c r="C58" s="328"/>
      <c r="D58" s="328"/>
      <c r="I58" s="328"/>
      <c r="J58" s="328"/>
      <c r="K58" s="328"/>
      <c r="L58" s="328"/>
      <c r="M58" s="328"/>
      <c r="N58" s="328"/>
    </row>
  </sheetData>
  <mergeCells count="26">
    <mergeCell ref="A46:B46"/>
    <mergeCell ref="A47:B47"/>
    <mergeCell ref="A48:B48"/>
    <mergeCell ref="A49:B49"/>
    <mergeCell ref="A50:M50"/>
    <mergeCell ref="A26:B26"/>
    <mergeCell ref="A27:B27"/>
    <mergeCell ref="A43:B43"/>
    <mergeCell ref="A44:B44"/>
    <mergeCell ref="A9:B9"/>
    <mergeCell ref="A10:B10"/>
    <mergeCell ref="A11:B11"/>
    <mergeCell ref="A15:B15"/>
    <mergeCell ref="A16:B16"/>
    <mergeCell ref="A17:B17"/>
    <mergeCell ref="A12:B12"/>
    <mergeCell ref="A13:B13"/>
    <mergeCell ref="A14:B14"/>
    <mergeCell ref="A18:B18"/>
    <mergeCell ref="A24:B24"/>
    <mergeCell ref="A7:B7"/>
    <mergeCell ref="A1:F1"/>
    <mergeCell ref="A2:B2"/>
    <mergeCell ref="A4:B4"/>
    <mergeCell ref="A5:B5"/>
    <mergeCell ref="A6:B6"/>
  </mergeCells>
  <pageMargins left="0.511811024" right="0.511811024" top="0.78740157499999996" bottom="0.78740157499999996" header="0.31496062000000002" footer="0.3149606200000000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9">
    <tabColor theme="4" tint="0.59999389629810485"/>
  </sheetPr>
  <dimension ref="A1:M52"/>
  <sheetViews>
    <sheetView zoomScale="190" zoomScaleNormal="19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1.5703125" style="238" customWidth="1"/>
    <col min="6" max="6" width="13.28515625" style="224" customWidth="1"/>
    <col min="7" max="7" width="11.7109375" style="224" hidden="1" customWidth="1"/>
    <col min="8" max="8" width="10.42578125" style="224" hidden="1" customWidth="1"/>
    <col min="9" max="9" width="13.140625" style="391" hidden="1" customWidth="1"/>
    <col min="10" max="11" width="9.140625" style="391"/>
    <col min="12" max="12" width="9.85546875" style="391" customWidth="1"/>
    <col min="13" max="13" width="9.140625" style="391"/>
    <col min="14" max="16384" width="9.140625" style="190"/>
  </cols>
  <sheetData>
    <row r="1" spans="1:13" ht="16.5" thickBot="1" x14ac:dyDescent="0.3">
      <c r="A1" s="799" t="s">
        <v>205</v>
      </c>
      <c r="B1" s="799"/>
      <c r="C1" s="799"/>
      <c r="D1" s="799"/>
      <c r="E1" s="799"/>
      <c r="F1" s="799"/>
      <c r="G1" s="555"/>
      <c r="H1" s="555"/>
    </row>
    <row r="2" spans="1:13" s="196" customFormat="1" ht="60" customHeight="1" x14ac:dyDescent="0.25">
      <c r="A2" s="800" t="s">
        <v>196</v>
      </c>
      <c r="B2" s="801"/>
      <c r="C2" s="199" t="s">
        <v>29</v>
      </c>
      <c r="D2" s="170" t="s">
        <v>153</v>
      </c>
      <c r="E2" s="170" t="s">
        <v>30</v>
      </c>
      <c r="F2" s="199" t="s">
        <v>31</v>
      </c>
      <c r="G2" s="199" t="s">
        <v>176</v>
      </c>
      <c r="H2" s="556" t="s">
        <v>197</v>
      </c>
      <c r="I2" s="392" t="s">
        <v>199</v>
      </c>
      <c r="J2" s="199" t="s">
        <v>242</v>
      </c>
      <c r="K2" s="199" t="s">
        <v>194</v>
      </c>
      <c r="L2" s="412" t="s">
        <v>203</v>
      </c>
      <c r="M2" s="400"/>
    </row>
    <row r="3" spans="1:13" s="196" customFormat="1" ht="14.1" hidden="1" customHeight="1" x14ac:dyDescent="0.25">
      <c r="A3" s="314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400"/>
      <c r="K3" s="400"/>
      <c r="L3" s="400"/>
      <c r="M3" s="400"/>
    </row>
    <row r="4" spans="1:13" s="196" customFormat="1" ht="14.1" hidden="1" customHeight="1" x14ac:dyDescent="0.25">
      <c r="A4" s="781" t="s">
        <v>34</v>
      </c>
      <c r="B4" s="781"/>
      <c r="C4" s="198"/>
      <c r="D4" s="170"/>
      <c r="E4" s="170"/>
      <c r="F4" s="199"/>
      <c r="G4" s="170"/>
      <c r="H4" s="170"/>
      <c r="I4" s="194"/>
      <c r="J4" s="400"/>
      <c r="K4" s="400"/>
      <c r="L4" s="400"/>
      <c r="M4" s="400"/>
    </row>
    <row r="5" spans="1:13" s="196" customFormat="1" ht="14.1" hidden="1" customHeight="1" x14ac:dyDescent="0.25">
      <c r="A5" s="781" t="s">
        <v>35</v>
      </c>
      <c r="B5" s="781"/>
      <c r="C5" s="198"/>
      <c r="D5" s="170"/>
      <c r="E5" s="170"/>
      <c r="F5" s="199"/>
      <c r="G5" s="170"/>
      <c r="H5" s="170"/>
      <c r="I5" s="194"/>
      <c r="J5" s="400"/>
      <c r="K5" s="400"/>
      <c r="L5" s="400"/>
      <c r="M5" s="400"/>
    </row>
    <row r="6" spans="1:13" s="196" customFormat="1" ht="14.1" hidden="1" customHeight="1" x14ac:dyDescent="0.25">
      <c r="A6" s="781" t="s">
        <v>36</v>
      </c>
      <c r="B6" s="781"/>
      <c r="C6" s="198"/>
      <c r="D6" s="170"/>
      <c r="E6" s="170"/>
      <c r="F6" s="199"/>
      <c r="G6" s="170"/>
      <c r="H6" s="170"/>
      <c r="I6" s="194"/>
      <c r="J6" s="400"/>
      <c r="K6" s="400"/>
      <c r="L6" s="400"/>
      <c r="M6" s="400"/>
    </row>
    <row r="7" spans="1:13" s="196" customFormat="1" ht="14.1" hidden="1" customHeight="1" x14ac:dyDescent="0.25">
      <c r="A7" s="791" t="s">
        <v>37</v>
      </c>
      <c r="B7" s="791"/>
      <c r="C7" s="557"/>
      <c r="D7" s="170">
        <f>SUM(D3:D6)</f>
        <v>0</v>
      </c>
      <c r="E7" s="170">
        <f>SUM(E3:E6)</f>
        <v>0</v>
      </c>
      <c r="F7" s="199"/>
      <c r="G7" s="170"/>
      <c r="H7" s="170"/>
      <c r="I7" s="194"/>
      <c r="J7" s="400"/>
      <c r="K7" s="400"/>
      <c r="L7" s="400"/>
      <c r="M7" s="400"/>
    </row>
    <row r="8" spans="1:13" s="196" customFormat="1" ht="11.1" hidden="1" customHeight="1" x14ac:dyDescent="0.25">
      <c r="A8" s="558"/>
      <c r="B8" s="559"/>
      <c r="C8" s="396"/>
      <c r="D8" s="170"/>
      <c r="E8" s="170"/>
      <c r="F8" s="199"/>
      <c r="G8" s="170"/>
      <c r="H8" s="170"/>
      <c r="I8" s="194"/>
      <c r="J8" s="400"/>
      <c r="K8" s="400"/>
      <c r="L8" s="400"/>
      <c r="M8" s="400"/>
    </row>
    <row r="9" spans="1:13" s="321" customFormat="1" ht="9.9499999999999993" customHeight="1" x14ac:dyDescent="0.25">
      <c r="A9" s="240" t="s">
        <v>223</v>
      </c>
      <c r="B9" s="240"/>
      <c r="C9" s="198">
        <v>568</v>
      </c>
      <c r="D9" s="199"/>
      <c r="E9" s="199">
        <v>110.7</v>
      </c>
      <c r="F9" s="199">
        <f>C9*E9</f>
        <v>62877.599999999999</v>
      </c>
      <c r="G9" s="170">
        <f>F9/F14</f>
        <v>0.81492109038737448</v>
      </c>
      <c r="H9" s="204">
        <f>G9*$H$35</f>
        <v>28348.888027335823</v>
      </c>
      <c r="I9" s="560">
        <f>F9+H9</f>
        <v>91226.488027335814</v>
      </c>
      <c r="J9" s="560">
        <f>I9/C9</f>
        <v>160.61001413263347</v>
      </c>
      <c r="K9" s="560">
        <v>160.61000000000001</v>
      </c>
      <c r="L9" s="560">
        <f>K9*C9+0.01</f>
        <v>91226.49</v>
      </c>
      <c r="M9" s="303"/>
    </row>
    <row r="10" spans="1:13" s="321" customFormat="1" ht="9.9499999999999993" customHeight="1" x14ac:dyDescent="0.25">
      <c r="A10" s="240" t="s">
        <v>222</v>
      </c>
      <c r="B10" s="240"/>
      <c r="C10" s="198">
        <v>129</v>
      </c>
      <c r="D10" s="199"/>
      <c r="E10" s="199">
        <v>110.7</v>
      </c>
      <c r="F10" s="199">
        <f t="shared" ref="F10:F12" si="0">C10*E10</f>
        <v>14280.300000000001</v>
      </c>
      <c r="G10" s="170">
        <f>F10/F14</f>
        <v>0.18507890961262558</v>
      </c>
      <c r="H10" s="204">
        <f>G10*$H$35</f>
        <v>6438.3918231097214</v>
      </c>
      <c r="I10" s="560">
        <f>F10+H10</f>
        <v>20718.691823109722</v>
      </c>
      <c r="J10" s="560">
        <f>I10/C10</f>
        <v>160.61001413263349</v>
      </c>
      <c r="K10" s="560">
        <v>160.61000000000001</v>
      </c>
      <c r="L10" s="560">
        <f>K10*C10</f>
        <v>20718.690000000002</v>
      </c>
      <c r="M10" s="303"/>
    </row>
    <row r="11" spans="1:13" s="321" customFormat="1" ht="9.9499999999999993" hidden="1" customHeight="1" x14ac:dyDescent="0.25">
      <c r="A11" s="781"/>
      <c r="B11" s="781"/>
      <c r="C11" s="198"/>
      <c r="D11" s="199"/>
      <c r="E11" s="199"/>
      <c r="F11" s="199">
        <f t="shared" si="0"/>
        <v>0</v>
      </c>
      <c r="G11" s="170"/>
      <c r="H11" s="204">
        <f t="shared" ref="H11:H12" si="1">F11*G11</f>
        <v>0</v>
      </c>
      <c r="I11" s="560"/>
      <c r="J11" s="560"/>
      <c r="K11" s="560"/>
      <c r="L11" s="560"/>
      <c r="M11" s="303"/>
    </row>
    <row r="12" spans="1:13" s="321" customFormat="1" ht="9.9499999999999993" hidden="1" customHeight="1" x14ac:dyDescent="0.25">
      <c r="A12" s="781"/>
      <c r="B12" s="781"/>
      <c r="C12" s="198"/>
      <c r="D12" s="199"/>
      <c r="E12" s="199"/>
      <c r="F12" s="199">
        <f t="shared" si="0"/>
        <v>0</v>
      </c>
      <c r="G12" s="170"/>
      <c r="H12" s="204">
        <f t="shared" si="1"/>
        <v>0</v>
      </c>
      <c r="I12" s="560"/>
      <c r="J12" s="560"/>
      <c r="K12" s="560"/>
      <c r="L12" s="560"/>
      <c r="M12" s="303"/>
    </row>
    <row r="13" spans="1:13" s="321" customFormat="1" ht="6" hidden="1" customHeight="1" x14ac:dyDescent="0.25">
      <c r="A13" s="314" t="s">
        <v>41</v>
      </c>
      <c r="B13" s="205"/>
      <c r="C13" s="198">
        <v>0</v>
      </c>
      <c r="D13" s="199">
        <v>0</v>
      </c>
      <c r="E13" s="199">
        <v>0</v>
      </c>
      <c r="F13" s="199">
        <f>C13*E13</f>
        <v>0</v>
      </c>
      <c r="G13" s="170"/>
      <c r="H13" s="170"/>
      <c r="I13" s="560"/>
      <c r="J13" s="560"/>
      <c r="K13" s="560"/>
      <c r="L13" s="560"/>
      <c r="M13" s="303"/>
    </row>
    <row r="14" spans="1:13" s="321" customFormat="1" ht="9.9499999999999993" customHeight="1" x14ac:dyDescent="0.2">
      <c r="A14" s="787" t="s">
        <v>8</v>
      </c>
      <c r="B14" s="787"/>
      <c r="C14" s="170">
        <f>SUM(C9:C12)</f>
        <v>697</v>
      </c>
      <c r="D14" s="199">
        <f>SUM(D9:D13)</f>
        <v>0</v>
      </c>
      <c r="E14" s="199"/>
      <c r="F14" s="199">
        <f>SUM(F9:F12)</f>
        <v>77157.899999999994</v>
      </c>
      <c r="G14" s="170">
        <f>SUM(G9:G12)</f>
        <v>1</v>
      </c>
      <c r="H14" s="204">
        <f>SUM(H9:H12)</f>
        <v>34787.279850445542</v>
      </c>
      <c r="I14" s="563">
        <f>SUM(I9:I12)</f>
        <v>111945.17985044554</v>
      </c>
      <c r="J14" s="560"/>
      <c r="K14" s="560"/>
      <c r="L14" s="560">
        <f>SUM(L9:L13)</f>
        <v>111945.18000000001</v>
      </c>
      <c r="M14" s="303">
        <f>I14-L14</f>
        <v>-1.4955447113607079E-4</v>
      </c>
    </row>
    <row r="15" spans="1:13" s="321" customFormat="1" ht="14.1" hidden="1" customHeight="1" x14ac:dyDescent="0.25">
      <c r="A15" s="314"/>
      <c r="B15" s="205"/>
      <c r="C15" s="198"/>
      <c r="D15" s="198"/>
      <c r="E15" s="199"/>
      <c r="F15" s="199"/>
      <c r="G15" s="170"/>
      <c r="H15" s="207"/>
      <c r="I15" s="303"/>
      <c r="J15" s="303"/>
      <c r="K15" s="303"/>
      <c r="L15" s="303"/>
      <c r="M15" s="303"/>
    </row>
    <row r="16" spans="1:13" s="321" customFormat="1" ht="14.1" hidden="1" customHeight="1" x14ac:dyDescent="0.25">
      <c r="A16" s="314" t="s">
        <v>49</v>
      </c>
      <c r="B16" s="205"/>
      <c r="C16" s="198"/>
      <c r="D16" s="198"/>
      <c r="E16" s="170"/>
      <c r="F16" s="199">
        <v>0</v>
      </c>
      <c r="G16" s="170"/>
      <c r="H16" s="207"/>
      <c r="I16" s="303"/>
      <c r="J16" s="303"/>
      <c r="K16" s="303"/>
      <c r="L16" s="303"/>
      <c r="M16" s="303"/>
    </row>
    <row r="17" spans="1:13" s="321" customFormat="1" ht="14.1" hidden="1" customHeight="1" x14ac:dyDescent="0.25">
      <c r="A17" s="314" t="s">
        <v>50</v>
      </c>
      <c r="B17" s="205"/>
      <c r="C17" s="198"/>
      <c r="D17" s="198"/>
      <c r="E17" s="170">
        <f>SUM(E16)</f>
        <v>0</v>
      </c>
      <c r="F17" s="199"/>
      <c r="G17" s="170"/>
      <c r="H17" s="207"/>
      <c r="I17" s="303"/>
      <c r="J17" s="303"/>
      <c r="K17" s="303"/>
      <c r="L17" s="303"/>
      <c r="M17" s="303"/>
    </row>
    <row r="18" spans="1:13" s="321" customFormat="1" ht="14.1" hidden="1" customHeight="1" x14ac:dyDescent="0.25">
      <c r="A18" s="314"/>
      <c r="B18" s="205"/>
      <c r="C18" s="198"/>
      <c r="D18" s="198"/>
      <c r="E18" s="170"/>
      <c r="F18" s="199"/>
      <c r="G18" s="170"/>
      <c r="H18" s="207"/>
      <c r="I18" s="303"/>
      <c r="J18" s="303"/>
      <c r="K18" s="303"/>
      <c r="L18" s="303"/>
      <c r="M18" s="303"/>
    </row>
    <row r="19" spans="1:13" s="321" customFormat="1" ht="14.1" hidden="1" customHeight="1" x14ac:dyDescent="0.25">
      <c r="A19" s="314" t="s">
        <v>51</v>
      </c>
      <c r="B19" s="205"/>
      <c r="C19" s="198"/>
      <c r="D19" s="198"/>
      <c r="E19" s="170"/>
      <c r="F19" s="199">
        <v>0</v>
      </c>
      <c r="G19" s="170"/>
      <c r="H19" s="207"/>
      <c r="I19" s="303"/>
      <c r="J19" s="303"/>
      <c r="K19" s="303"/>
      <c r="L19" s="303"/>
      <c r="M19" s="303"/>
    </row>
    <row r="20" spans="1:13" s="321" customFormat="1" ht="14.1" hidden="1" customHeight="1" x14ac:dyDescent="0.25">
      <c r="A20" s="781" t="s">
        <v>52</v>
      </c>
      <c r="B20" s="781"/>
      <c r="C20" s="198"/>
      <c r="D20" s="198"/>
      <c r="E20" s="170">
        <f>SUM(E19)</f>
        <v>0</v>
      </c>
      <c r="F20" s="199"/>
      <c r="G20" s="170" t="e">
        <f>G14+#REF!</f>
        <v>#REF!</v>
      </c>
      <c r="H20" s="207"/>
      <c r="I20" s="303"/>
      <c r="J20" s="303"/>
      <c r="K20" s="303"/>
      <c r="L20" s="303"/>
      <c r="M20" s="303"/>
    </row>
    <row r="21" spans="1:13" s="321" customFormat="1" ht="14.1" hidden="1" customHeight="1" x14ac:dyDescent="0.25">
      <c r="A21" s="314"/>
      <c r="B21" s="205"/>
      <c r="C21" s="198"/>
      <c r="D21" s="198"/>
      <c r="E21" s="170"/>
      <c r="F21" s="199"/>
      <c r="G21" s="170"/>
      <c r="H21" s="207"/>
      <c r="I21" s="303"/>
      <c r="J21" s="303"/>
      <c r="K21" s="303"/>
      <c r="L21" s="303"/>
      <c r="M21" s="303"/>
    </row>
    <row r="22" spans="1:13" s="312" customFormat="1" ht="14.1" hidden="1" customHeight="1" x14ac:dyDescent="0.2">
      <c r="A22" s="787"/>
      <c r="B22" s="787"/>
      <c r="C22" s="209"/>
      <c r="D22" s="209"/>
      <c r="E22" s="210"/>
      <c r="F22" s="171"/>
      <c r="G22" s="170"/>
      <c r="H22" s="170"/>
      <c r="I22" s="170"/>
      <c r="J22" s="304"/>
      <c r="K22" s="304"/>
      <c r="L22" s="304"/>
      <c r="M22" s="304"/>
    </row>
    <row r="23" spans="1:13" s="312" customFormat="1" ht="9.9499999999999993" customHeight="1" x14ac:dyDescent="0.2">
      <c r="A23" s="787" t="s">
        <v>8</v>
      </c>
      <c r="B23" s="787"/>
      <c r="C23" s="209"/>
      <c r="D23" s="209"/>
      <c r="E23" s="210"/>
      <c r="F23" s="171"/>
      <c r="G23" s="304"/>
      <c r="H23" s="304"/>
      <c r="I23" s="304"/>
      <c r="J23" s="304"/>
      <c r="K23" s="304"/>
      <c r="L23" s="304"/>
      <c r="M23" s="304"/>
    </row>
    <row r="24" spans="1:13" s="312" customFormat="1" ht="14.1" hidden="1" customHeight="1" x14ac:dyDescent="0.2">
      <c r="A24" s="212"/>
      <c r="B24" s="212"/>
      <c r="C24" s="213"/>
      <c r="D24" s="213"/>
      <c r="E24" s="214"/>
      <c r="F24" s="215"/>
      <c r="G24" s="215"/>
      <c r="H24" s="215"/>
      <c r="I24" s="304"/>
      <c r="J24" s="304"/>
      <c r="K24" s="304"/>
      <c r="L24" s="304"/>
      <c r="M24" s="304"/>
    </row>
    <row r="25" spans="1:13" s="312" customFormat="1" ht="9.9499999999999993" customHeight="1" x14ac:dyDescent="0.2">
      <c r="A25" s="216"/>
      <c r="B25" s="349" t="s">
        <v>9</v>
      </c>
      <c r="C25" s="349"/>
      <c r="D25" s="349"/>
      <c r="E25" s="361" t="s">
        <v>10</v>
      </c>
      <c r="F25" s="350" t="s">
        <v>144</v>
      </c>
      <c r="G25" s="215"/>
      <c r="H25" s="215"/>
      <c r="I25" s="304"/>
      <c r="J25" s="304"/>
      <c r="K25" s="304"/>
      <c r="L25" s="304"/>
      <c r="M25" s="304"/>
    </row>
    <row r="26" spans="1:13" s="312" customFormat="1" ht="9.9499999999999993" customHeight="1" x14ac:dyDescent="0.2">
      <c r="A26" s="216" t="s">
        <v>12</v>
      </c>
      <c r="B26" s="216"/>
      <c r="C26" s="495"/>
      <c r="D26" s="495"/>
      <c r="E26" s="221" t="s">
        <v>13</v>
      </c>
      <c r="F26" s="173" t="s">
        <v>13</v>
      </c>
      <c r="G26" s="215"/>
      <c r="H26" s="215"/>
      <c r="I26" s="564"/>
      <c r="J26" s="304"/>
      <c r="K26" s="304"/>
      <c r="L26" s="304"/>
      <c r="M26" s="304"/>
    </row>
    <row r="27" spans="1:13" s="312" customFormat="1" ht="9.9499999999999993" customHeight="1" x14ac:dyDescent="0.2">
      <c r="A27" s="216" t="s">
        <v>54</v>
      </c>
      <c r="B27" s="409">
        <v>7.9947799999999999E-2</v>
      </c>
      <c r="C27" s="223"/>
      <c r="D27" s="223"/>
      <c r="E27" s="171">
        <f>F27</f>
        <v>6168.6043576199991</v>
      </c>
      <c r="F27" s="171">
        <f>B27*F14</f>
        <v>6168.6043576199991</v>
      </c>
      <c r="G27" s="215"/>
      <c r="H27" s="225"/>
      <c r="I27" s="362"/>
      <c r="J27" s="362"/>
      <c r="K27" s="362"/>
      <c r="L27" s="304"/>
      <c r="M27" s="304"/>
    </row>
    <row r="28" spans="1:13" s="312" customFormat="1" ht="9.9499999999999993" customHeight="1" x14ac:dyDescent="0.2">
      <c r="A28" s="216" t="s">
        <v>15</v>
      </c>
      <c r="B28" s="227">
        <v>0.12492399999999999</v>
      </c>
      <c r="C28" s="495"/>
      <c r="D28" s="495"/>
      <c r="E28" s="171">
        <f>B28*F14</f>
        <v>9638.8734995999985</v>
      </c>
      <c r="F28" s="171">
        <v>9638.8700000000008</v>
      </c>
      <c r="G28" s="215"/>
      <c r="H28" s="226"/>
      <c r="I28" s="362"/>
      <c r="J28" s="362"/>
      <c r="K28" s="362"/>
      <c r="L28" s="304"/>
      <c r="M28" s="304"/>
    </row>
    <row r="29" spans="1:13" s="312" customFormat="1" ht="9.9499999999999993" customHeight="1" x14ac:dyDescent="0.2">
      <c r="A29" s="216" t="s">
        <v>55</v>
      </c>
      <c r="B29" s="227">
        <v>0.1</v>
      </c>
      <c r="C29" s="223"/>
      <c r="D29" s="223"/>
      <c r="E29" s="171">
        <f>F29</f>
        <v>9296.5374357620003</v>
      </c>
      <c r="F29" s="171">
        <f>(F14+F27+F28)*B29</f>
        <v>9296.5374357620003</v>
      </c>
      <c r="H29" s="228"/>
      <c r="I29" s="362"/>
      <c r="J29" s="362"/>
      <c r="K29" s="362"/>
      <c r="L29" s="362"/>
      <c r="M29" s="304"/>
    </row>
    <row r="30" spans="1:13" s="312" customFormat="1" ht="9.9499999999999993" customHeight="1" x14ac:dyDescent="0.2">
      <c r="A30" s="216" t="s">
        <v>17</v>
      </c>
      <c r="B30" s="495"/>
      <c r="C30" s="495"/>
      <c r="D30" s="495"/>
      <c r="E30" s="171">
        <f>SUM(E27:E29)</f>
        <v>25104.015292981996</v>
      </c>
      <c r="F30" s="171">
        <f>SUM(F27:F29)+0.01</f>
        <v>25104.021793381999</v>
      </c>
      <c r="H30" s="215"/>
      <c r="I30" s="362"/>
      <c r="J30" s="304"/>
      <c r="K30" s="304"/>
      <c r="L30" s="215"/>
      <c r="M30" s="304"/>
    </row>
    <row r="31" spans="1:13" s="312" customFormat="1" ht="14.1" hidden="1" customHeight="1" x14ac:dyDescent="0.2">
      <c r="A31" s="216"/>
      <c r="B31" s="495"/>
      <c r="C31" s="495"/>
      <c r="D31" s="495"/>
      <c r="E31" s="171"/>
      <c r="F31" s="171"/>
      <c r="H31" s="215"/>
      <c r="I31" s="362"/>
      <c r="J31" s="304"/>
      <c r="K31" s="304"/>
      <c r="L31" s="215"/>
      <c r="M31" s="304"/>
    </row>
    <row r="32" spans="1:13" s="312" customFormat="1" ht="9.9499999999999993" customHeight="1" x14ac:dyDescent="0.2">
      <c r="A32" s="216" t="s">
        <v>18</v>
      </c>
      <c r="B32" s="495"/>
      <c r="C32" s="495"/>
      <c r="D32" s="495"/>
      <c r="E32" s="173" t="s">
        <v>13</v>
      </c>
      <c r="F32" s="171"/>
      <c r="H32" s="215"/>
      <c r="I32" s="362"/>
      <c r="J32" s="304"/>
      <c r="K32" s="304"/>
      <c r="L32" s="215"/>
      <c r="M32" s="304"/>
    </row>
    <row r="33" spans="1:13" s="312" customFormat="1" ht="9.9499999999999993" customHeight="1" x14ac:dyDescent="0.2">
      <c r="A33" s="216" t="s">
        <v>19</v>
      </c>
      <c r="B33" s="227">
        <v>6.4999999999999997E-3</v>
      </c>
      <c r="C33" s="227"/>
      <c r="D33" s="227"/>
      <c r="E33" s="171">
        <v>727.68</v>
      </c>
      <c r="F33" s="171">
        <f>B33*E42</f>
        <v>727.64366902789595</v>
      </c>
      <c r="H33" s="215"/>
      <c r="I33" s="362"/>
      <c r="J33" s="304"/>
      <c r="K33" s="304"/>
      <c r="L33" s="215"/>
      <c r="M33" s="304"/>
    </row>
    <row r="34" spans="1:13" s="312" customFormat="1" ht="9.9499999999999993" customHeight="1" x14ac:dyDescent="0.2">
      <c r="A34" s="216" t="s">
        <v>20</v>
      </c>
      <c r="B34" s="227">
        <v>0.03</v>
      </c>
      <c r="C34" s="229"/>
      <c r="D34" s="229"/>
      <c r="E34" s="171">
        <v>3358.5</v>
      </c>
      <c r="F34" s="171">
        <f>B34*E42</f>
        <v>3358.3553955133661</v>
      </c>
      <c r="H34" s="350" t="s">
        <v>202</v>
      </c>
      <c r="I34" s="362"/>
      <c r="J34" s="304"/>
      <c r="K34" s="304"/>
      <c r="L34" s="215"/>
      <c r="M34" s="304"/>
    </row>
    <row r="35" spans="1:13" s="312" customFormat="1" ht="9.9499999999999993" customHeight="1" x14ac:dyDescent="0.2">
      <c r="A35" s="216" t="s">
        <v>21</v>
      </c>
      <c r="B35" s="227">
        <v>0.05</v>
      </c>
      <c r="C35" s="229"/>
      <c r="D35" s="229"/>
      <c r="E35" s="171">
        <v>5597.5</v>
      </c>
      <c r="F35" s="171">
        <f>B35*E42</f>
        <v>5597.2589925222774</v>
      </c>
      <c r="H35" s="350">
        <f>F30+F36</f>
        <v>34787.279850445542</v>
      </c>
      <c r="I35" s="362">
        <f>B35*E44</f>
        <v>5597.279764649099</v>
      </c>
      <c r="J35" s="461" t="s">
        <v>25</v>
      </c>
      <c r="K35" s="304"/>
      <c r="L35" s="215"/>
      <c r="M35" s="304"/>
    </row>
    <row r="36" spans="1:13" s="312" customFormat="1" ht="9.75" customHeight="1" x14ac:dyDescent="0.2">
      <c r="A36" s="216" t="s">
        <v>17</v>
      </c>
      <c r="B36" s="227">
        <f>SUM(B33:B35)</f>
        <v>8.6499999999999994E-2</v>
      </c>
      <c r="C36" s="227"/>
      <c r="D36" s="227"/>
      <c r="E36" s="171">
        <f>SUM(E33:E35)</f>
        <v>9683.68</v>
      </c>
      <c r="F36" s="171">
        <f>SUM(F33:F35)</f>
        <v>9683.25805706354</v>
      </c>
      <c r="H36" s="215"/>
      <c r="I36" s="362"/>
      <c r="J36" s="533">
        <f>E36-F36</f>
        <v>0.42194293646025471</v>
      </c>
      <c r="K36" s="304"/>
      <c r="L36" s="215"/>
      <c r="M36" s="304"/>
    </row>
    <row r="37" spans="1:13" s="312" customFormat="1" ht="9.9499999999999993" hidden="1" customHeight="1" x14ac:dyDescent="0.2">
      <c r="A37" s="216" t="s">
        <v>155</v>
      </c>
      <c r="B37" s="227">
        <v>0</v>
      </c>
      <c r="C37" s="227"/>
      <c r="D37" s="227"/>
      <c r="E37" s="171">
        <v>0</v>
      </c>
      <c r="F37" s="171"/>
      <c r="H37" s="215"/>
      <c r="I37" s="362"/>
      <c r="J37" s="215"/>
      <c r="K37" s="304"/>
      <c r="L37" s="304"/>
      <c r="M37" s="304"/>
    </row>
    <row r="38" spans="1:13" s="312" customFormat="1" ht="9.75" hidden="1" customHeight="1" x14ac:dyDescent="0.2">
      <c r="A38" s="216" t="s">
        <v>156</v>
      </c>
      <c r="B38" s="227">
        <v>0</v>
      </c>
      <c r="C38" s="227"/>
      <c r="D38" s="227"/>
      <c r="E38" s="171">
        <v>0</v>
      </c>
      <c r="F38" s="171"/>
      <c r="H38" s="215"/>
      <c r="I38" s="362"/>
      <c r="J38" s="215"/>
      <c r="K38" s="304"/>
      <c r="L38" s="304"/>
      <c r="M38" s="304"/>
    </row>
    <row r="39" spans="1:13" s="312" customFormat="1" ht="9.9499999999999993" hidden="1" customHeight="1" x14ac:dyDescent="0.2">
      <c r="A39" s="802" t="s">
        <v>58</v>
      </c>
      <c r="B39" s="802"/>
      <c r="C39" s="213"/>
      <c r="D39" s="213"/>
      <c r="E39" s="215">
        <f>F14+E30</f>
        <v>102261.91529298198</v>
      </c>
      <c r="F39" s="215"/>
      <c r="H39" s="215"/>
      <c r="I39" s="362"/>
      <c r="J39" s="215"/>
      <c r="K39" s="304"/>
      <c r="L39" s="304"/>
      <c r="M39" s="304"/>
    </row>
    <row r="40" spans="1:13" s="312" customFormat="1" ht="9.9499999999999993" hidden="1" customHeight="1" x14ac:dyDescent="0.2">
      <c r="A40" s="796" t="s">
        <v>59</v>
      </c>
      <c r="B40" s="796"/>
      <c r="C40" s="495"/>
      <c r="D40" s="495"/>
      <c r="E40" s="171">
        <f>F14+F30</f>
        <v>102261.92179338199</v>
      </c>
      <c r="F40" s="215"/>
      <c r="H40" s="215"/>
      <c r="I40" s="362"/>
      <c r="J40" s="215"/>
      <c r="K40" s="304"/>
      <c r="L40" s="304"/>
      <c r="M40" s="304"/>
    </row>
    <row r="41" spans="1:13" s="312" customFormat="1" ht="9.9499999999999993" hidden="1" customHeight="1" x14ac:dyDescent="0.2">
      <c r="A41" s="496"/>
      <c r="B41" s="496"/>
      <c r="C41" s="495"/>
      <c r="D41" s="495"/>
      <c r="E41" s="171">
        <f>E39/(1-B36)</f>
        <v>111945.17273451778</v>
      </c>
      <c r="F41" s="215"/>
      <c r="H41" s="215"/>
      <c r="I41" s="362"/>
      <c r="J41" s="215"/>
      <c r="K41" s="304"/>
      <c r="L41" s="304"/>
      <c r="M41" s="304"/>
    </row>
    <row r="42" spans="1:13" s="312" customFormat="1" ht="9.9499999999999993" hidden="1" customHeight="1" x14ac:dyDescent="0.2">
      <c r="A42" s="796" t="s">
        <v>60</v>
      </c>
      <c r="B42" s="796"/>
      <c r="C42" s="495"/>
      <c r="D42" s="495"/>
      <c r="E42" s="171">
        <f>E40/(1-B36)</f>
        <v>111945.17985044554</v>
      </c>
      <c r="F42" s="215"/>
      <c r="H42" s="215"/>
      <c r="I42" s="362"/>
      <c r="J42" s="215"/>
      <c r="K42" s="304"/>
      <c r="L42" s="304"/>
      <c r="M42" s="304"/>
    </row>
    <row r="43" spans="1:13" s="406" customFormat="1" ht="9.9499999999999993" customHeight="1" x14ac:dyDescent="0.2">
      <c r="A43" s="776" t="s">
        <v>24</v>
      </c>
      <c r="B43" s="776"/>
      <c r="C43" s="495"/>
      <c r="D43" s="495"/>
      <c r="E43" s="173" t="s">
        <v>10</v>
      </c>
      <c r="F43" s="350" t="s">
        <v>144</v>
      </c>
      <c r="H43" s="364"/>
      <c r="I43" s="362"/>
      <c r="J43" s="386" t="s">
        <v>25</v>
      </c>
      <c r="K43" s="566"/>
      <c r="L43" s="566"/>
      <c r="M43" s="566"/>
    </row>
    <row r="44" spans="1:13" s="312" customFormat="1" ht="9.9499999999999993" customHeight="1" x14ac:dyDescent="0.2">
      <c r="A44" s="776" t="s">
        <v>26</v>
      </c>
      <c r="B44" s="776"/>
      <c r="C44" s="495"/>
      <c r="D44" s="495"/>
      <c r="E44" s="171">
        <f>F14+E30+E36</f>
        <v>111945.59529298198</v>
      </c>
      <c r="F44" s="171">
        <f>F14+F30+F36-0.01</f>
        <v>111945.16985044554</v>
      </c>
      <c r="H44" s="215"/>
      <c r="I44" s="304"/>
      <c r="J44" s="389">
        <f>F44-E44</f>
        <v>-0.4254425364342751</v>
      </c>
      <c r="K44" s="304"/>
      <c r="L44" s="304"/>
      <c r="M44" s="304"/>
    </row>
    <row r="45" spans="1:13" s="312" customFormat="1" ht="9.9499999999999993" customHeight="1" x14ac:dyDescent="0.2">
      <c r="A45" s="776" t="s">
        <v>27</v>
      </c>
      <c r="B45" s="776"/>
      <c r="C45" s="209"/>
      <c r="D45" s="209"/>
      <c r="E45" s="171">
        <f>E44*12+0.06</f>
        <v>1343347.2035157839</v>
      </c>
      <c r="F45" s="171">
        <f>F44*12</f>
        <v>1343342.0382053466</v>
      </c>
      <c r="H45" s="215"/>
      <c r="I45" s="304"/>
      <c r="J45" s="389">
        <f>F45-E45+0.01</f>
        <v>-5.1553104373253884</v>
      </c>
      <c r="K45" s="304"/>
      <c r="L45" s="304"/>
      <c r="M45" s="304"/>
    </row>
    <row r="46" spans="1:13" x14ac:dyDescent="0.25">
      <c r="E46" s="237"/>
      <c r="G46" s="237"/>
      <c r="H46" s="237"/>
    </row>
    <row r="47" spans="1:13" x14ac:dyDescent="0.25">
      <c r="E47" s="224">
        <f>1343342.04-E45</f>
        <v>-5.1635157838463783</v>
      </c>
    </row>
    <row r="48" spans="1:13" x14ac:dyDescent="0.25">
      <c r="E48" s="224"/>
    </row>
    <row r="49" spans="5:7" s="190" customFormat="1" x14ac:dyDescent="0.25">
      <c r="E49" s="224"/>
      <c r="F49" s="224"/>
      <c r="G49" s="224"/>
    </row>
    <row r="50" spans="5:7" s="190" customFormat="1" x14ac:dyDescent="0.25">
      <c r="E50" s="224"/>
      <c r="F50" s="224"/>
      <c r="G50" s="224"/>
    </row>
    <row r="51" spans="5:7" s="190" customFormat="1" x14ac:dyDescent="0.25">
      <c r="E51" s="224"/>
      <c r="F51" s="224"/>
      <c r="G51" s="224"/>
    </row>
    <row r="52" spans="5:7" s="190" customFormat="1" x14ac:dyDescent="0.25">
      <c r="E52" s="238"/>
      <c r="F52" s="224"/>
      <c r="G52" s="224"/>
    </row>
  </sheetData>
  <mergeCells count="18">
    <mergeCell ref="A45:B45"/>
    <mergeCell ref="A11:B11"/>
    <mergeCell ref="A12:B12"/>
    <mergeCell ref="A14:B14"/>
    <mergeCell ref="A20:B20"/>
    <mergeCell ref="A22:B22"/>
    <mergeCell ref="A23:B23"/>
    <mergeCell ref="A39:B39"/>
    <mergeCell ref="A40:B40"/>
    <mergeCell ref="A42:B42"/>
    <mergeCell ref="A43:B43"/>
    <mergeCell ref="A44:B44"/>
    <mergeCell ref="A7:B7"/>
    <mergeCell ref="A1:F1"/>
    <mergeCell ref="A2:B2"/>
    <mergeCell ref="A4:B4"/>
    <mergeCell ref="A5:B5"/>
    <mergeCell ref="A6:B6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0">
    <tabColor theme="4" tint="0.59999389629810485"/>
  </sheetPr>
  <dimension ref="A1:P52"/>
  <sheetViews>
    <sheetView zoomScale="170" zoomScaleNormal="17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1.5703125" style="238" customWidth="1"/>
    <col min="6" max="6" width="13.28515625" style="224" customWidth="1"/>
    <col min="7" max="7" width="11.7109375" style="224" hidden="1" customWidth="1"/>
    <col min="8" max="8" width="10.42578125" style="224" hidden="1" customWidth="1"/>
    <col min="9" max="9" width="13.140625" style="391" hidden="1" customWidth="1"/>
    <col min="10" max="11" width="9.140625" style="391"/>
    <col min="12" max="12" width="9.85546875" style="391" customWidth="1"/>
    <col min="13" max="13" width="9.140625" style="391"/>
    <col min="14" max="14" width="9.5703125" style="312" bestFit="1" customWidth="1"/>
    <col min="15" max="15" width="11" style="312" bestFit="1" customWidth="1"/>
    <col min="16" max="16" width="9.140625" style="312"/>
    <col min="17" max="16384" width="9.140625" style="190"/>
  </cols>
  <sheetData>
    <row r="1" spans="1:16" ht="16.5" thickBot="1" x14ac:dyDescent="0.3">
      <c r="A1" s="805" t="s">
        <v>204</v>
      </c>
      <c r="B1" s="805"/>
      <c r="C1" s="805"/>
      <c r="D1" s="805"/>
      <c r="E1" s="805"/>
      <c r="F1" s="805"/>
      <c r="G1" s="390"/>
      <c r="H1" s="390"/>
    </row>
    <row r="2" spans="1:16" s="196" customFormat="1" ht="51" customHeight="1" x14ac:dyDescent="0.25">
      <c r="A2" s="806" t="s">
        <v>196</v>
      </c>
      <c r="B2" s="807"/>
      <c r="C2" s="568" t="s">
        <v>29</v>
      </c>
      <c r="D2" s="569" t="s">
        <v>153</v>
      </c>
      <c r="E2" s="569" t="s">
        <v>30</v>
      </c>
      <c r="F2" s="568" t="s">
        <v>31</v>
      </c>
      <c r="G2" s="568" t="s">
        <v>176</v>
      </c>
      <c r="H2" s="556" t="s">
        <v>197</v>
      </c>
      <c r="I2" s="392" t="s">
        <v>199</v>
      </c>
      <c r="J2" s="568" t="s">
        <v>242</v>
      </c>
      <c r="K2" s="392" t="s">
        <v>194</v>
      </c>
      <c r="L2" s="601" t="s">
        <v>203</v>
      </c>
      <c r="M2" s="400"/>
      <c r="N2" s="321"/>
      <c r="O2" s="321"/>
      <c r="P2" s="321"/>
    </row>
    <row r="3" spans="1:16" s="196" customFormat="1" ht="14.1" hidden="1" customHeight="1" x14ac:dyDescent="0.25">
      <c r="A3" s="322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400"/>
      <c r="K3" s="583"/>
      <c r="L3" s="400"/>
      <c r="M3" s="400"/>
      <c r="N3" s="321"/>
      <c r="O3" s="321"/>
      <c r="P3" s="321"/>
    </row>
    <row r="4" spans="1:16" s="196" customFormat="1" ht="14.1" hidden="1" customHeight="1" x14ac:dyDescent="0.25">
      <c r="A4" s="780" t="s">
        <v>34</v>
      </c>
      <c r="B4" s="781"/>
      <c r="C4" s="198"/>
      <c r="D4" s="170"/>
      <c r="E4" s="170"/>
      <c r="F4" s="199"/>
      <c r="G4" s="170"/>
      <c r="H4" s="170"/>
      <c r="I4" s="194"/>
      <c r="J4" s="400"/>
      <c r="K4" s="583"/>
      <c r="L4" s="400"/>
      <c r="M4" s="400"/>
      <c r="N4" s="321"/>
      <c r="O4" s="321"/>
      <c r="P4" s="321"/>
    </row>
    <row r="5" spans="1:16" s="196" customFormat="1" ht="14.1" hidden="1" customHeight="1" x14ac:dyDescent="0.25">
      <c r="A5" s="780" t="s">
        <v>35</v>
      </c>
      <c r="B5" s="781"/>
      <c r="C5" s="198"/>
      <c r="D5" s="170"/>
      <c r="E5" s="170"/>
      <c r="F5" s="199"/>
      <c r="G5" s="170"/>
      <c r="H5" s="170"/>
      <c r="I5" s="194"/>
      <c r="J5" s="400"/>
      <c r="K5" s="583"/>
      <c r="L5" s="400"/>
      <c r="M5" s="400"/>
      <c r="N5" s="321"/>
      <c r="O5" s="321"/>
      <c r="P5" s="321"/>
    </row>
    <row r="6" spans="1:16" s="196" customFormat="1" ht="14.1" hidden="1" customHeight="1" x14ac:dyDescent="0.25">
      <c r="A6" s="780" t="s">
        <v>36</v>
      </c>
      <c r="B6" s="781"/>
      <c r="C6" s="198"/>
      <c r="D6" s="170"/>
      <c r="E6" s="170"/>
      <c r="F6" s="199"/>
      <c r="G6" s="170"/>
      <c r="H6" s="170"/>
      <c r="I6" s="194"/>
      <c r="J6" s="400"/>
      <c r="K6" s="583"/>
      <c r="L6" s="400"/>
      <c r="M6" s="400"/>
      <c r="N6" s="321"/>
      <c r="O6" s="321"/>
      <c r="P6" s="321"/>
    </row>
    <row r="7" spans="1:16" s="196" customFormat="1" ht="14.1" hidden="1" customHeight="1" x14ac:dyDescent="0.25">
      <c r="A7" s="790" t="s">
        <v>37</v>
      </c>
      <c r="B7" s="791"/>
      <c r="C7" s="557"/>
      <c r="D7" s="170">
        <f>SUM(D3:D6)</f>
        <v>0</v>
      </c>
      <c r="E7" s="170">
        <f>SUM(E3:E6)</f>
        <v>0</v>
      </c>
      <c r="F7" s="199"/>
      <c r="G7" s="170"/>
      <c r="H7" s="170"/>
      <c r="I7" s="194"/>
      <c r="J7" s="400"/>
      <c r="K7" s="583"/>
      <c r="L7" s="400"/>
      <c r="M7" s="400"/>
      <c r="N7" s="321"/>
      <c r="O7" s="321"/>
      <c r="P7" s="321"/>
    </row>
    <row r="8" spans="1:16" s="196" customFormat="1" ht="11.1" hidden="1" customHeight="1" x14ac:dyDescent="0.25">
      <c r="A8" s="571"/>
      <c r="B8" s="559"/>
      <c r="C8" s="396"/>
      <c r="D8" s="170"/>
      <c r="E8" s="170"/>
      <c r="F8" s="199"/>
      <c r="G8" s="170"/>
      <c r="H8" s="170"/>
      <c r="I8" s="194"/>
      <c r="J8" s="400"/>
      <c r="K8" s="583"/>
      <c r="L8" s="400"/>
      <c r="M8" s="400"/>
      <c r="N8" s="321"/>
      <c r="O8" s="321"/>
      <c r="P8" s="321"/>
    </row>
    <row r="9" spans="1:16" s="321" customFormat="1" ht="8.1" customHeight="1" x14ac:dyDescent="0.2">
      <c r="A9" s="603" t="s">
        <v>179</v>
      </c>
      <c r="B9" s="240"/>
      <c r="C9" s="198">
        <v>258</v>
      </c>
      <c r="D9" s="199"/>
      <c r="E9" s="199">
        <v>115.05</v>
      </c>
      <c r="F9" s="199">
        <f>C9*E9</f>
        <v>29682.899999999998</v>
      </c>
      <c r="G9" s="170">
        <f>F9/F14</f>
        <v>0.32249999999999995</v>
      </c>
      <c r="H9" s="204">
        <f>G9*$H$35</f>
        <v>12671.212142354678</v>
      </c>
      <c r="I9" s="560">
        <f>F9+H9</f>
        <v>42354.112142354672</v>
      </c>
      <c r="J9" s="600">
        <f>I9/C9</f>
        <v>164.16322535796385</v>
      </c>
      <c r="K9" s="604">
        <v>164.17</v>
      </c>
      <c r="L9" s="602">
        <f>K9*C9+0.83</f>
        <v>42356.689999999995</v>
      </c>
      <c r="M9" s="303"/>
      <c r="N9" s="561">
        <f>L9-I9</f>
        <v>2.5778576453230926</v>
      </c>
      <c r="O9" s="561">
        <f>J9*C9</f>
        <v>42354.112142354672</v>
      </c>
      <c r="P9" s="561"/>
    </row>
    <row r="10" spans="1:16" s="321" customFormat="1" ht="8.1" customHeight="1" x14ac:dyDescent="0.2">
      <c r="A10" s="603" t="s">
        <v>224</v>
      </c>
      <c r="B10" s="240"/>
      <c r="C10" s="198">
        <v>542</v>
      </c>
      <c r="D10" s="199"/>
      <c r="E10" s="199">
        <v>115.05</v>
      </c>
      <c r="F10" s="199">
        <f t="shared" ref="F10:F12" si="0">C10*E10</f>
        <v>62357.1</v>
      </c>
      <c r="G10" s="170">
        <f>F10/F14</f>
        <v>0.67749999999999999</v>
      </c>
      <c r="H10" s="204">
        <f>G10*$H$35</f>
        <v>26619.368144016418</v>
      </c>
      <c r="I10" s="560">
        <f>F10+H10</f>
        <v>88976.468144016413</v>
      </c>
      <c r="J10" s="560">
        <f>I10/C10</f>
        <v>164.16322535796385</v>
      </c>
      <c r="K10" s="605">
        <v>164.16</v>
      </c>
      <c r="L10" s="602">
        <f>K10*C10+1.74</f>
        <v>88976.46</v>
      </c>
      <c r="M10" s="303"/>
      <c r="N10" s="561">
        <f t="shared" ref="N10:N14" si="1">L10-I10</f>
        <v>-8.14401640673168E-3</v>
      </c>
      <c r="O10" s="561">
        <f>J10*C10</f>
        <v>88976.468144016413</v>
      </c>
      <c r="P10" s="561"/>
    </row>
    <row r="11" spans="1:16" s="321" customFormat="1" ht="9.9499999999999993" hidden="1" customHeight="1" x14ac:dyDescent="0.2">
      <c r="A11" s="780"/>
      <c r="B11" s="781"/>
      <c r="C11" s="198"/>
      <c r="D11" s="199"/>
      <c r="E11" s="199"/>
      <c r="F11" s="199">
        <f t="shared" si="0"/>
        <v>0</v>
      </c>
      <c r="G11" s="170"/>
      <c r="H11" s="204">
        <f t="shared" ref="H11:H12" si="2">F11*G11</f>
        <v>0</v>
      </c>
      <c r="I11" s="560"/>
      <c r="J11" s="560"/>
      <c r="K11" s="605"/>
      <c r="L11" s="602"/>
      <c r="M11" s="303"/>
      <c r="N11" s="561">
        <f t="shared" si="1"/>
        <v>0</v>
      </c>
      <c r="O11" s="561"/>
      <c r="P11" s="561"/>
    </row>
    <row r="12" spans="1:16" s="321" customFormat="1" ht="9.9499999999999993" hidden="1" customHeight="1" x14ac:dyDescent="0.2">
      <c r="A12" s="780"/>
      <c r="B12" s="781"/>
      <c r="C12" s="198"/>
      <c r="D12" s="199"/>
      <c r="E12" s="199"/>
      <c r="F12" s="199">
        <f t="shared" si="0"/>
        <v>0</v>
      </c>
      <c r="G12" s="170"/>
      <c r="H12" s="204">
        <f t="shared" si="2"/>
        <v>0</v>
      </c>
      <c r="I12" s="560"/>
      <c r="J12" s="560"/>
      <c r="K12" s="605"/>
      <c r="L12" s="602"/>
      <c r="M12" s="303"/>
      <c r="N12" s="561">
        <f t="shared" si="1"/>
        <v>0</v>
      </c>
      <c r="O12" s="561"/>
      <c r="P12" s="561"/>
    </row>
    <row r="13" spans="1:16" s="321" customFormat="1" ht="9.9499999999999993" hidden="1" customHeight="1" x14ac:dyDescent="0.2">
      <c r="A13" s="322" t="s">
        <v>41</v>
      </c>
      <c r="B13" s="205"/>
      <c r="C13" s="198">
        <v>0</v>
      </c>
      <c r="D13" s="199">
        <v>0</v>
      </c>
      <c r="E13" s="199">
        <v>0</v>
      </c>
      <c r="F13" s="199">
        <f>C13*E13</f>
        <v>0</v>
      </c>
      <c r="G13" s="170"/>
      <c r="H13" s="170"/>
      <c r="I13" s="560"/>
      <c r="J13" s="560"/>
      <c r="K13" s="605"/>
      <c r="L13" s="602"/>
      <c r="M13" s="303"/>
      <c r="N13" s="561">
        <f t="shared" si="1"/>
        <v>0</v>
      </c>
      <c r="O13" s="561"/>
      <c r="P13" s="561"/>
    </row>
    <row r="14" spans="1:16" s="321" customFormat="1" ht="8.1" customHeight="1" x14ac:dyDescent="0.2">
      <c r="A14" s="786" t="s">
        <v>8</v>
      </c>
      <c r="B14" s="787"/>
      <c r="C14" s="170"/>
      <c r="D14" s="199">
        <f>SUM(D9:D13)</f>
        <v>0</v>
      </c>
      <c r="E14" s="199"/>
      <c r="F14" s="199">
        <f>SUM(F9:F12)</f>
        <v>92040</v>
      </c>
      <c r="G14" s="562">
        <f>SUM(G9:G12)</f>
        <v>1</v>
      </c>
      <c r="H14" s="204">
        <f>SUM(H9:H12)</f>
        <v>39290.5802863711</v>
      </c>
      <c r="I14" s="563">
        <f>SUM(I9:I12)+0.01</f>
        <v>131330.59028637109</v>
      </c>
      <c r="J14" s="560"/>
      <c r="K14" s="605"/>
      <c r="L14" s="602">
        <f>SUM(L9:L13)+0.01</f>
        <v>131333.16</v>
      </c>
      <c r="M14" s="303">
        <f>I14-L14</f>
        <v>-2.5697136289090849</v>
      </c>
      <c r="N14" s="561">
        <f t="shared" si="1"/>
        <v>2.5697136289090849</v>
      </c>
      <c r="O14" s="561">
        <f>SUM(O9:O13)</f>
        <v>131330.58028637109</v>
      </c>
      <c r="P14" s="561"/>
    </row>
    <row r="15" spans="1:16" s="321" customFormat="1" ht="14.1" hidden="1" customHeight="1" x14ac:dyDescent="0.2">
      <c r="A15" s="322"/>
      <c r="B15" s="205"/>
      <c r="C15" s="198"/>
      <c r="D15" s="198"/>
      <c r="E15" s="199"/>
      <c r="F15" s="199"/>
      <c r="G15" s="170"/>
      <c r="H15" s="207"/>
      <c r="I15" s="303"/>
      <c r="J15" s="303"/>
      <c r="K15" s="606"/>
      <c r="L15" s="303"/>
      <c r="M15" s="303"/>
      <c r="N15" s="561"/>
      <c r="O15" s="561"/>
      <c r="P15" s="561"/>
    </row>
    <row r="16" spans="1:16" s="321" customFormat="1" ht="14.1" hidden="1" customHeight="1" x14ac:dyDescent="0.2">
      <c r="A16" s="322" t="s">
        <v>49</v>
      </c>
      <c r="B16" s="205"/>
      <c r="C16" s="198"/>
      <c r="D16" s="198"/>
      <c r="E16" s="170"/>
      <c r="F16" s="199">
        <v>0</v>
      </c>
      <c r="G16" s="170"/>
      <c r="H16" s="207"/>
      <c r="I16" s="303"/>
      <c r="J16" s="303"/>
      <c r="K16" s="606"/>
      <c r="L16" s="303"/>
      <c r="M16" s="303"/>
      <c r="N16" s="561"/>
      <c r="O16" s="561"/>
      <c r="P16" s="561"/>
    </row>
    <row r="17" spans="1:16" s="321" customFormat="1" ht="14.1" hidden="1" customHeight="1" x14ac:dyDescent="0.2">
      <c r="A17" s="322" t="s">
        <v>50</v>
      </c>
      <c r="B17" s="205"/>
      <c r="C17" s="198"/>
      <c r="D17" s="198"/>
      <c r="E17" s="170">
        <f>SUM(E16)</f>
        <v>0</v>
      </c>
      <c r="F17" s="199"/>
      <c r="G17" s="170"/>
      <c r="H17" s="207"/>
      <c r="I17" s="303"/>
      <c r="J17" s="303"/>
      <c r="K17" s="606"/>
      <c r="L17" s="303"/>
      <c r="M17" s="303"/>
      <c r="N17" s="561"/>
      <c r="O17" s="561"/>
      <c r="P17" s="561"/>
    </row>
    <row r="18" spans="1:16" s="321" customFormat="1" ht="14.1" hidden="1" customHeight="1" x14ac:dyDescent="0.2">
      <c r="A18" s="322"/>
      <c r="B18" s="205"/>
      <c r="C18" s="198"/>
      <c r="D18" s="198"/>
      <c r="E18" s="170"/>
      <c r="F18" s="199"/>
      <c r="G18" s="170"/>
      <c r="H18" s="207"/>
      <c r="I18" s="303"/>
      <c r="J18" s="303"/>
      <c r="K18" s="606"/>
      <c r="L18" s="303"/>
      <c r="M18" s="303"/>
      <c r="N18" s="561"/>
      <c r="O18" s="561"/>
      <c r="P18" s="561"/>
    </row>
    <row r="19" spans="1:16" s="321" customFormat="1" ht="14.1" hidden="1" customHeight="1" x14ac:dyDescent="0.2">
      <c r="A19" s="322" t="s">
        <v>51</v>
      </c>
      <c r="B19" s="205"/>
      <c r="C19" s="198"/>
      <c r="D19" s="198"/>
      <c r="E19" s="170"/>
      <c r="F19" s="199">
        <v>0</v>
      </c>
      <c r="G19" s="170"/>
      <c r="H19" s="207"/>
      <c r="I19" s="303"/>
      <c r="J19" s="303"/>
      <c r="K19" s="606"/>
      <c r="L19" s="303"/>
      <c r="M19" s="303"/>
      <c r="N19" s="561"/>
      <c r="O19" s="561"/>
      <c r="P19" s="561"/>
    </row>
    <row r="20" spans="1:16" s="321" customFormat="1" ht="14.1" hidden="1" customHeight="1" x14ac:dyDescent="0.2">
      <c r="A20" s="780" t="s">
        <v>52</v>
      </c>
      <c r="B20" s="781"/>
      <c r="C20" s="198"/>
      <c r="D20" s="198"/>
      <c r="E20" s="170">
        <f>SUM(E19)</f>
        <v>0</v>
      </c>
      <c r="F20" s="199"/>
      <c r="G20" s="170" t="e">
        <f>G14+#REF!</f>
        <v>#REF!</v>
      </c>
      <c r="H20" s="207"/>
      <c r="I20" s="303"/>
      <c r="J20" s="303"/>
      <c r="K20" s="606"/>
      <c r="L20" s="303"/>
      <c r="M20" s="303"/>
      <c r="N20" s="561"/>
      <c r="O20" s="561"/>
      <c r="P20" s="561"/>
    </row>
    <row r="21" spans="1:16" s="321" customFormat="1" ht="14.1" hidden="1" customHeight="1" x14ac:dyDescent="0.2">
      <c r="A21" s="322"/>
      <c r="B21" s="205"/>
      <c r="C21" s="198"/>
      <c r="D21" s="198"/>
      <c r="E21" s="170"/>
      <c r="F21" s="199"/>
      <c r="G21" s="170"/>
      <c r="H21" s="207"/>
      <c r="I21" s="303"/>
      <c r="J21" s="303"/>
      <c r="K21" s="606"/>
      <c r="L21" s="303"/>
      <c r="M21" s="303"/>
      <c r="N21" s="561"/>
      <c r="O21" s="561"/>
      <c r="P21" s="561"/>
    </row>
    <row r="22" spans="1:16" s="312" customFormat="1" ht="14.1" hidden="1" customHeight="1" x14ac:dyDescent="0.2">
      <c r="A22" s="786"/>
      <c r="B22" s="787"/>
      <c r="C22" s="209"/>
      <c r="D22" s="209"/>
      <c r="E22" s="210"/>
      <c r="F22" s="171"/>
      <c r="G22" s="170"/>
      <c r="H22" s="170"/>
      <c r="I22" s="170"/>
      <c r="J22" s="304"/>
      <c r="K22" s="607"/>
      <c r="L22" s="304"/>
      <c r="M22" s="304"/>
      <c r="N22" s="561"/>
      <c r="O22" s="561"/>
      <c r="P22" s="561"/>
    </row>
    <row r="23" spans="1:16" s="312" customFormat="1" ht="8.1" customHeight="1" x14ac:dyDescent="0.2">
      <c r="A23" s="786" t="s">
        <v>8</v>
      </c>
      <c r="B23" s="787"/>
      <c r="C23" s="209"/>
      <c r="D23" s="209"/>
      <c r="E23" s="210"/>
      <c r="F23" s="171"/>
      <c r="G23" s="304"/>
      <c r="H23" s="304">
        <f>H14-H35</f>
        <v>0</v>
      </c>
      <c r="I23" s="304"/>
      <c r="J23" s="304"/>
      <c r="K23" s="607"/>
      <c r="L23" s="304"/>
      <c r="M23" s="304"/>
      <c r="N23" s="561"/>
      <c r="O23" s="561"/>
      <c r="P23" s="561"/>
    </row>
    <row r="24" spans="1:16" s="312" customFormat="1" ht="14.1" hidden="1" customHeight="1" x14ac:dyDescent="0.2">
      <c r="A24" s="526"/>
      <c r="B24" s="212"/>
      <c r="C24" s="213"/>
      <c r="D24" s="213"/>
      <c r="E24" s="214"/>
      <c r="F24" s="215"/>
      <c r="G24" s="215"/>
      <c r="H24" s="215"/>
      <c r="I24" s="304"/>
      <c r="J24" s="304"/>
      <c r="K24" s="607"/>
      <c r="L24" s="304"/>
      <c r="M24" s="304"/>
    </row>
    <row r="25" spans="1:16" s="312" customFormat="1" ht="8.1" customHeight="1" x14ac:dyDescent="0.2">
      <c r="A25" s="528"/>
      <c r="B25" s="349" t="s">
        <v>9</v>
      </c>
      <c r="C25" s="349"/>
      <c r="D25" s="349"/>
      <c r="E25" s="361" t="s">
        <v>10</v>
      </c>
      <c r="F25" s="350" t="s">
        <v>144</v>
      </c>
      <c r="G25" s="215"/>
      <c r="H25" s="215"/>
      <c r="I25" s="304"/>
      <c r="J25" s="304"/>
      <c r="K25" s="607"/>
      <c r="L25" s="304"/>
      <c r="M25" s="304"/>
    </row>
    <row r="26" spans="1:16" s="312" customFormat="1" ht="8.1" customHeight="1" x14ac:dyDescent="0.2">
      <c r="A26" s="528" t="s">
        <v>12</v>
      </c>
      <c r="B26" s="216"/>
      <c r="C26" s="495"/>
      <c r="D26" s="495"/>
      <c r="E26" s="221" t="s">
        <v>13</v>
      </c>
      <c r="F26" s="173" t="s">
        <v>13</v>
      </c>
      <c r="G26" s="215"/>
      <c r="H26" s="215"/>
      <c r="I26" s="564"/>
      <c r="J26" s="304"/>
      <c r="K26" s="607"/>
      <c r="L26" s="304"/>
      <c r="M26" s="304"/>
    </row>
    <row r="27" spans="1:16" s="312" customFormat="1" ht="8.1" customHeight="1" x14ac:dyDescent="0.2">
      <c r="A27" s="528" t="s">
        <v>54</v>
      </c>
      <c r="B27" s="409">
        <v>7.9963900000000004E-2</v>
      </c>
      <c r="C27" s="223"/>
      <c r="D27" s="223"/>
      <c r="E27" s="171">
        <f>F27</f>
        <v>7359.877356</v>
      </c>
      <c r="F27" s="171">
        <f>B27*F14</f>
        <v>7359.877356</v>
      </c>
      <c r="G27" s="215"/>
      <c r="H27" s="225"/>
      <c r="I27" s="362"/>
      <c r="J27" s="362"/>
      <c r="K27" s="608"/>
      <c r="L27" s="304"/>
      <c r="M27" s="304"/>
    </row>
    <row r="28" spans="1:16" s="312" customFormat="1" ht="8.1" customHeight="1" x14ac:dyDescent="0.2">
      <c r="A28" s="528" t="s">
        <v>15</v>
      </c>
      <c r="B28" s="227">
        <v>0</v>
      </c>
      <c r="C28" s="495"/>
      <c r="D28" s="495"/>
      <c r="E28" s="171">
        <f>F28</f>
        <v>9664.2000000000007</v>
      </c>
      <c r="F28" s="171">
        <v>9664.2000000000007</v>
      </c>
      <c r="G28" s="215"/>
      <c r="H28" s="565"/>
      <c r="I28" s="362"/>
      <c r="J28" s="362"/>
      <c r="K28" s="608"/>
      <c r="L28" s="304"/>
      <c r="M28" s="304"/>
    </row>
    <row r="29" spans="1:16" s="312" customFormat="1" ht="8.1" customHeight="1" x14ac:dyDescent="0.2">
      <c r="A29" s="528" t="s">
        <v>55</v>
      </c>
      <c r="B29" s="227">
        <v>0.1</v>
      </c>
      <c r="C29" s="223"/>
      <c r="D29" s="223"/>
      <c r="E29" s="171">
        <f>F29</f>
        <v>10906.4077356</v>
      </c>
      <c r="F29" s="171">
        <f>(F14+F27+F28)*B29</f>
        <v>10906.4077356</v>
      </c>
      <c r="G29" s="609"/>
      <c r="H29" s="228"/>
      <c r="I29" s="362"/>
      <c r="J29" s="362"/>
      <c r="K29" s="608"/>
      <c r="L29" s="362">
        <f>F29-E29</f>
        <v>0</v>
      </c>
      <c r="M29" s="304"/>
    </row>
    <row r="30" spans="1:16" s="312" customFormat="1" ht="8.1" customHeight="1" x14ac:dyDescent="0.2">
      <c r="A30" s="528" t="s">
        <v>17</v>
      </c>
      <c r="B30" s="495"/>
      <c r="C30" s="495"/>
      <c r="D30" s="495"/>
      <c r="E30" s="171">
        <f>SUM(E27:E29)</f>
        <v>27930.4850916</v>
      </c>
      <c r="F30" s="171">
        <f>SUM(F27:F29)</f>
        <v>27930.4850916</v>
      </c>
      <c r="G30" s="609"/>
      <c r="H30" s="215"/>
      <c r="I30" s="362"/>
      <c r="J30" s="304"/>
      <c r="K30" s="607"/>
      <c r="L30" s="215">
        <f>F30-E30</f>
        <v>0</v>
      </c>
      <c r="M30" s="304"/>
    </row>
    <row r="31" spans="1:16" s="312" customFormat="1" ht="8.1" customHeight="1" x14ac:dyDescent="0.2">
      <c r="A31" s="528"/>
      <c r="B31" s="495"/>
      <c r="C31" s="495"/>
      <c r="D31" s="495"/>
      <c r="E31" s="171"/>
      <c r="F31" s="171"/>
      <c r="G31" s="609"/>
      <c r="H31" s="215"/>
      <c r="I31" s="362"/>
      <c r="J31" s="304"/>
      <c r="K31" s="607"/>
      <c r="L31" s="215"/>
      <c r="M31" s="304"/>
    </row>
    <row r="32" spans="1:16" s="312" customFormat="1" ht="8.1" customHeight="1" x14ac:dyDescent="0.2">
      <c r="A32" s="528" t="s">
        <v>18</v>
      </c>
      <c r="B32" s="495"/>
      <c r="C32" s="495"/>
      <c r="D32" s="495"/>
      <c r="E32" s="173" t="s">
        <v>13</v>
      </c>
      <c r="F32" s="171"/>
      <c r="G32" s="609"/>
      <c r="H32" s="215"/>
      <c r="I32" s="362"/>
      <c r="J32" s="304"/>
      <c r="K32" s="607"/>
      <c r="L32" s="215"/>
      <c r="M32" s="304"/>
    </row>
    <row r="33" spans="1:13" s="312" customFormat="1" ht="8.1" customHeight="1" x14ac:dyDescent="0.2">
      <c r="A33" s="528" t="s">
        <v>19</v>
      </c>
      <c r="B33" s="227">
        <v>6.4999999999999997E-3</v>
      </c>
      <c r="C33" s="227"/>
      <c r="D33" s="227"/>
      <c r="E33" s="171">
        <v>853.67</v>
      </c>
      <c r="F33" s="171">
        <f>B33*E42</f>
        <v>853.64877186141223</v>
      </c>
      <c r="G33" s="609"/>
      <c r="H33" s="215"/>
      <c r="I33" s="362"/>
      <c r="J33" s="304"/>
      <c r="K33" s="607"/>
      <c r="L33" s="215"/>
      <c r="M33" s="304"/>
    </row>
    <row r="34" spans="1:13" s="312" customFormat="1" ht="8.1" customHeight="1" x14ac:dyDescent="0.2">
      <c r="A34" s="528" t="s">
        <v>20</v>
      </c>
      <c r="B34" s="227">
        <v>0.03</v>
      </c>
      <c r="C34" s="229"/>
      <c r="D34" s="229"/>
      <c r="E34" s="171">
        <v>3940</v>
      </c>
      <c r="F34" s="171">
        <f>B34*E42</f>
        <v>3939.9174085911332</v>
      </c>
      <c r="G34" s="609"/>
      <c r="H34" s="350" t="s">
        <v>202</v>
      </c>
      <c r="I34" s="362"/>
      <c r="J34" s="304"/>
      <c r="K34" s="607"/>
      <c r="L34" s="215"/>
      <c r="M34" s="304"/>
    </row>
    <row r="35" spans="1:13" s="312" customFormat="1" ht="8.1" customHeight="1" x14ac:dyDescent="0.2">
      <c r="A35" s="528" t="s">
        <v>21</v>
      </c>
      <c r="B35" s="227">
        <v>0.05</v>
      </c>
      <c r="C35" s="229"/>
      <c r="D35" s="229"/>
      <c r="E35" s="171">
        <v>6566.67</v>
      </c>
      <c r="F35" s="171">
        <f>B35*E42</f>
        <v>6566.5290143185557</v>
      </c>
      <c r="G35" s="609"/>
      <c r="H35" s="544">
        <f>F30+F36</f>
        <v>39290.5802863711</v>
      </c>
      <c r="I35" s="362"/>
      <c r="J35" s="386" t="s">
        <v>25</v>
      </c>
      <c r="K35" s="607"/>
      <c r="L35" s="215"/>
      <c r="M35" s="304"/>
    </row>
    <row r="36" spans="1:13" s="312" customFormat="1" ht="8.1" customHeight="1" x14ac:dyDescent="0.2">
      <c r="A36" s="528" t="s">
        <v>17</v>
      </c>
      <c r="B36" s="227">
        <f>SUM(B33:B35)</f>
        <v>8.6499999999999994E-2</v>
      </c>
      <c r="C36" s="227"/>
      <c r="D36" s="227"/>
      <c r="E36" s="407">
        <f>SUM(E33:E35)</f>
        <v>11360.34</v>
      </c>
      <c r="F36" s="407">
        <f>SUM(F33:F35)</f>
        <v>11360.0951947711</v>
      </c>
      <c r="G36" s="609"/>
      <c r="H36" s="215"/>
      <c r="I36" s="362"/>
      <c r="J36" s="387">
        <f>E36-F36</f>
        <v>0.24480522890007705</v>
      </c>
      <c r="K36" s="607"/>
      <c r="L36" s="215"/>
      <c r="M36" s="304"/>
    </row>
    <row r="37" spans="1:13" s="312" customFormat="1" ht="9.9499999999999993" hidden="1" customHeight="1" x14ac:dyDescent="0.2">
      <c r="A37" s="528" t="s">
        <v>155</v>
      </c>
      <c r="B37" s="227">
        <v>0</v>
      </c>
      <c r="C37" s="227"/>
      <c r="D37" s="227"/>
      <c r="E37" s="171">
        <v>0</v>
      </c>
      <c r="F37" s="171"/>
      <c r="G37" s="609"/>
      <c r="H37" s="215"/>
      <c r="I37" s="304"/>
      <c r="J37" s="388"/>
      <c r="K37" s="607"/>
      <c r="L37" s="304"/>
      <c r="M37" s="304"/>
    </row>
    <row r="38" spans="1:13" s="312" customFormat="1" ht="9.75" hidden="1" customHeight="1" x14ac:dyDescent="0.2">
      <c r="A38" s="528" t="s">
        <v>156</v>
      </c>
      <c r="B38" s="227">
        <v>0</v>
      </c>
      <c r="C38" s="227"/>
      <c r="D38" s="227"/>
      <c r="E38" s="171">
        <v>0</v>
      </c>
      <c r="F38" s="171"/>
      <c r="G38" s="609"/>
      <c r="H38" s="215"/>
      <c r="I38" s="304"/>
      <c r="J38" s="388"/>
      <c r="K38" s="607"/>
      <c r="L38" s="304"/>
      <c r="M38" s="304"/>
    </row>
    <row r="39" spans="1:13" s="312" customFormat="1" ht="9.9499999999999993" hidden="1" customHeight="1" x14ac:dyDescent="0.2">
      <c r="A39" s="803" t="s">
        <v>58</v>
      </c>
      <c r="B39" s="802"/>
      <c r="C39" s="213"/>
      <c r="D39" s="213"/>
      <c r="E39" s="215">
        <f>F14+E30</f>
        <v>119970.4850916</v>
      </c>
      <c r="F39" s="215"/>
      <c r="G39" s="609"/>
      <c r="H39" s="215"/>
      <c r="I39" s="304"/>
      <c r="J39" s="388"/>
      <c r="K39" s="607"/>
      <c r="L39" s="304"/>
      <c r="M39" s="304"/>
    </row>
    <row r="40" spans="1:13" s="312" customFormat="1" ht="9.9499999999999993" hidden="1" customHeight="1" x14ac:dyDescent="0.2">
      <c r="A40" s="804" t="s">
        <v>59</v>
      </c>
      <c r="B40" s="796"/>
      <c r="C40" s="495"/>
      <c r="D40" s="495"/>
      <c r="E40" s="171">
        <f>F14+F30</f>
        <v>119970.4850916</v>
      </c>
      <c r="F40" s="215"/>
      <c r="G40" s="609"/>
      <c r="H40" s="215"/>
      <c r="I40" s="304"/>
      <c r="J40" s="388"/>
      <c r="K40" s="607"/>
      <c r="L40" s="304"/>
      <c r="M40" s="304"/>
    </row>
    <row r="41" spans="1:13" s="312" customFormat="1" ht="9.9499999999999993" hidden="1" customHeight="1" x14ac:dyDescent="0.2">
      <c r="A41" s="587"/>
      <c r="B41" s="496"/>
      <c r="C41" s="495"/>
      <c r="D41" s="495"/>
      <c r="E41" s="171">
        <f>E39/(1-B36)</f>
        <v>131330.58028637111</v>
      </c>
      <c r="F41" s="215"/>
      <c r="G41" s="609"/>
      <c r="H41" s="215"/>
      <c r="I41" s="304"/>
      <c r="J41" s="388"/>
      <c r="K41" s="607"/>
      <c r="L41" s="304"/>
      <c r="M41" s="304"/>
    </row>
    <row r="42" spans="1:13" s="312" customFormat="1" ht="9.9499999999999993" hidden="1" customHeight="1" x14ac:dyDescent="0.2">
      <c r="A42" s="804" t="s">
        <v>60</v>
      </c>
      <c r="B42" s="796"/>
      <c r="C42" s="495"/>
      <c r="D42" s="495"/>
      <c r="E42" s="171">
        <f>E40/(1-B36)</f>
        <v>131330.58028637111</v>
      </c>
      <c r="F42" s="215"/>
      <c r="G42" s="609"/>
      <c r="H42" s="215"/>
      <c r="I42" s="304"/>
      <c r="J42" s="388"/>
      <c r="K42" s="607"/>
      <c r="L42" s="304"/>
      <c r="M42" s="304"/>
    </row>
    <row r="43" spans="1:13" s="406" customFormat="1" ht="8.1" customHeight="1" x14ac:dyDescent="0.2">
      <c r="A43" s="775" t="s">
        <v>24</v>
      </c>
      <c r="B43" s="776"/>
      <c r="C43" s="495"/>
      <c r="D43" s="495"/>
      <c r="E43" s="173" t="s">
        <v>10</v>
      </c>
      <c r="F43" s="350" t="s">
        <v>144</v>
      </c>
      <c r="G43" s="610"/>
      <c r="H43" s="364"/>
      <c r="I43" s="304"/>
      <c r="J43" s="386" t="s">
        <v>25</v>
      </c>
      <c r="K43" s="611"/>
      <c r="L43" s="566"/>
      <c r="M43" s="566"/>
    </row>
    <row r="44" spans="1:13" s="312" customFormat="1" ht="8.1" customHeight="1" x14ac:dyDescent="0.2">
      <c r="A44" s="775" t="s">
        <v>26</v>
      </c>
      <c r="B44" s="776"/>
      <c r="C44" s="495"/>
      <c r="D44" s="495"/>
      <c r="E44" s="407">
        <f>F14+E30+E36</f>
        <v>131330.82509160001</v>
      </c>
      <c r="F44" s="407">
        <f>F14+F30+F36</f>
        <v>131330.58028637111</v>
      </c>
      <c r="G44" s="609"/>
      <c r="H44" s="215"/>
      <c r="I44" s="304"/>
      <c r="J44" s="389">
        <f>F44-E44</f>
        <v>-0.24480522889643908</v>
      </c>
      <c r="K44" s="607"/>
      <c r="L44" s="304"/>
      <c r="M44" s="304"/>
    </row>
    <row r="45" spans="1:13" s="312" customFormat="1" ht="8.1" customHeight="1" thickBot="1" x14ac:dyDescent="0.25">
      <c r="A45" s="777" t="s">
        <v>27</v>
      </c>
      <c r="B45" s="778"/>
      <c r="C45" s="547"/>
      <c r="D45" s="547"/>
      <c r="E45" s="548">
        <f>E44*12</f>
        <v>1575969.9010992001</v>
      </c>
      <c r="F45" s="548">
        <f>F44*12</f>
        <v>1575966.9634364534</v>
      </c>
      <c r="G45" s="612"/>
      <c r="H45" s="550"/>
      <c r="I45" s="613"/>
      <c r="J45" s="614">
        <f>F45-E45</f>
        <v>-2.9376627467572689</v>
      </c>
      <c r="K45" s="615"/>
      <c r="L45" s="304"/>
      <c r="M45" s="304"/>
    </row>
    <row r="46" spans="1:13" x14ac:dyDescent="0.25">
      <c r="E46" s="237"/>
      <c r="G46" s="237"/>
      <c r="H46" s="237"/>
    </row>
    <row r="47" spans="1:13" x14ac:dyDescent="0.25">
      <c r="E47" s="224"/>
    </row>
    <row r="48" spans="1:13" x14ac:dyDescent="0.25">
      <c r="E48" s="224"/>
    </row>
    <row r="49" spans="5:16" s="190" customFormat="1" x14ac:dyDescent="0.25">
      <c r="E49" s="224"/>
      <c r="F49" s="224"/>
      <c r="G49" s="224"/>
      <c r="N49" s="312"/>
      <c r="O49" s="312"/>
      <c r="P49" s="312"/>
    </row>
    <row r="50" spans="5:16" s="190" customFormat="1" x14ac:dyDescent="0.25">
      <c r="E50" s="224"/>
      <c r="F50" s="224"/>
      <c r="G50" s="224"/>
      <c r="N50" s="312"/>
      <c r="O50" s="312"/>
      <c r="P50" s="312"/>
    </row>
    <row r="51" spans="5:16" s="190" customFormat="1" x14ac:dyDescent="0.25">
      <c r="E51" s="224"/>
      <c r="F51" s="224"/>
      <c r="G51" s="224"/>
      <c r="N51" s="312"/>
      <c r="O51" s="312"/>
      <c r="P51" s="312"/>
    </row>
    <row r="52" spans="5:16" s="190" customFormat="1" x14ac:dyDescent="0.25">
      <c r="E52" s="238"/>
      <c r="F52" s="224"/>
      <c r="G52" s="224"/>
      <c r="N52" s="312"/>
      <c r="O52" s="312"/>
      <c r="P52" s="312"/>
    </row>
  </sheetData>
  <mergeCells count="18">
    <mergeCell ref="A7:B7"/>
    <mergeCell ref="A1:F1"/>
    <mergeCell ref="A2:B2"/>
    <mergeCell ref="A4:B4"/>
    <mergeCell ref="A5:B5"/>
    <mergeCell ref="A6:B6"/>
    <mergeCell ref="A45:B45"/>
    <mergeCell ref="A11:B11"/>
    <mergeCell ref="A12:B12"/>
    <mergeCell ref="A14:B14"/>
    <mergeCell ref="A20:B20"/>
    <mergeCell ref="A22:B22"/>
    <mergeCell ref="A23:B23"/>
    <mergeCell ref="A39:B39"/>
    <mergeCell ref="A40:B40"/>
    <mergeCell ref="A42:B42"/>
    <mergeCell ref="A43:B43"/>
    <mergeCell ref="A44:B44"/>
  </mergeCells>
  <pageMargins left="0.511811024" right="0.511811024" top="0.78740157499999996" bottom="0.78740157499999996" header="0.31496062000000002" footer="0.31496062000000002"/>
  <pageSetup paperSize="9" orientation="landscape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1"/>
  <dimension ref="A1:AML57"/>
  <sheetViews>
    <sheetView zoomScale="150" zoomScaleNormal="150" workbookViewId="0">
      <selection activeCell="L19" sqref="L19"/>
    </sheetView>
  </sheetViews>
  <sheetFormatPr defaultColWidth="9.140625" defaultRowHeight="15" x14ac:dyDescent="0.25"/>
  <cols>
    <col min="1" max="1" width="24.42578125" style="235" customWidth="1"/>
    <col min="2" max="2" width="9.7109375" style="235" customWidth="1"/>
    <col min="3" max="3" width="5.85546875" style="236" customWidth="1"/>
    <col min="4" max="4" width="8.140625" style="236" hidden="1" customWidth="1"/>
    <col min="5" max="5" width="11" style="238" customWidth="1"/>
    <col min="6" max="6" width="11.42578125" style="224" customWidth="1"/>
    <col min="7" max="7" width="8.7109375" style="224" hidden="1" customWidth="1"/>
    <col min="8" max="8" width="10.42578125" style="224" hidden="1" customWidth="1"/>
    <col min="9" max="9" width="13.140625" style="188" hidden="1" customWidth="1"/>
    <col min="10" max="10" width="11.85546875" style="189" customWidth="1"/>
    <col min="11" max="11" width="9.140625" style="188"/>
    <col min="12" max="12" width="7.140625" style="304" customWidth="1"/>
    <col min="13" max="13" width="12.140625" style="311" bestFit="1" customWidth="1"/>
    <col min="14" max="1026" width="9.140625" style="190"/>
    <col min="1027" max="16384" width="9.140625" style="191"/>
  </cols>
  <sheetData>
    <row r="1" spans="1:1026" ht="15.75" x14ac:dyDescent="0.25">
      <c r="A1" s="699" t="s">
        <v>180</v>
      </c>
      <c r="B1" s="699"/>
      <c r="C1" s="699"/>
      <c r="D1" s="699"/>
      <c r="E1" s="699"/>
      <c r="F1" s="699"/>
      <c r="G1" s="239"/>
      <c r="H1" s="239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191"/>
      <c r="AV1" s="191"/>
      <c r="AW1" s="191"/>
      <c r="AX1" s="191"/>
      <c r="AY1" s="191"/>
      <c r="AZ1" s="191"/>
      <c r="BA1" s="191"/>
      <c r="BB1" s="191"/>
      <c r="BC1" s="191"/>
      <c r="BD1" s="191"/>
      <c r="BE1" s="191"/>
      <c r="BF1" s="191"/>
      <c r="BG1" s="191"/>
      <c r="BH1" s="191"/>
      <c r="BI1" s="191"/>
      <c r="BJ1" s="191"/>
      <c r="BK1" s="191"/>
      <c r="BL1" s="191"/>
      <c r="BM1" s="191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91"/>
      <c r="CU1" s="191"/>
      <c r="CV1" s="191"/>
      <c r="CW1" s="191"/>
      <c r="CX1" s="191"/>
      <c r="CY1" s="191"/>
      <c r="CZ1" s="191"/>
      <c r="DA1" s="191"/>
      <c r="DB1" s="191"/>
      <c r="DC1" s="191"/>
      <c r="DD1" s="191"/>
      <c r="DE1" s="191"/>
      <c r="DF1" s="191"/>
      <c r="DG1" s="191"/>
      <c r="DH1" s="191"/>
      <c r="DI1" s="191"/>
      <c r="DJ1" s="191"/>
      <c r="DK1" s="191"/>
      <c r="DL1" s="191"/>
      <c r="DM1" s="191"/>
      <c r="DN1" s="191"/>
      <c r="DO1" s="191"/>
      <c r="DP1" s="191"/>
      <c r="DQ1" s="191"/>
      <c r="DR1" s="191"/>
      <c r="DS1" s="191"/>
      <c r="DT1" s="191"/>
      <c r="DU1" s="191"/>
      <c r="DV1" s="191"/>
      <c r="DW1" s="191"/>
      <c r="DX1" s="191"/>
      <c r="DY1" s="191"/>
      <c r="DZ1" s="191"/>
      <c r="EA1" s="191"/>
      <c r="EB1" s="191"/>
      <c r="EC1" s="191"/>
      <c r="ED1" s="191"/>
      <c r="EE1" s="191"/>
      <c r="EF1" s="191"/>
      <c r="EG1" s="191"/>
      <c r="EH1" s="191"/>
      <c r="EI1" s="191"/>
      <c r="EJ1" s="191"/>
      <c r="EK1" s="191"/>
      <c r="EL1" s="191"/>
      <c r="EM1" s="191"/>
      <c r="EN1" s="191"/>
      <c r="EO1" s="191"/>
      <c r="EP1" s="191"/>
      <c r="EQ1" s="191"/>
      <c r="ER1" s="191"/>
      <c r="ES1" s="191"/>
      <c r="ET1" s="191"/>
      <c r="EU1" s="191"/>
      <c r="EV1" s="191"/>
      <c r="EW1" s="191"/>
      <c r="EX1" s="191"/>
      <c r="EY1" s="191"/>
      <c r="EZ1" s="191"/>
      <c r="FA1" s="191"/>
      <c r="FB1" s="191"/>
      <c r="FC1" s="191"/>
      <c r="FD1" s="191"/>
      <c r="FE1" s="191"/>
      <c r="FF1" s="191"/>
      <c r="FG1" s="191"/>
      <c r="FH1" s="191"/>
      <c r="FI1" s="191"/>
      <c r="FJ1" s="191"/>
      <c r="FK1" s="191"/>
      <c r="FL1" s="191"/>
      <c r="FM1" s="191"/>
      <c r="FN1" s="191"/>
      <c r="FO1" s="191"/>
      <c r="FP1" s="191"/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1"/>
      <c r="GF1" s="191"/>
      <c r="GG1" s="191"/>
      <c r="GH1" s="191"/>
      <c r="GI1" s="191"/>
      <c r="GJ1" s="191"/>
      <c r="GK1" s="191"/>
      <c r="GL1" s="191"/>
      <c r="GM1" s="191"/>
      <c r="GN1" s="191"/>
      <c r="GO1" s="191"/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1"/>
      <c r="HC1" s="191"/>
      <c r="HD1" s="191"/>
      <c r="HE1" s="191"/>
      <c r="HF1" s="191"/>
      <c r="HG1" s="191"/>
      <c r="HH1" s="191"/>
      <c r="HI1" s="191"/>
      <c r="HJ1" s="191"/>
      <c r="HK1" s="191"/>
      <c r="HL1" s="191"/>
      <c r="HM1" s="191"/>
      <c r="HN1" s="191"/>
      <c r="HO1" s="191"/>
      <c r="HP1" s="191"/>
      <c r="HQ1" s="191"/>
      <c r="HR1" s="191"/>
      <c r="HS1" s="191"/>
      <c r="HT1" s="191"/>
      <c r="HU1" s="191"/>
      <c r="HV1" s="191"/>
      <c r="HW1" s="191"/>
      <c r="HX1" s="191"/>
      <c r="HY1" s="191"/>
      <c r="HZ1" s="191"/>
      <c r="IA1" s="191"/>
      <c r="IB1" s="191"/>
      <c r="IC1" s="191"/>
      <c r="ID1" s="191"/>
      <c r="IE1" s="191"/>
      <c r="IF1" s="191"/>
      <c r="IG1" s="191"/>
      <c r="IH1" s="191"/>
      <c r="II1" s="191"/>
      <c r="IJ1" s="191"/>
      <c r="IK1" s="191"/>
      <c r="IL1" s="191"/>
      <c r="IM1" s="191"/>
      <c r="IN1" s="191"/>
      <c r="IO1" s="191"/>
      <c r="IP1" s="191"/>
      <c r="IQ1" s="191"/>
      <c r="IR1" s="191"/>
      <c r="IS1" s="191"/>
      <c r="IT1" s="191"/>
      <c r="IU1" s="191"/>
      <c r="IV1" s="191"/>
      <c r="IW1" s="191"/>
      <c r="IX1" s="191"/>
      <c r="IY1" s="191"/>
      <c r="IZ1" s="191"/>
      <c r="JA1" s="191"/>
      <c r="JB1" s="191"/>
      <c r="JC1" s="191"/>
      <c r="JD1" s="191"/>
      <c r="JE1" s="191"/>
      <c r="JF1" s="191"/>
      <c r="JG1" s="191"/>
      <c r="JH1" s="191"/>
      <c r="JI1" s="191"/>
      <c r="JJ1" s="191"/>
      <c r="JK1" s="191"/>
      <c r="JL1" s="191"/>
      <c r="JM1" s="191"/>
      <c r="JN1" s="191"/>
      <c r="JO1" s="191"/>
      <c r="JP1" s="191"/>
      <c r="JQ1" s="191"/>
      <c r="JR1" s="191"/>
      <c r="JS1" s="191"/>
      <c r="JT1" s="191"/>
      <c r="JU1" s="191"/>
      <c r="JV1" s="191"/>
      <c r="JW1" s="191"/>
      <c r="JX1" s="191"/>
      <c r="JY1" s="191"/>
      <c r="JZ1" s="191"/>
      <c r="KA1" s="191"/>
      <c r="KB1" s="191"/>
      <c r="KC1" s="191"/>
      <c r="KD1" s="191"/>
      <c r="KE1" s="191"/>
      <c r="KF1" s="191"/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91"/>
      <c r="KT1" s="191"/>
      <c r="KU1" s="191"/>
      <c r="KV1" s="191"/>
      <c r="KW1" s="191"/>
      <c r="KX1" s="191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1"/>
      <c r="LK1" s="191"/>
      <c r="LL1" s="191"/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 s="191"/>
      <c r="LY1" s="191"/>
      <c r="LZ1" s="191"/>
      <c r="MA1" s="191"/>
      <c r="MB1" s="191"/>
      <c r="MC1" s="191"/>
      <c r="MD1" s="191"/>
      <c r="ME1" s="191"/>
      <c r="MF1" s="191"/>
      <c r="MG1" s="191"/>
      <c r="MH1" s="191"/>
      <c r="MI1" s="191"/>
      <c r="MJ1" s="191"/>
      <c r="MK1" s="191"/>
      <c r="ML1" s="191"/>
      <c r="MM1" s="191"/>
      <c r="MN1" s="191"/>
      <c r="MO1" s="191"/>
      <c r="MP1" s="191"/>
      <c r="MQ1" s="191"/>
      <c r="MR1" s="191"/>
      <c r="MS1" s="191"/>
      <c r="MT1" s="191"/>
      <c r="MU1" s="191"/>
      <c r="MV1" s="191"/>
      <c r="MW1" s="191"/>
      <c r="MX1" s="191"/>
      <c r="MY1" s="191"/>
      <c r="MZ1" s="191"/>
      <c r="NA1" s="191"/>
      <c r="NB1" s="191"/>
      <c r="NC1" s="191"/>
      <c r="ND1" s="191"/>
      <c r="NE1" s="191"/>
      <c r="NF1" s="191"/>
      <c r="NG1" s="191"/>
      <c r="NH1" s="191"/>
      <c r="NI1" s="191"/>
      <c r="NJ1" s="191"/>
      <c r="NK1" s="191"/>
      <c r="NL1" s="191"/>
      <c r="NM1" s="191"/>
      <c r="NN1" s="191"/>
      <c r="NO1" s="191"/>
      <c r="NP1" s="191"/>
      <c r="NQ1" s="191"/>
      <c r="NR1" s="191"/>
      <c r="NS1" s="191"/>
      <c r="NT1" s="191"/>
      <c r="NU1" s="191"/>
      <c r="NV1" s="191"/>
      <c r="NW1" s="191"/>
      <c r="NX1" s="191"/>
      <c r="NY1" s="191"/>
      <c r="NZ1" s="191"/>
      <c r="OA1" s="191"/>
      <c r="OB1" s="191"/>
      <c r="OC1" s="191"/>
      <c r="OD1" s="191"/>
      <c r="OE1" s="191"/>
      <c r="OF1" s="191"/>
      <c r="OG1" s="191"/>
      <c r="OH1" s="191"/>
      <c r="OI1" s="191"/>
      <c r="OJ1" s="191"/>
      <c r="OK1" s="191"/>
      <c r="OL1" s="191"/>
      <c r="OM1" s="191"/>
      <c r="ON1" s="191"/>
      <c r="OO1" s="191"/>
      <c r="OP1" s="191"/>
      <c r="OQ1" s="191"/>
      <c r="OR1" s="191"/>
      <c r="OS1" s="191"/>
      <c r="OT1" s="191"/>
      <c r="OU1" s="191"/>
      <c r="OV1" s="191"/>
      <c r="OW1" s="191"/>
      <c r="OX1" s="191"/>
      <c r="OY1" s="191"/>
      <c r="OZ1" s="191"/>
      <c r="PA1" s="191"/>
      <c r="PB1" s="191"/>
      <c r="PC1" s="191"/>
      <c r="PD1" s="191"/>
      <c r="PE1" s="191"/>
      <c r="PF1" s="191"/>
      <c r="PG1" s="191"/>
      <c r="PH1" s="191"/>
      <c r="PI1" s="191"/>
      <c r="PJ1" s="191"/>
      <c r="PK1" s="191"/>
      <c r="PL1" s="191"/>
      <c r="PM1" s="191"/>
      <c r="PN1" s="191"/>
      <c r="PO1" s="191"/>
      <c r="PP1" s="191"/>
      <c r="PQ1" s="191"/>
      <c r="PR1" s="191"/>
      <c r="PS1" s="191"/>
      <c r="PT1" s="191"/>
      <c r="PU1" s="191"/>
      <c r="PV1" s="191"/>
      <c r="PW1" s="191"/>
      <c r="PX1" s="191"/>
      <c r="PY1" s="191"/>
      <c r="PZ1" s="191"/>
      <c r="QA1" s="191"/>
      <c r="QB1" s="191"/>
      <c r="QC1" s="191"/>
      <c r="QD1" s="191"/>
      <c r="QE1" s="191"/>
      <c r="QF1" s="191"/>
      <c r="QG1" s="191"/>
      <c r="QH1" s="191"/>
      <c r="QI1" s="191"/>
      <c r="QJ1" s="191"/>
      <c r="QK1" s="191"/>
      <c r="QL1" s="191"/>
      <c r="QM1" s="191"/>
      <c r="QN1" s="191"/>
      <c r="QO1" s="191"/>
      <c r="QP1" s="191"/>
      <c r="QQ1" s="191"/>
      <c r="QR1" s="191"/>
      <c r="QS1" s="191"/>
      <c r="QT1" s="191"/>
      <c r="QU1" s="191"/>
      <c r="QV1" s="191"/>
      <c r="QW1" s="191"/>
      <c r="QX1" s="191"/>
      <c r="QY1" s="191"/>
      <c r="QZ1" s="191"/>
      <c r="RA1" s="191"/>
      <c r="RB1" s="191"/>
      <c r="RC1" s="191"/>
      <c r="RD1" s="191"/>
      <c r="RE1" s="191"/>
      <c r="RF1" s="191"/>
      <c r="RG1" s="191"/>
      <c r="RH1" s="191"/>
      <c r="RI1" s="191"/>
      <c r="RJ1" s="191"/>
      <c r="RK1" s="191"/>
      <c r="RL1" s="191"/>
      <c r="RM1" s="191"/>
      <c r="RN1" s="191"/>
      <c r="RO1" s="191"/>
      <c r="RP1" s="191"/>
      <c r="RQ1" s="191"/>
      <c r="RR1" s="191"/>
      <c r="RS1" s="191"/>
      <c r="RT1" s="191"/>
      <c r="RU1" s="191"/>
      <c r="RV1" s="191"/>
      <c r="RW1" s="191"/>
      <c r="RX1" s="191"/>
      <c r="RY1" s="191"/>
      <c r="RZ1" s="191"/>
      <c r="SA1" s="191"/>
      <c r="SB1" s="191"/>
      <c r="SC1" s="191"/>
      <c r="SD1" s="191"/>
      <c r="SE1" s="191"/>
      <c r="SF1" s="191"/>
      <c r="SG1" s="191"/>
      <c r="SH1" s="191"/>
      <c r="SI1" s="191"/>
      <c r="SJ1" s="191"/>
      <c r="SK1" s="191"/>
      <c r="SL1" s="191"/>
      <c r="SM1" s="191"/>
      <c r="SN1" s="191"/>
      <c r="SO1" s="191"/>
      <c r="SP1" s="191"/>
      <c r="SQ1" s="191"/>
      <c r="SR1" s="191"/>
      <c r="SS1" s="191"/>
      <c r="ST1" s="191"/>
      <c r="SU1" s="191"/>
      <c r="SV1" s="191"/>
      <c r="SW1" s="191"/>
      <c r="SX1" s="191"/>
      <c r="SY1" s="191"/>
      <c r="SZ1" s="191"/>
      <c r="TA1" s="191"/>
      <c r="TB1" s="191"/>
      <c r="TC1" s="191"/>
      <c r="TD1" s="191"/>
      <c r="TE1" s="191"/>
      <c r="TF1" s="191"/>
      <c r="TG1" s="191"/>
      <c r="TH1" s="191"/>
      <c r="TI1" s="191"/>
      <c r="TJ1" s="191"/>
      <c r="TK1" s="191"/>
      <c r="TL1" s="191"/>
      <c r="TM1" s="191"/>
      <c r="TN1" s="191"/>
      <c r="TO1" s="191"/>
      <c r="TP1" s="191"/>
      <c r="TQ1" s="191"/>
      <c r="TR1" s="191"/>
      <c r="TS1" s="191"/>
      <c r="TT1" s="191"/>
      <c r="TU1" s="191"/>
      <c r="TV1" s="191"/>
      <c r="TW1" s="191"/>
      <c r="TX1" s="191"/>
      <c r="TY1" s="191"/>
      <c r="TZ1" s="191"/>
      <c r="UA1" s="191"/>
      <c r="UB1" s="191"/>
      <c r="UC1" s="191"/>
      <c r="UD1" s="191"/>
      <c r="UE1" s="191"/>
      <c r="UF1" s="191"/>
      <c r="UG1" s="191"/>
      <c r="UH1" s="191"/>
      <c r="UI1" s="191"/>
      <c r="UJ1" s="191"/>
      <c r="UK1" s="191"/>
      <c r="UL1" s="191"/>
      <c r="UM1" s="191"/>
      <c r="UN1" s="191"/>
      <c r="UO1" s="191"/>
      <c r="UP1" s="191"/>
      <c r="UQ1" s="191"/>
      <c r="UR1" s="191"/>
      <c r="US1" s="191"/>
      <c r="UT1" s="191"/>
      <c r="UU1" s="191"/>
      <c r="UV1" s="191"/>
      <c r="UW1" s="191"/>
      <c r="UX1" s="191"/>
      <c r="UY1" s="191"/>
      <c r="UZ1" s="191"/>
      <c r="VA1" s="191"/>
      <c r="VB1" s="191"/>
      <c r="VC1" s="191"/>
      <c r="VD1" s="191"/>
      <c r="VE1" s="191"/>
      <c r="VF1" s="191"/>
      <c r="VG1" s="191"/>
      <c r="VH1" s="191"/>
      <c r="VI1" s="191"/>
      <c r="VJ1" s="191"/>
      <c r="VK1" s="191"/>
      <c r="VL1" s="191"/>
      <c r="VM1" s="191"/>
      <c r="VN1" s="191"/>
      <c r="VO1" s="191"/>
      <c r="VP1" s="191"/>
      <c r="VQ1" s="191"/>
      <c r="VR1" s="191"/>
      <c r="VS1" s="191"/>
      <c r="VT1" s="191"/>
      <c r="VU1" s="191"/>
      <c r="VV1" s="191"/>
      <c r="VW1" s="191"/>
      <c r="VX1" s="191"/>
      <c r="VY1" s="191"/>
      <c r="VZ1" s="191"/>
      <c r="WA1" s="191"/>
      <c r="WB1" s="191"/>
      <c r="WC1" s="191"/>
      <c r="WD1" s="191"/>
      <c r="WE1" s="191"/>
      <c r="WF1" s="191"/>
      <c r="WG1" s="191"/>
      <c r="WH1" s="191"/>
      <c r="WI1" s="191"/>
      <c r="WJ1" s="191"/>
      <c r="WK1" s="191"/>
      <c r="WL1" s="191"/>
      <c r="WM1" s="191"/>
      <c r="WN1" s="191"/>
      <c r="WO1" s="191"/>
      <c r="WP1" s="191"/>
      <c r="WQ1" s="191"/>
      <c r="WR1" s="191"/>
      <c r="WS1" s="191"/>
      <c r="WT1" s="191"/>
      <c r="WU1" s="191"/>
      <c r="WV1" s="191"/>
      <c r="WW1" s="191"/>
      <c r="WX1" s="191"/>
      <c r="WY1" s="191"/>
      <c r="WZ1" s="191"/>
      <c r="XA1" s="191"/>
      <c r="XB1" s="191"/>
      <c r="XC1" s="191"/>
      <c r="XD1" s="191"/>
      <c r="XE1" s="191"/>
      <c r="XF1" s="191"/>
      <c r="XG1" s="191"/>
      <c r="XH1" s="191"/>
      <c r="XI1" s="191"/>
      <c r="XJ1" s="191"/>
      <c r="XK1" s="191"/>
      <c r="XL1" s="191"/>
      <c r="XM1" s="191"/>
      <c r="XN1" s="191"/>
      <c r="XO1" s="191"/>
      <c r="XP1" s="191"/>
      <c r="XQ1" s="191"/>
      <c r="XR1" s="191"/>
      <c r="XS1" s="191"/>
      <c r="XT1" s="191"/>
      <c r="XU1" s="191"/>
      <c r="XV1" s="191"/>
      <c r="XW1" s="191"/>
      <c r="XX1" s="191"/>
      <c r="XY1" s="191"/>
      <c r="XZ1" s="191"/>
      <c r="YA1" s="191"/>
      <c r="YB1" s="191"/>
      <c r="YC1" s="191"/>
      <c r="YD1" s="191"/>
      <c r="YE1" s="191"/>
      <c r="YF1" s="191"/>
      <c r="YG1" s="191"/>
      <c r="YH1" s="191"/>
      <c r="YI1" s="191"/>
      <c r="YJ1" s="191"/>
      <c r="YK1" s="191"/>
      <c r="YL1" s="191"/>
      <c r="YM1" s="191"/>
      <c r="YN1" s="191"/>
      <c r="YO1" s="191"/>
      <c r="YP1" s="191"/>
      <c r="YQ1" s="191"/>
      <c r="YR1" s="191"/>
      <c r="YS1" s="191"/>
      <c r="YT1" s="191"/>
      <c r="YU1" s="191"/>
      <c r="YV1" s="191"/>
      <c r="YW1" s="191"/>
      <c r="YX1" s="191"/>
      <c r="YY1" s="191"/>
      <c r="YZ1" s="191"/>
      <c r="ZA1" s="191"/>
      <c r="ZB1" s="191"/>
      <c r="ZC1" s="191"/>
      <c r="ZD1" s="191"/>
      <c r="ZE1" s="191"/>
      <c r="ZF1" s="191"/>
      <c r="ZG1" s="191"/>
      <c r="ZH1" s="191"/>
      <c r="ZI1" s="191"/>
      <c r="ZJ1" s="191"/>
      <c r="ZK1" s="191"/>
      <c r="ZL1" s="191"/>
      <c r="ZM1" s="191"/>
      <c r="ZN1" s="191"/>
      <c r="ZO1" s="191"/>
      <c r="ZP1" s="191"/>
      <c r="ZQ1" s="191"/>
      <c r="ZR1" s="191"/>
      <c r="ZS1" s="191"/>
      <c r="ZT1" s="191"/>
      <c r="ZU1" s="191"/>
      <c r="ZV1" s="191"/>
      <c r="ZW1" s="191"/>
      <c r="ZX1" s="191"/>
      <c r="ZY1" s="191"/>
      <c r="ZZ1" s="191"/>
      <c r="AAA1" s="191"/>
      <c r="AAB1" s="191"/>
      <c r="AAC1" s="191"/>
      <c r="AAD1" s="191"/>
      <c r="AAE1" s="191"/>
      <c r="AAF1" s="191"/>
      <c r="AAG1" s="191"/>
      <c r="AAH1" s="191"/>
      <c r="AAI1" s="191"/>
      <c r="AAJ1" s="191"/>
      <c r="AAK1" s="191"/>
      <c r="AAL1" s="191"/>
      <c r="AAM1" s="191"/>
      <c r="AAN1" s="191"/>
      <c r="AAO1" s="191"/>
      <c r="AAP1" s="191"/>
      <c r="AAQ1" s="191"/>
      <c r="AAR1" s="191"/>
      <c r="AAS1" s="191"/>
      <c r="AAT1" s="191"/>
      <c r="AAU1" s="191"/>
      <c r="AAV1" s="191"/>
      <c r="AAW1" s="191"/>
      <c r="AAX1" s="191"/>
      <c r="AAY1" s="191"/>
      <c r="AAZ1" s="191"/>
      <c r="ABA1" s="191"/>
      <c r="ABB1" s="191"/>
      <c r="ABC1" s="191"/>
      <c r="ABD1" s="191"/>
      <c r="ABE1" s="191"/>
      <c r="ABF1" s="191"/>
      <c r="ABG1" s="191"/>
      <c r="ABH1" s="191"/>
      <c r="ABI1" s="191"/>
      <c r="ABJ1" s="191"/>
      <c r="ABK1" s="191"/>
      <c r="ABL1" s="191"/>
      <c r="ABM1" s="191"/>
      <c r="ABN1" s="191"/>
      <c r="ABO1" s="191"/>
      <c r="ABP1" s="191"/>
      <c r="ABQ1" s="191"/>
      <c r="ABR1" s="191"/>
      <c r="ABS1" s="191"/>
      <c r="ABT1" s="191"/>
      <c r="ABU1" s="191"/>
      <c r="ABV1" s="191"/>
      <c r="ABW1" s="191"/>
      <c r="ABX1" s="191"/>
      <c r="ABY1" s="191"/>
      <c r="ABZ1" s="191"/>
      <c r="ACA1" s="191"/>
      <c r="ACB1" s="191"/>
      <c r="ACC1" s="191"/>
      <c r="ACD1" s="191"/>
      <c r="ACE1" s="191"/>
      <c r="ACF1" s="191"/>
      <c r="ACG1" s="191"/>
      <c r="ACH1" s="191"/>
      <c r="ACI1" s="191"/>
      <c r="ACJ1" s="191"/>
      <c r="ACK1" s="191"/>
      <c r="ACL1" s="191"/>
      <c r="ACM1" s="191"/>
      <c r="ACN1" s="191"/>
      <c r="ACO1" s="191"/>
      <c r="ACP1" s="191"/>
      <c r="ACQ1" s="191"/>
      <c r="ACR1" s="191"/>
      <c r="ACS1" s="191"/>
      <c r="ACT1" s="191"/>
      <c r="ACU1" s="191"/>
      <c r="ACV1" s="191"/>
      <c r="ACW1" s="191"/>
      <c r="ACX1" s="191"/>
      <c r="ACY1" s="191"/>
      <c r="ACZ1" s="191"/>
      <c r="ADA1" s="191"/>
      <c r="ADB1" s="191"/>
      <c r="ADC1" s="191"/>
      <c r="ADD1" s="191"/>
      <c r="ADE1" s="191"/>
      <c r="ADF1" s="191"/>
      <c r="ADG1" s="191"/>
      <c r="ADH1" s="191"/>
      <c r="ADI1" s="191"/>
      <c r="ADJ1" s="191"/>
      <c r="ADK1" s="191"/>
      <c r="ADL1" s="191"/>
      <c r="ADM1" s="191"/>
      <c r="ADN1" s="191"/>
      <c r="ADO1" s="191"/>
      <c r="ADP1" s="191"/>
      <c r="ADQ1" s="191"/>
      <c r="ADR1" s="191"/>
      <c r="ADS1" s="191"/>
      <c r="ADT1" s="191"/>
      <c r="ADU1" s="191"/>
      <c r="ADV1" s="191"/>
      <c r="ADW1" s="191"/>
      <c r="ADX1" s="191"/>
      <c r="ADY1" s="191"/>
      <c r="ADZ1" s="191"/>
      <c r="AEA1" s="191"/>
      <c r="AEB1" s="191"/>
      <c r="AEC1" s="191"/>
      <c r="AED1" s="191"/>
      <c r="AEE1" s="191"/>
      <c r="AEF1" s="191"/>
      <c r="AEG1" s="191"/>
      <c r="AEH1" s="191"/>
      <c r="AEI1" s="191"/>
      <c r="AEJ1" s="191"/>
      <c r="AEK1" s="191"/>
      <c r="AEL1" s="191"/>
      <c r="AEM1" s="191"/>
      <c r="AEN1" s="191"/>
      <c r="AEO1" s="191"/>
      <c r="AEP1" s="191"/>
      <c r="AEQ1" s="191"/>
      <c r="AER1" s="191"/>
      <c r="AES1" s="191"/>
      <c r="AET1" s="191"/>
      <c r="AEU1" s="191"/>
      <c r="AEV1" s="191"/>
      <c r="AEW1" s="191"/>
      <c r="AEX1" s="191"/>
      <c r="AEY1" s="191"/>
      <c r="AEZ1" s="191"/>
      <c r="AFA1" s="191"/>
      <c r="AFB1" s="191"/>
      <c r="AFC1" s="191"/>
      <c r="AFD1" s="191"/>
      <c r="AFE1" s="191"/>
      <c r="AFF1" s="191"/>
      <c r="AFG1" s="191"/>
      <c r="AFH1" s="191"/>
      <c r="AFI1" s="191"/>
      <c r="AFJ1" s="191"/>
      <c r="AFK1" s="191"/>
      <c r="AFL1" s="191"/>
      <c r="AFM1" s="191"/>
      <c r="AFN1" s="191"/>
      <c r="AFO1" s="191"/>
      <c r="AFP1" s="191"/>
      <c r="AFQ1" s="191"/>
      <c r="AFR1" s="191"/>
      <c r="AFS1" s="191"/>
      <c r="AFT1" s="191"/>
      <c r="AFU1" s="191"/>
      <c r="AFV1" s="191"/>
      <c r="AFW1" s="191"/>
      <c r="AFX1" s="191"/>
      <c r="AFY1" s="191"/>
      <c r="AFZ1" s="191"/>
      <c r="AGA1" s="191"/>
      <c r="AGB1" s="191"/>
      <c r="AGC1" s="191"/>
      <c r="AGD1" s="191"/>
      <c r="AGE1" s="191"/>
      <c r="AGF1" s="191"/>
      <c r="AGG1" s="191"/>
      <c r="AGH1" s="191"/>
      <c r="AGI1" s="191"/>
      <c r="AGJ1" s="191"/>
      <c r="AGK1" s="191"/>
      <c r="AGL1" s="191"/>
      <c r="AGM1" s="191"/>
      <c r="AGN1" s="191"/>
      <c r="AGO1" s="191"/>
      <c r="AGP1" s="191"/>
      <c r="AGQ1" s="191"/>
      <c r="AGR1" s="191"/>
      <c r="AGS1" s="191"/>
      <c r="AGT1" s="191"/>
      <c r="AGU1" s="191"/>
      <c r="AGV1" s="191"/>
      <c r="AGW1" s="191"/>
      <c r="AGX1" s="191"/>
      <c r="AGY1" s="191"/>
      <c r="AGZ1" s="191"/>
      <c r="AHA1" s="191"/>
      <c r="AHB1" s="191"/>
      <c r="AHC1" s="191"/>
      <c r="AHD1" s="191"/>
      <c r="AHE1" s="191"/>
      <c r="AHF1" s="191"/>
      <c r="AHG1" s="191"/>
      <c r="AHH1" s="191"/>
      <c r="AHI1" s="191"/>
      <c r="AHJ1" s="191"/>
      <c r="AHK1" s="191"/>
      <c r="AHL1" s="191"/>
      <c r="AHM1" s="191"/>
      <c r="AHN1" s="191"/>
      <c r="AHO1" s="191"/>
      <c r="AHP1" s="191"/>
      <c r="AHQ1" s="191"/>
      <c r="AHR1" s="191"/>
      <c r="AHS1" s="191"/>
      <c r="AHT1" s="191"/>
      <c r="AHU1" s="191"/>
      <c r="AHV1" s="191"/>
      <c r="AHW1" s="191"/>
      <c r="AHX1" s="191"/>
      <c r="AHY1" s="191"/>
      <c r="AHZ1" s="191"/>
      <c r="AIA1" s="191"/>
      <c r="AIB1" s="191"/>
      <c r="AIC1" s="191"/>
      <c r="AID1" s="191"/>
      <c r="AIE1" s="191"/>
      <c r="AIF1" s="191"/>
      <c r="AIG1" s="191"/>
      <c r="AIH1" s="191"/>
      <c r="AII1" s="191"/>
      <c r="AIJ1" s="191"/>
      <c r="AIK1" s="191"/>
      <c r="AIL1" s="191"/>
      <c r="AIM1" s="191"/>
      <c r="AIN1" s="191"/>
      <c r="AIO1" s="191"/>
      <c r="AIP1" s="191"/>
      <c r="AIQ1" s="191"/>
      <c r="AIR1" s="191"/>
      <c r="AIS1" s="191"/>
      <c r="AIT1" s="191"/>
      <c r="AIU1" s="191"/>
      <c r="AIV1" s="191"/>
      <c r="AIW1" s="191"/>
      <c r="AIX1" s="191"/>
      <c r="AIY1" s="191"/>
      <c r="AIZ1" s="191"/>
      <c r="AJA1" s="191"/>
      <c r="AJB1" s="191"/>
      <c r="AJC1" s="191"/>
      <c r="AJD1" s="191"/>
      <c r="AJE1" s="191"/>
      <c r="AJF1" s="191"/>
      <c r="AJG1" s="191"/>
      <c r="AJH1" s="191"/>
      <c r="AJI1" s="191"/>
      <c r="AJJ1" s="191"/>
      <c r="AJK1" s="191"/>
      <c r="AJL1" s="191"/>
      <c r="AJM1" s="191"/>
      <c r="AJN1" s="191"/>
      <c r="AJO1" s="191"/>
      <c r="AJP1" s="191"/>
      <c r="AJQ1" s="191"/>
      <c r="AJR1" s="191"/>
      <c r="AJS1" s="191"/>
      <c r="AJT1" s="191"/>
      <c r="AJU1" s="191"/>
      <c r="AJV1" s="191"/>
      <c r="AJW1" s="191"/>
      <c r="AJX1" s="191"/>
      <c r="AJY1" s="191"/>
      <c r="AJZ1" s="191"/>
      <c r="AKA1" s="191"/>
      <c r="AKB1" s="191"/>
      <c r="AKC1" s="191"/>
      <c r="AKD1" s="191"/>
      <c r="AKE1" s="191"/>
      <c r="AKF1" s="191"/>
      <c r="AKG1" s="191"/>
      <c r="AKH1" s="191"/>
      <c r="AKI1" s="191"/>
      <c r="AKJ1" s="191"/>
      <c r="AKK1" s="191"/>
      <c r="AKL1" s="191"/>
      <c r="AKM1" s="191"/>
      <c r="AKN1" s="191"/>
      <c r="AKO1" s="191"/>
      <c r="AKP1" s="191"/>
      <c r="AKQ1" s="191"/>
      <c r="AKR1" s="191"/>
      <c r="AKS1" s="191"/>
      <c r="AKT1" s="191"/>
      <c r="AKU1" s="191"/>
      <c r="AKV1" s="191"/>
      <c r="AKW1" s="191"/>
      <c r="AKX1" s="191"/>
      <c r="AKY1" s="191"/>
      <c r="AKZ1" s="191"/>
      <c r="ALA1" s="191"/>
      <c r="ALB1" s="191"/>
      <c r="ALC1" s="191"/>
      <c r="ALD1" s="191"/>
      <c r="ALE1" s="191"/>
      <c r="ALF1" s="191"/>
      <c r="ALG1" s="191"/>
      <c r="ALH1" s="191"/>
      <c r="ALI1" s="191"/>
      <c r="ALJ1" s="191"/>
      <c r="ALK1" s="191"/>
      <c r="ALL1" s="191"/>
      <c r="ALM1" s="191"/>
      <c r="ALN1" s="191"/>
      <c r="ALO1" s="191"/>
      <c r="ALP1" s="191"/>
      <c r="ALQ1" s="191"/>
      <c r="ALR1" s="191"/>
      <c r="ALS1" s="191"/>
      <c r="ALT1" s="191"/>
      <c r="ALU1" s="191"/>
      <c r="ALV1" s="191"/>
      <c r="ALW1" s="191"/>
      <c r="ALX1" s="191"/>
      <c r="ALY1" s="191"/>
      <c r="ALZ1" s="191"/>
      <c r="AMA1" s="191"/>
      <c r="AMB1" s="191"/>
      <c r="AMC1" s="191"/>
      <c r="AMD1" s="191"/>
      <c r="AME1" s="191"/>
      <c r="AMF1" s="191"/>
      <c r="AMG1" s="191"/>
      <c r="AMH1" s="191"/>
      <c r="AMI1" s="191"/>
      <c r="AMJ1" s="191"/>
      <c r="AMK1" s="191"/>
      <c r="AML1" s="191"/>
    </row>
    <row r="2" spans="1:1026" s="196" customFormat="1" ht="58.5" customHeight="1" x14ac:dyDescent="0.25">
      <c r="A2" s="813" t="s">
        <v>28</v>
      </c>
      <c r="B2" s="813"/>
      <c r="C2" s="192" t="s">
        <v>29</v>
      </c>
      <c r="D2" s="193" t="s">
        <v>153</v>
      </c>
      <c r="E2" s="193" t="s">
        <v>30</v>
      </c>
      <c r="F2" s="192" t="s">
        <v>31</v>
      </c>
      <c r="G2" s="192" t="s">
        <v>176</v>
      </c>
      <c r="H2" s="192" t="s">
        <v>154</v>
      </c>
      <c r="I2" s="194"/>
      <c r="J2" s="192" t="s">
        <v>195</v>
      </c>
      <c r="K2" s="192" t="s">
        <v>194</v>
      </c>
      <c r="L2" s="192" t="s">
        <v>147</v>
      </c>
      <c r="M2" s="311"/>
    </row>
    <row r="3" spans="1:1026" s="196" customFormat="1" hidden="1" x14ac:dyDescent="0.15">
      <c r="A3" s="197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194"/>
      <c r="K3" s="195"/>
      <c r="L3" s="172">
        <f>H3-G3-0.01</f>
        <v>-0.01</v>
      </c>
      <c r="M3" s="311"/>
    </row>
    <row r="4" spans="1:1026" s="196" customFormat="1" hidden="1" x14ac:dyDescent="0.15">
      <c r="A4" s="781" t="s">
        <v>34</v>
      </c>
      <c r="B4" s="781"/>
      <c r="C4" s="198"/>
      <c r="D4" s="170"/>
      <c r="E4" s="170"/>
      <c r="F4" s="199"/>
      <c r="G4" s="170"/>
      <c r="H4" s="170"/>
      <c r="I4" s="194"/>
      <c r="J4" s="194"/>
      <c r="K4" s="195"/>
      <c r="L4" s="172">
        <f>H4-G4</f>
        <v>0</v>
      </c>
      <c r="M4" s="311"/>
    </row>
    <row r="5" spans="1:1026" s="196" customFormat="1" hidden="1" x14ac:dyDescent="0.25">
      <c r="A5" s="781" t="s">
        <v>35</v>
      </c>
      <c r="B5" s="781"/>
      <c r="C5" s="198"/>
      <c r="D5" s="170"/>
      <c r="E5" s="170"/>
      <c r="F5" s="199"/>
      <c r="G5" s="170"/>
      <c r="H5" s="170"/>
      <c r="I5" s="194"/>
      <c r="J5" s="194"/>
      <c r="K5" s="195"/>
      <c r="L5" s="303"/>
      <c r="M5" s="311"/>
    </row>
    <row r="6" spans="1:1026" s="196" customFormat="1" hidden="1" x14ac:dyDescent="0.25">
      <c r="A6" s="781" t="s">
        <v>36</v>
      </c>
      <c r="B6" s="781"/>
      <c r="C6" s="198"/>
      <c r="D6" s="170"/>
      <c r="E6" s="170"/>
      <c r="F6" s="199"/>
      <c r="G6" s="170"/>
      <c r="H6" s="170"/>
      <c r="I6" s="194"/>
      <c r="J6" s="194"/>
      <c r="K6" s="195"/>
      <c r="L6" s="303"/>
      <c r="M6" s="311"/>
    </row>
    <row r="7" spans="1:1026" s="196" customFormat="1" hidden="1" x14ac:dyDescent="0.25">
      <c r="A7" s="812" t="s">
        <v>37</v>
      </c>
      <c r="B7" s="812"/>
      <c r="C7" s="200"/>
      <c r="D7" s="193">
        <f>SUM(D3:D6)</f>
        <v>0</v>
      </c>
      <c r="E7" s="193">
        <f>SUM(E3:E6)</f>
        <v>0</v>
      </c>
      <c r="F7" s="192"/>
      <c r="G7" s="170"/>
      <c r="H7" s="170"/>
      <c r="I7" s="194"/>
      <c r="J7" s="194"/>
      <c r="K7" s="195"/>
      <c r="L7" s="303"/>
      <c r="M7" s="311"/>
    </row>
    <row r="8" spans="1:1026" s="196" customFormat="1" hidden="1" x14ac:dyDescent="0.25">
      <c r="A8" s="201"/>
      <c r="B8" s="202"/>
      <c r="C8" s="203"/>
      <c r="D8" s="193"/>
      <c r="E8" s="193"/>
      <c r="F8" s="192"/>
      <c r="G8" s="170"/>
      <c r="H8" s="170"/>
      <c r="I8" s="194"/>
      <c r="J8" s="194"/>
      <c r="K8" s="195"/>
      <c r="L8" s="303"/>
      <c r="M8" s="311"/>
    </row>
    <row r="9" spans="1:1026" s="196" customFormat="1" ht="9.9499999999999993" customHeight="1" x14ac:dyDescent="0.25">
      <c r="A9" s="808" t="s">
        <v>181</v>
      </c>
      <c r="B9" s="809"/>
      <c r="C9" s="300">
        <v>722</v>
      </c>
      <c r="D9" s="199"/>
      <c r="E9" s="199">
        <v>108.64</v>
      </c>
      <c r="F9" s="199">
        <f>C9*E9</f>
        <v>78438.080000000002</v>
      </c>
      <c r="G9" s="170">
        <f>F9/$F$19</f>
        <v>0.12560082989529206</v>
      </c>
      <c r="H9" s="204">
        <f>F9*G9</f>
        <v>9851.8879433933107</v>
      </c>
      <c r="I9" s="194">
        <f t="shared" ref="I9:I18" si="0">G9*$N$41</f>
        <v>95621.956551400159</v>
      </c>
      <c r="J9" s="302">
        <f t="shared" ref="J9:J18" si="1">I9/C9</f>
        <v>132.44038303518028</v>
      </c>
      <c r="K9" s="302">
        <v>132.44</v>
      </c>
      <c r="L9" s="302">
        <f>J9-K9</f>
        <v>3.8303518027760219E-4</v>
      </c>
      <c r="M9" s="311">
        <f t="shared" ref="M9:M18" si="2">K9*C9</f>
        <v>95621.68</v>
      </c>
      <c r="N9" s="311">
        <f t="shared" ref="N9:N18" si="3">J9*C9</f>
        <v>95621.956551400159</v>
      </c>
    </row>
    <row r="10" spans="1:1026" s="196" customFormat="1" ht="9.9499999999999993" customHeight="1" x14ac:dyDescent="0.25">
      <c r="A10" s="808" t="s">
        <v>182</v>
      </c>
      <c r="B10" s="809"/>
      <c r="C10" s="300">
        <v>361</v>
      </c>
      <c r="D10" s="199"/>
      <c r="E10" s="199">
        <v>108.64</v>
      </c>
      <c r="F10" s="199">
        <f t="shared" ref="F10:F17" si="4">C10*E10</f>
        <v>39219.040000000001</v>
      </c>
      <c r="G10" s="170">
        <f t="shared" ref="G10:G18" si="5">F10/$F$19</f>
        <v>6.280041494764603E-2</v>
      </c>
      <c r="H10" s="204">
        <f t="shared" ref="H10:H18" si="6">F10*G10</f>
        <v>2462.9719858483277</v>
      </c>
      <c r="I10" s="194">
        <f t="shared" si="0"/>
        <v>47810.978275700079</v>
      </c>
      <c r="J10" s="302">
        <f t="shared" si="1"/>
        <v>132.44038303518028</v>
      </c>
      <c r="K10" s="302">
        <v>132.44</v>
      </c>
      <c r="L10" s="302">
        <f t="shared" ref="L10:L17" si="7">J10-K10</f>
        <v>3.8303518027760219E-4</v>
      </c>
      <c r="M10" s="311">
        <f t="shared" si="2"/>
        <v>47810.84</v>
      </c>
      <c r="N10" s="311">
        <f t="shared" si="3"/>
        <v>47810.978275700079</v>
      </c>
    </row>
    <row r="11" spans="1:1026" s="196" customFormat="1" ht="9.9499999999999993" customHeight="1" x14ac:dyDescent="0.25">
      <c r="A11" s="808" t="s">
        <v>183</v>
      </c>
      <c r="B11" s="809"/>
      <c r="C11" s="300">
        <v>722</v>
      </c>
      <c r="D11" s="199"/>
      <c r="E11" s="199">
        <v>108.64</v>
      </c>
      <c r="F11" s="199">
        <f t="shared" si="4"/>
        <v>78438.080000000002</v>
      </c>
      <c r="G11" s="170">
        <f t="shared" si="5"/>
        <v>0.12560082989529206</v>
      </c>
      <c r="H11" s="204"/>
      <c r="I11" s="194">
        <f t="shared" si="0"/>
        <v>95621.956551400159</v>
      </c>
      <c r="J11" s="302">
        <f t="shared" si="1"/>
        <v>132.44038303518028</v>
      </c>
      <c r="K11" s="302">
        <v>132.44</v>
      </c>
      <c r="L11" s="302">
        <f t="shared" si="7"/>
        <v>3.8303518027760219E-4</v>
      </c>
      <c r="M11" s="311">
        <f t="shared" si="2"/>
        <v>95621.68</v>
      </c>
      <c r="N11" s="311">
        <f t="shared" si="3"/>
        <v>95621.956551400159</v>
      </c>
    </row>
    <row r="12" spans="1:1026" s="196" customFormat="1" ht="9.9499999999999993" customHeight="1" x14ac:dyDescent="0.25">
      <c r="A12" s="808" t="s">
        <v>184</v>
      </c>
      <c r="B12" s="809"/>
      <c r="C12" s="300">
        <v>361</v>
      </c>
      <c r="D12" s="199"/>
      <c r="E12" s="199">
        <v>108.64</v>
      </c>
      <c r="F12" s="199">
        <f t="shared" si="4"/>
        <v>39219.040000000001</v>
      </c>
      <c r="G12" s="170">
        <f t="shared" si="5"/>
        <v>6.280041494764603E-2</v>
      </c>
      <c r="H12" s="204"/>
      <c r="I12" s="194">
        <f t="shared" si="0"/>
        <v>47810.978275700079</v>
      </c>
      <c r="J12" s="302">
        <f t="shared" si="1"/>
        <v>132.44038303518028</v>
      </c>
      <c r="K12" s="302">
        <v>132.44</v>
      </c>
      <c r="L12" s="302">
        <f t="shared" si="7"/>
        <v>3.8303518027760219E-4</v>
      </c>
      <c r="M12" s="311">
        <f t="shared" si="2"/>
        <v>47810.84</v>
      </c>
      <c r="N12" s="311">
        <f t="shared" si="3"/>
        <v>47810.978275700079</v>
      </c>
    </row>
    <row r="13" spans="1:1026" s="196" customFormat="1" ht="9.9499999999999993" customHeight="1" x14ac:dyDescent="0.25">
      <c r="A13" s="808" t="s">
        <v>185</v>
      </c>
      <c r="B13" s="809"/>
      <c r="C13" s="300">
        <v>2167</v>
      </c>
      <c r="D13" s="199"/>
      <c r="E13" s="199">
        <v>108.64</v>
      </c>
      <c r="F13" s="199">
        <f t="shared" si="4"/>
        <v>235422.88</v>
      </c>
      <c r="G13" s="170">
        <f t="shared" si="5"/>
        <v>0.3769764520541522</v>
      </c>
      <c r="H13" s="204"/>
      <c r="I13" s="194">
        <f t="shared" si="0"/>
        <v>286998.31003723561</v>
      </c>
      <c r="J13" s="302">
        <f t="shared" si="1"/>
        <v>132.44038303518025</v>
      </c>
      <c r="K13" s="302">
        <v>132.44</v>
      </c>
      <c r="L13" s="302">
        <f t="shared" si="7"/>
        <v>3.8303518024918048E-4</v>
      </c>
      <c r="M13" s="311">
        <f t="shared" si="2"/>
        <v>286997.48</v>
      </c>
      <c r="N13" s="311">
        <f t="shared" si="3"/>
        <v>286998.31003723561</v>
      </c>
    </row>
    <row r="14" spans="1:1026" s="196" customFormat="1" ht="9.9499999999999993" customHeight="1" x14ac:dyDescent="0.25">
      <c r="A14" s="808" t="s">
        <v>186</v>
      </c>
      <c r="B14" s="809"/>
      <c r="C14" s="300">
        <v>542</v>
      </c>
      <c r="D14" s="199"/>
      <c r="E14" s="199">
        <v>108.64</v>
      </c>
      <c r="F14" s="199">
        <f t="shared" si="4"/>
        <v>58882.879999999997</v>
      </c>
      <c r="G14" s="170">
        <f t="shared" si="5"/>
        <v>9.4287603605607048E-2</v>
      </c>
      <c r="H14" s="204"/>
      <c r="I14" s="194">
        <f t="shared" si="0"/>
        <v>71782.687605067695</v>
      </c>
      <c r="J14" s="302">
        <f t="shared" si="1"/>
        <v>132.44038303518025</v>
      </c>
      <c r="K14" s="302">
        <v>132.44</v>
      </c>
      <c r="L14" s="302">
        <f t="shared" si="7"/>
        <v>3.8303518024918048E-4</v>
      </c>
      <c r="M14" s="311">
        <f t="shared" si="2"/>
        <v>71782.48</v>
      </c>
      <c r="N14" s="311">
        <f t="shared" si="3"/>
        <v>71782.687605067695</v>
      </c>
    </row>
    <row r="15" spans="1:1026" s="196" customFormat="1" ht="9.9499999999999993" customHeight="1" x14ac:dyDescent="0.25">
      <c r="A15" s="808" t="s">
        <v>187</v>
      </c>
      <c r="B15" s="809"/>
      <c r="C15" s="300">
        <v>361</v>
      </c>
      <c r="D15" s="199"/>
      <c r="E15" s="199">
        <v>108.64</v>
      </c>
      <c r="F15" s="199">
        <f t="shared" si="4"/>
        <v>39219.040000000001</v>
      </c>
      <c r="G15" s="170">
        <f t="shared" si="5"/>
        <v>6.280041494764603E-2</v>
      </c>
      <c r="H15" s="204"/>
      <c r="I15" s="194">
        <f t="shared" si="0"/>
        <v>47810.978275700079</v>
      </c>
      <c r="J15" s="302">
        <f t="shared" si="1"/>
        <v>132.44038303518028</v>
      </c>
      <c r="K15" s="302">
        <v>132.44</v>
      </c>
      <c r="L15" s="302">
        <f t="shared" si="7"/>
        <v>3.8303518027760219E-4</v>
      </c>
      <c r="M15" s="311">
        <f t="shared" si="2"/>
        <v>47810.84</v>
      </c>
      <c r="N15" s="311">
        <f t="shared" si="3"/>
        <v>47810.978275700079</v>
      </c>
    </row>
    <row r="16" spans="1:1026" s="196" customFormat="1" ht="9.9499999999999993" customHeight="1" x14ac:dyDescent="0.25">
      <c r="A16" s="808" t="s">
        <v>188</v>
      </c>
      <c r="B16" s="809"/>
      <c r="C16" s="300">
        <v>52</v>
      </c>
      <c r="D16" s="199"/>
      <c r="E16" s="199">
        <v>108.64</v>
      </c>
      <c r="F16" s="199">
        <f t="shared" si="4"/>
        <v>5649.28</v>
      </c>
      <c r="G16" s="170">
        <f t="shared" si="5"/>
        <v>9.0460431503534434E-3</v>
      </c>
      <c r="H16" s="204"/>
      <c r="I16" s="194">
        <f t="shared" si="0"/>
        <v>6886.8999178293734</v>
      </c>
      <c r="J16" s="302">
        <f t="shared" si="1"/>
        <v>132.44038303518025</v>
      </c>
      <c r="K16" s="302">
        <v>132.44</v>
      </c>
      <c r="L16" s="302">
        <f t="shared" si="7"/>
        <v>3.8303518024918048E-4</v>
      </c>
      <c r="M16" s="311">
        <f t="shared" si="2"/>
        <v>6886.88</v>
      </c>
      <c r="N16" s="311">
        <f t="shared" si="3"/>
        <v>6886.8999178293725</v>
      </c>
    </row>
    <row r="17" spans="1:1026" s="196" customFormat="1" ht="9.9499999999999993" customHeight="1" x14ac:dyDescent="0.25">
      <c r="A17" s="808" t="s">
        <v>189</v>
      </c>
      <c r="B17" s="809"/>
      <c r="C17" s="300">
        <v>129</v>
      </c>
      <c r="D17" s="199"/>
      <c r="E17" s="199">
        <v>108.64</v>
      </c>
      <c r="F17" s="199">
        <f t="shared" si="4"/>
        <v>14014.56</v>
      </c>
      <c r="G17" s="170">
        <f t="shared" si="5"/>
        <v>2.244114550760758E-2</v>
      </c>
      <c r="H17" s="204">
        <f t="shared" si="6"/>
        <v>314.50278018509687</v>
      </c>
      <c r="I17" s="194">
        <f t="shared" si="0"/>
        <v>17084.809411538252</v>
      </c>
      <c r="J17" s="302">
        <f t="shared" si="1"/>
        <v>132.44038303518025</v>
      </c>
      <c r="K17" s="302">
        <v>132.44</v>
      </c>
      <c r="L17" s="302">
        <f t="shared" si="7"/>
        <v>3.8303518024918048E-4</v>
      </c>
      <c r="M17" s="311">
        <f t="shared" si="2"/>
        <v>17084.759999999998</v>
      </c>
      <c r="N17" s="311">
        <f t="shared" si="3"/>
        <v>17084.809411538252</v>
      </c>
    </row>
    <row r="18" spans="1:1026" s="196" customFormat="1" ht="9.9499999999999993" customHeight="1" x14ac:dyDescent="0.25">
      <c r="A18" s="808" t="s">
        <v>190</v>
      </c>
      <c r="B18" s="809"/>
      <c r="C18" s="300">
        <v>240</v>
      </c>
      <c r="D18" s="199"/>
      <c r="E18" s="199">
        <v>150</v>
      </c>
      <c r="F18" s="199">
        <f>C18*E18</f>
        <v>36000</v>
      </c>
      <c r="G18" s="170">
        <f t="shared" si="5"/>
        <v>5.7645851048757364E-2</v>
      </c>
      <c r="H18" s="204">
        <f t="shared" si="6"/>
        <v>2075.250637755265</v>
      </c>
      <c r="I18" s="194">
        <f t="shared" si="0"/>
        <v>43886.724864382268</v>
      </c>
      <c r="J18" s="302">
        <f t="shared" si="1"/>
        <v>182.86135360159278</v>
      </c>
      <c r="K18" s="302">
        <v>182.87</v>
      </c>
      <c r="L18" s="302">
        <f>J18-K18+0.01</f>
        <v>1.3536015927775227E-3</v>
      </c>
      <c r="M18" s="311">
        <f t="shared" si="2"/>
        <v>43888.800000000003</v>
      </c>
      <c r="N18" s="311">
        <f t="shared" si="3"/>
        <v>43886.724864382268</v>
      </c>
    </row>
    <row r="19" spans="1:1026" s="196" customFormat="1" ht="9.9499999999999993" customHeight="1" x14ac:dyDescent="0.15">
      <c r="A19" s="811" t="s">
        <v>8</v>
      </c>
      <c r="B19" s="811"/>
      <c r="C19" s="193">
        <f>SUM(C9:C18)</f>
        <v>5657</v>
      </c>
      <c r="D19" s="199">
        <f>SUM(D9:D18)</f>
        <v>0</v>
      </c>
      <c r="E19" s="199"/>
      <c r="F19" s="192">
        <f>SUM(F9:F18)</f>
        <v>624502.88000000012</v>
      </c>
      <c r="G19" s="170">
        <f>SUM(G9:G18)</f>
        <v>0.99999999999999989</v>
      </c>
      <c r="H19" s="206">
        <f>SUM(H9:H18)</f>
        <v>14704.613347182001</v>
      </c>
      <c r="I19" s="194">
        <f>SUM(I9:I18)</f>
        <v>761316.27976595389</v>
      </c>
      <c r="J19" s="194"/>
      <c r="K19" s="194"/>
      <c r="M19" s="303">
        <f>SUM(M9:M18)</f>
        <v>761316.28</v>
      </c>
      <c r="N19" s="303">
        <f>SUM(N9:N18)</f>
        <v>761316.27976595389</v>
      </c>
      <c r="O19" s="311">
        <f>E49-M19</f>
        <v>-12160.418433801271</v>
      </c>
    </row>
    <row r="20" spans="1:1026" s="196" customFormat="1" ht="9.9499999999999993" hidden="1" customHeight="1" x14ac:dyDescent="0.25">
      <c r="A20" s="197"/>
      <c r="B20" s="205"/>
      <c r="C20" s="198"/>
      <c r="D20" s="198"/>
      <c r="E20" s="199"/>
      <c r="F20" s="192"/>
      <c r="G20" s="170"/>
      <c r="H20" s="207"/>
      <c r="I20" s="194"/>
      <c r="J20" s="194"/>
      <c r="K20" s="195"/>
      <c r="M20" s="303"/>
      <c r="N20" s="311"/>
    </row>
    <row r="21" spans="1:1026" s="196" customFormat="1" ht="9.9499999999999993" hidden="1" customHeight="1" x14ac:dyDescent="0.25">
      <c r="A21" s="197" t="s">
        <v>49</v>
      </c>
      <c r="B21" s="205"/>
      <c r="C21" s="198"/>
      <c r="D21" s="198"/>
      <c r="E21" s="170"/>
      <c r="F21" s="199">
        <v>0</v>
      </c>
      <c r="G21" s="170"/>
      <c r="H21" s="207"/>
      <c r="I21" s="194"/>
      <c r="J21" s="194"/>
      <c r="K21" s="195"/>
      <c r="M21" s="303"/>
      <c r="N21" s="311"/>
    </row>
    <row r="22" spans="1:1026" s="196" customFormat="1" ht="9.9499999999999993" hidden="1" customHeight="1" x14ac:dyDescent="0.25">
      <c r="A22" s="208" t="s">
        <v>50</v>
      </c>
      <c r="B22" s="205"/>
      <c r="C22" s="198"/>
      <c r="D22" s="198"/>
      <c r="E22" s="193">
        <f>SUM(E21)</f>
        <v>0</v>
      </c>
      <c r="F22" s="192"/>
      <c r="G22" s="170"/>
      <c r="H22" s="207"/>
      <c r="I22" s="194"/>
      <c r="J22" s="194"/>
      <c r="K22" s="195"/>
      <c r="M22" s="303"/>
      <c r="N22" s="311"/>
    </row>
    <row r="23" spans="1:1026" s="196" customFormat="1" ht="9.9499999999999993" hidden="1" customHeight="1" x14ac:dyDescent="0.25">
      <c r="A23" s="197"/>
      <c r="B23" s="205"/>
      <c r="C23" s="198"/>
      <c r="D23" s="198"/>
      <c r="E23" s="193"/>
      <c r="F23" s="192"/>
      <c r="G23" s="170"/>
      <c r="H23" s="207"/>
      <c r="I23" s="194"/>
      <c r="J23" s="194"/>
      <c r="K23" s="195"/>
      <c r="M23" s="303"/>
      <c r="N23" s="311"/>
    </row>
    <row r="24" spans="1:1026" s="196" customFormat="1" ht="9.9499999999999993" hidden="1" customHeight="1" x14ac:dyDescent="0.25">
      <c r="A24" s="197" t="s">
        <v>51</v>
      </c>
      <c r="B24" s="205"/>
      <c r="C24" s="198"/>
      <c r="D24" s="198"/>
      <c r="E24" s="170"/>
      <c r="F24" s="199">
        <v>0</v>
      </c>
      <c r="G24" s="170"/>
      <c r="H24" s="207"/>
      <c r="I24" s="194"/>
      <c r="J24" s="194"/>
      <c r="K24" s="195"/>
      <c r="M24" s="303"/>
      <c r="N24" s="311"/>
    </row>
    <row r="25" spans="1:1026" s="196" customFormat="1" ht="9.9499999999999993" hidden="1" customHeight="1" x14ac:dyDescent="0.25">
      <c r="A25" s="812" t="s">
        <v>52</v>
      </c>
      <c r="B25" s="812"/>
      <c r="C25" s="200"/>
      <c r="D25" s="200"/>
      <c r="E25" s="193">
        <f>SUM(E24)</f>
        <v>0</v>
      </c>
      <c r="F25" s="192"/>
      <c r="G25" s="170" t="e">
        <f>G19+#REF!</f>
        <v>#REF!</v>
      </c>
      <c r="H25" s="207"/>
      <c r="I25" s="194"/>
      <c r="J25" s="194"/>
      <c r="K25" s="195"/>
      <c r="M25" s="303"/>
      <c r="N25" s="311"/>
    </row>
    <row r="26" spans="1:1026" s="196" customFormat="1" ht="9.9499999999999993" hidden="1" customHeight="1" x14ac:dyDescent="0.25">
      <c r="A26" s="197"/>
      <c r="B26" s="205"/>
      <c r="C26" s="198"/>
      <c r="D26" s="198"/>
      <c r="E26" s="193"/>
      <c r="F26" s="192"/>
      <c r="G26" s="170"/>
      <c r="H26" s="207"/>
      <c r="I26" s="194"/>
      <c r="J26" s="194"/>
      <c r="K26" s="195"/>
      <c r="M26" s="303"/>
      <c r="N26" s="311"/>
    </row>
    <row r="27" spans="1:1026" ht="9.9499999999999993" hidden="1" customHeight="1" x14ac:dyDescent="0.25">
      <c r="A27" s="787"/>
      <c r="B27" s="787"/>
      <c r="C27" s="209"/>
      <c r="D27" s="209"/>
      <c r="E27" s="210"/>
      <c r="F27" s="171"/>
      <c r="G27" s="170"/>
      <c r="H27" s="170"/>
      <c r="I27" s="170"/>
      <c r="M27" s="304"/>
      <c r="N27" s="31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1"/>
      <c r="AP27" s="191"/>
      <c r="AQ27" s="191"/>
      <c r="AR27" s="191"/>
      <c r="AS27" s="191"/>
      <c r="AT27" s="191"/>
      <c r="AU27" s="191"/>
      <c r="AV27" s="191"/>
      <c r="AW27" s="191"/>
      <c r="AX27" s="191"/>
      <c r="AY27" s="191"/>
      <c r="AZ27" s="191"/>
      <c r="BA27" s="191"/>
      <c r="BB27" s="191"/>
      <c r="BC27" s="191"/>
      <c r="BD27" s="191"/>
      <c r="BE27" s="191"/>
      <c r="BF27" s="191"/>
      <c r="BG27" s="191"/>
      <c r="BH27" s="191"/>
      <c r="BI27" s="191"/>
      <c r="BJ27" s="191"/>
      <c r="BK27" s="191"/>
      <c r="BL27" s="191"/>
      <c r="BM27" s="191"/>
      <c r="BN27" s="191"/>
      <c r="BO27" s="191"/>
      <c r="BP27" s="191"/>
      <c r="BQ27" s="191"/>
      <c r="BR27" s="191"/>
      <c r="BS27" s="191"/>
      <c r="BT27" s="191"/>
      <c r="BU27" s="191"/>
      <c r="BV27" s="191"/>
      <c r="BW27" s="191"/>
      <c r="BX27" s="191"/>
      <c r="BY27" s="191"/>
      <c r="BZ27" s="191"/>
      <c r="CA27" s="191"/>
      <c r="CB27" s="191"/>
      <c r="CC27" s="191"/>
      <c r="CD27" s="191"/>
      <c r="CE27" s="191"/>
      <c r="CF27" s="191"/>
      <c r="CG27" s="191"/>
      <c r="CH27" s="191"/>
      <c r="CI27" s="191"/>
      <c r="CJ27" s="191"/>
      <c r="CK27" s="191"/>
      <c r="CL27" s="191"/>
      <c r="CM27" s="191"/>
      <c r="CN27" s="191"/>
      <c r="CO27" s="191"/>
      <c r="CP27" s="191"/>
      <c r="CQ27" s="191"/>
      <c r="CR27" s="191"/>
      <c r="CS27" s="191"/>
      <c r="CT27" s="191"/>
      <c r="CU27" s="191"/>
      <c r="CV27" s="191"/>
      <c r="CW27" s="191"/>
      <c r="CX27" s="191"/>
      <c r="CY27" s="191"/>
      <c r="CZ27" s="191"/>
      <c r="DA27" s="191"/>
      <c r="DB27" s="191"/>
      <c r="DC27" s="191"/>
      <c r="DD27" s="191"/>
      <c r="DE27" s="191"/>
      <c r="DF27" s="191"/>
      <c r="DG27" s="191"/>
      <c r="DH27" s="191"/>
      <c r="DI27" s="191"/>
      <c r="DJ27" s="191"/>
      <c r="DK27" s="191"/>
      <c r="DL27" s="191"/>
      <c r="DM27" s="191"/>
      <c r="DN27" s="191"/>
      <c r="DO27" s="191"/>
      <c r="DP27" s="191"/>
      <c r="DQ27" s="191"/>
      <c r="DR27" s="191"/>
      <c r="DS27" s="191"/>
      <c r="DT27" s="191"/>
      <c r="DU27" s="191"/>
      <c r="DV27" s="191"/>
      <c r="DW27" s="191"/>
      <c r="DX27" s="191"/>
      <c r="DY27" s="191"/>
      <c r="DZ27" s="191"/>
      <c r="EA27" s="191"/>
      <c r="EB27" s="191"/>
      <c r="EC27" s="191"/>
      <c r="ED27" s="191"/>
      <c r="EE27" s="191"/>
      <c r="EF27" s="191"/>
      <c r="EG27" s="191"/>
      <c r="EH27" s="191"/>
      <c r="EI27" s="191"/>
      <c r="EJ27" s="191"/>
      <c r="EK27" s="191"/>
      <c r="EL27" s="191"/>
      <c r="EM27" s="191"/>
      <c r="EN27" s="191"/>
      <c r="EO27" s="191"/>
      <c r="EP27" s="191"/>
      <c r="EQ27" s="191"/>
      <c r="ER27" s="191"/>
      <c r="ES27" s="191"/>
      <c r="ET27" s="191"/>
      <c r="EU27" s="191"/>
      <c r="EV27" s="191"/>
      <c r="EW27" s="191"/>
      <c r="EX27" s="191"/>
      <c r="EY27" s="191"/>
      <c r="EZ27" s="191"/>
      <c r="FA27" s="191"/>
      <c r="FB27" s="191"/>
      <c r="FC27" s="191"/>
      <c r="FD27" s="191"/>
      <c r="FE27" s="191"/>
      <c r="FF27" s="191"/>
      <c r="FG27" s="191"/>
      <c r="FH27" s="191"/>
      <c r="FI27" s="191"/>
      <c r="FJ27" s="191"/>
      <c r="FK27" s="191"/>
      <c r="FL27" s="191"/>
      <c r="FM27" s="191"/>
      <c r="FN27" s="191"/>
      <c r="FO27" s="191"/>
      <c r="FP27" s="191"/>
      <c r="FQ27" s="191"/>
      <c r="FR27" s="191"/>
      <c r="FS27" s="191"/>
      <c r="FT27" s="191"/>
      <c r="FU27" s="191"/>
      <c r="FV27" s="191"/>
      <c r="FW27" s="191"/>
      <c r="FX27" s="191"/>
      <c r="FY27" s="191"/>
      <c r="FZ27" s="191"/>
      <c r="GA27" s="191"/>
      <c r="GB27" s="191"/>
      <c r="GC27" s="191"/>
      <c r="GD27" s="191"/>
      <c r="GE27" s="191"/>
      <c r="GF27" s="191"/>
      <c r="GG27" s="191"/>
      <c r="GH27" s="191"/>
      <c r="GI27" s="191"/>
      <c r="GJ27" s="191"/>
      <c r="GK27" s="191"/>
      <c r="GL27" s="191"/>
      <c r="GM27" s="191"/>
      <c r="GN27" s="191"/>
      <c r="GO27" s="191"/>
      <c r="GP27" s="191"/>
      <c r="GQ27" s="191"/>
      <c r="GR27" s="191"/>
      <c r="GS27" s="191"/>
      <c r="GT27" s="191"/>
      <c r="GU27" s="191"/>
      <c r="GV27" s="191"/>
      <c r="GW27" s="191"/>
      <c r="GX27" s="191"/>
      <c r="GY27" s="191"/>
      <c r="GZ27" s="191"/>
      <c r="HA27" s="191"/>
      <c r="HB27" s="191"/>
      <c r="HC27" s="191"/>
      <c r="HD27" s="191"/>
      <c r="HE27" s="191"/>
      <c r="HF27" s="191"/>
      <c r="HG27" s="191"/>
      <c r="HH27" s="191"/>
      <c r="HI27" s="191"/>
      <c r="HJ27" s="191"/>
      <c r="HK27" s="191"/>
      <c r="HL27" s="191"/>
      <c r="HM27" s="191"/>
      <c r="HN27" s="191"/>
      <c r="HO27" s="191"/>
      <c r="HP27" s="191"/>
      <c r="HQ27" s="191"/>
      <c r="HR27" s="191"/>
      <c r="HS27" s="191"/>
      <c r="HT27" s="191"/>
      <c r="HU27" s="191"/>
      <c r="HV27" s="191"/>
      <c r="HW27" s="191"/>
      <c r="HX27" s="191"/>
      <c r="HY27" s="191"/>
      <c r="HZ27" s="191"/>
      <c r="IA27" s="191"/>
      <c r="IB27" s="191"/>
      <c r="IC27" s="191"/>
      <c r="ID27" s="191"/>
      <c r="IE27" s="191"/>
      <c r="IF27" s="191"/>
      <c r="IG27" s="191"/>
      <c r="IH27" s="191"/>
      <c r="II27" s="191"/>
      <c r="IJ27" s="191"/>
      <c r="IK27" s="191"/>
      <c r="IL27" s="191"/>
      <c r="IM27" s="191"/>
      <c r="IN27" s="191"/>
      <c r="IO27" s="191"/>
      <c r="IP27" s="191"/>
      <c r="IQ27" s="191"/>
      <c r="IR27" s="191"/>
      <c r="IS27" s="191"/>
      <c r="IT27" s="191"/>
      <c r="IU27" s="191"/>
      <c r="IV27" s="191"/>
      <c r="IW27" s="191"/>
      <c r="IX27" s="191"/>
      <c r="IY27" s="191"/>
      <c r="IZ27" s="191"/>
      <c r="JA27" s="191"/>
      <c r="JB27" s="191"/>
      <c r="JC27" s="191"/>
      <c r="JD27" s="191"/>
      <c r="JE27" s="191"/>
      <c r="JF27" s="191"/>
      <c r="JG27" s="191"/>
      <c r="JH27" s="191"/>
      <c r="JI27" s="191"/>
      <c r="JJ27" s="191"/>
      <c r="JK27" s="191"/>
      <c r="JL27" s="191"/>
      <c r="JM27" s="191"/>
      <c r="JN27" s="191"/>
      <c r="JO27" s="191"/>
      <c r="JP27" s="191"/>
      <c r="JQ27" s="191"/>
      <c r="JR27" s="191"/>
      <c r="JS27" s="191"/>
      <c r="JT27" s="191"/>
      <c r="JU27" s="191"/>
      <c r="JV27" s="191"/>
      <c r="JW27" s="191"/>
      <c r="JX27" s="191"/>
      <c r="JY27" s="191"/>
      <c r="JZ27" s="191"/>
      <c r="KA27" s="191"/>
      <c r="KB27" s="191"/>
      <c r="KC27" s="191"/>
      <c r="KD27" s="191"/>
      <c r="KE27" s="191"/>
      <c r="KF27" s="191"/>
      <c r="KG27" s="191"/>
      <c r="KH27" s="191"/>
      <c r="KI27" s="191"/>
      <c r="KJ27" s="191"/>
      <c r="KK27" s="191"/>
      <c r="KL27" s="191"/>
      <c r="KM27" s="191"/>
      <c r="KN27" s="191"/>
      <c r="KO27" s="191"/>
      <c r="KP27" s="191"/>
      <c r="KQ27" s="191"/>
      <c r="KR27" s="191"/>
      <c r="KS27" s="191"/>
      <c r="KT27" s="191"/>
      <c r="KU27" s="191"/>
      <c r="KV27" s="191"/>
      <c r="KW27" s="191"/>
      <c r="KX27" s="191"/>
      <c r="KY27" s="191"/>
      <c r="KZ27" s="191"/>
      <c r="LA27" s="191"/>
      <c r="LB27" s="191"/>
      <c r="LC27" s="191"/>
      <c r="LD27" s="191"/>
      <c r="LE27" s="191"/>
      <c r="LF27" s="191"/>
      <c r="LG27" s="191"/>
      <c r="LH27" s="191"/>
      <c r="LI27" s="191"/>
      <c r="LJ27" s="191"/>
      <c r="LK27" s="191"/>
      <c r="LL27" s="191"/>
      <c r="LM27" s="191"/>
      <c r="LN27" s="191"/>
      <c r="LO27" s="191"/>
      <c r="LP27" s="191"/>
      <c r="LQ27" s="191"/>
      <c r="LR27" s="191"/>
      <c r="LS27" s="191"/>
      <c r="LT27" s="191"/>
      <c r="LU27" s="191"/>
      <c r="LV27" s="191"/>
      <c r="LW27" s="191"/>
      <c r="LX27" s="191"/>
      <c r="LY27" s="191"/>
      <c r="LZ27" s="191"/>
      <c r="MA27" s="191"/>
      <c r="MB27" s="191"/>
      <c r="MC27" s="191"/>
      <c r="MD27" s="191"/>
      <c r="ME27" s="191"/>
      <c r="MF27" s="191"/>
      <c r="MG27" s="191"/>
      <c r="MH27" s="191"/>
      <c r="MI27" s="191"/>
      <c r="MJ27" s="191"/>
      <c r="MK27" s="191"/>
      <c r="ML27" s="191"/>
      <c r="MM27" s="191"/>
      <c r="MN27" s="191"/>
      <c r="MO27" s="191"/>
      <c r="MP27" s="191"/>
      <c r="MQ27" s="191"/>
      <c r="MR27" s="191"/>
      <c r="MS27" s="191"/>
      <c r="MT27" s="191"/>
      <c r="MU27" s="191"/>
      <c r="MV27" s="191"/>
      <c r="MW27" s="191"/>
      <c r="MX27" s="191"/>
      <c r="MY27" s="191"/>
      <c r="MZ27" s="191"/>
      <c r="NA27" s="191"/>
      <c r="NB27" s="191"/>
      <c r="NC27" s="191"/>
      <c r="ND27" s="191"/>
      <c r="NE27" s="191"/>
      <c r="NF27" s="191"/>
      <c r="NG27" s="191"/>
      <c r="NH27" s="191"/>
      <c r="NI27" s="191"/>
      <c r="NJ27" s="191"/>
      <c r="NK27" s="191"/>
      <c r="NL27" s="191"/>
      <c r="NM27" s="191"/>
      <c r="NN27" s="191"/>
      <c r="NO27" s="191"/>
      <c r="NP27" s="191"/>
      <c r="NQ27" s="191"/>
      <c r="NR27" s="191"/>
      <c r="NS27" s="191"/>
      <c r="NT27" s="191"/>
      <c r="NU27" s="191"/>
      <c r="NV27" s="191"/>
      <c r="NW27" s="191"/>
      <c r="NX27" s="191"/>
      <c r="NY27" s="191"/>
      <c r="NZ27" s="191"/>
      <c r="OA27" s="191"/>
      <c r="OB27" s="191"/>
      <c r="OC27" s="191"/>
      <c r="OD27" s="191"/>
      <c r="OE27" s="191"/>
      <c r="OF27" s="191"/>
      <c r="OG27" s="191"/>
      <c r="OH27" s="191"/>
      <c r="OI27" s="191"/>
      <c r="OJ27" s="191"/>
      <c r="OK27" s="191"/>
      <c r="OL27" s="191"/>
      <c r="OM27" s="191"/>
      <c r="ON27" s="191"/>
      <c r="OO27" s="191"/>
      <c r="OP27" s="191"/>
      <c r="OQ27" s="191"/>
      <c r="OR27" s="191"/>
      <c r="OS27" s="191"/>
      <c r="OT27" s="191"/>
      <c r="OU27" s="191"/>
      <c r="OV27" s="191"/>
      <c r="OW27" s="191"/>
      <c r="OX27" s="191"/>
      <c r="OY27" s="191"/>
      <c r="OZ27" s="191"/>
      <c r="PA27" s="191"/>
      <c r="PB27" s="191"/>
      <c r="PC27" s="191"/>
      <c r="PD27" s="191"/>
      <c r="PE27" s="191"/>
      <c r="PF27" s="191"/>
      <c r="PG27" s="191"/>
      <c r="PH27" s="191"/>
      <c r="PI27" s="191"/>
      <c r="PJ27" s="191"/>
      <c r="PK27" s="191"/>
      <c r="PL27" s="191"/>
      <c r="PM27" s="191"/>
      <c r="PN27" s="191"/>
      <c r="PO27" s="191"/>
      <c r="PP27" s="191"/>
      <c r="PQ27" s="191"/>
      <c r="PR27" s="191"/>
      <c r="PS27" s="191"/>
      <c r="PT27" s="191"/>
      <c r="PU27" s="191"/>
      <c r="PV27" s="191"/>
      <c r="PW27" s="191"/>
      <c r="PX27" s="191"/>
      <c r="PY27" s="191"/>
      <c r="PZ27" s="191"/>
      <c r="QA27" s="191"/>
      <c r="QB27" s="191"/>
      <c r="QC27" s="191"/>
      <c r="QD27" s="191"/>
      <c r="QE27" s="191"/>
      <c r="QF27" s="191"/>
      <c r="QG27" s="191"/>
      <c r="QH27" s="191"/>
      <c r="QI27" s="191"/>
      <c r="QJ27" s="191"/>
      <c r="QK27" s="191"/>
      <c r="QL27" s="191"/>
      <c r="QM27" s="191"/>
      <c r="QN27" s="191"/>
      <c r="QO27" s="191"/>
      <c r="QP27" s="191"/>
      <c r="QQ27" s="191"/>
      <c r="QR27" s="191"/>
      <c r="QS27" s="191"/>
      <c r="QT27" s="191"/>
      <c r="QU27" s="191"/>
      <c r="QV27" s="191"/>
      <c r="QW27" s="191"/>
      <c r="QX27" s="191"/>
      <c r="QY27" s="191"/>
      <c r="QZ27" s="191"/>
      <c r="RA27" s="191"/>
      <c r="RB27" s="191"/>
      <c r="RC27" s="191"/>
      <c r="RD27" s="191"/>
      <c r="RE27" s="191"/>
      <c r="RF27" s="191"/>
      <c r="RG27" s="191"/>
      <c r="RH27" s="191"/>
      <c r="RI27" s="191"/>
      <c r="RJ27" s="191"/>
      <c r="RK27" s="191"/>
      <c r="RL27" s="191"/>
      <c r="RM27" s="191"/>
      <c r="RN27" s="191"/>
      <c r="RO27" s="191"/>
      <c r="RP27" s="191"/>
      <c r="RQ27" s="191"/>
      <c r="RR27" s="191"/>
      <c r="RS27" s="191"/>
      <c r="RT27" s="191"/>
      <c r="RU27" s="191"/>
      <c r="RV27" s="191"/>
      <c r="RW27" s="191"/>
      <c r="RX27" s="191"/>
      <c r="RY27" s="191"/>
      <c r="RZ27" s="191"/>
      <c r="SA27" s="191"/>
      <c r="SB27" s="191"/>
      <c r="SC27" s="191"/>
      <c r="SD27" s="191"/>
      <c r="SE27" s="191"/>
      <c r="SF27" s="191"/>
      <c r="SG27" s="191"/>
      <c r="SH27" s="191"/>
      <c r="SI27" s="191"/>
      <c r="SJ27" s="191"/>
      <c r="SK27" s="191"/>
      <c r="SL27" s="191"/>
      <c r="SM27" s="191"/>
      <c r="SN27" s="191"/>
      <c r="SO27" s="191"/>
      <c r="SP27" s="191"/>
      <c r="SQ27" s="191"/>
      <c r="SR27" s="191"/>
      <c r="SS27" s="191"/>
      <c r="ST27" s="191"/>
      <c r="SU27" s="191"/>
      <c r="SV27" s="191"/>
      <c r="SW27" s="191"/>
      <c r="SX27" s="191"/>
      <c r="SY27" s="191"/>
      <c r="SZ27" s="191"/>
      <c r="TA27" s="191"/>
      <c r="TB27" s="191"/>
      <c r="TC27" s="191"/>
      <c r="TD27" s="191"/>
      <c r="TE27" s="191"/>
      <c r="TF27" s="191"/>
      <c r="TG27" s="191"/>
      <c r="TH27" s="191"/>
      <c r="TI27" s="191"/>
      <c r="TJ27" s="191"/>
      <c r="TK27" s="191"/>
      <c r="TL27" s="191"/>
      <c r="TM27" s="191"/>
      <c r="TN27" s="191"/>
      <c r="TO27" s="191"/>
      <c r="TP27" s="191"/>
      <c r="TQ27" s="191"/>
      <c r="TR27" s="191"/>
      <c r="TS27" s="191"/>
      <c r="TT27" s="191"/>
      <c r="TU27" s="191"/>
      <c r="TV27" s="191"/>
      <c r="TW27" s="191"/>
      <c r="TX27" s="191"/>
      <c r="TY27" s="191"/>
      <c r="TZ27" s="191"/>
      <c r="UA27" s="191"/>
      <c r="UB27" s="191"/>
      <c r="UC27" s="191"/>
      <c r="UD27" s="191"/>
      <c r="UE27" s="191"/>
      <c r="UF27" s="191"/>
      <c r="UG27" s="191"/>
      <c r="UH27" s="191"/>
      <c r="UI27" s="191"/>
      <c r="UJ27" s="191"/>
      <c r="UK27" s="191"/>
      <c r="UL27" s="191"/>
      <c r="UM27" s="191"/>
      <c r="UN27" s="191"/>
      <c r="UO27" s="191"/>
      <c r="UP27" s="191"/>
      <c r="UQ27" s="191"/>
      <c r="UR27" s="191"/>
      <c r="US27" s="191"/>
      <c r="UT27" s="191"/>
      <c r="UU27" s="191"/>
      <c r="UV27" s="191"/>
      <c r="UW27" s="191"/>
      <c r="UX27" s="191"/>
      <c r="UY27" s="191"/>
      <c r="UZ27" s="191"/>
      <c r="VA27" s="191"/>
      <c r="VB27" s="191"/>
      <c r="VC27" s="191"/>
      <c r="VD27" s="191"/>
      <c r="VE27" s="191"/>
      <c r="VF27" s="191"/>
      <c r="VG27" s="191"/>
      <c r="VH27" s="191"/>
      <c r="VI27" s="191"/>
      <c r="VJ27" s="191"/>
      <c r="VK27" s="191"/>
      <c r="VL27" s="191"/>
      <c r="VM27" s="191"/>
      <c r="VN27" s="191"/>
      <c r="VO27" s="191"/>
      <c r="VP27" s="191"/>
      <c r="VQ27" s="191"/>
      <c r="VR27" s="191"/>
      <c r="VS27" s="191"/>
      <c r="VT27" s="191"/>
      <c r="VU27" s="191"/>
      <c r="VV27" s="191"/>
      <c r="VW27" s="191"/>
      <c r="VX27" s="191"/>
      <c r="VY27" s="191"/>
      <c r="VZ27" s="191"/>
      <c r="WA27" s="191"/>
      <c r="WB27" s="191"/>
      <c r="WC27" s="191"/>
      <c r="WD27" s="191"/>
      <c r="WE27" s="191"/>
      <c r="WF27" s="191"/>
      <c r="WG27" s="191"/>
      <c r="WH27" s="191"/>
      <c r="WI27" s="191"/>
      <c r="WJ27" s="191"/>
      <c r="WK27" s="191"/>
      <c r="WL27" s="191"/>
      <c r="WM27" s="191"/>
      <c r="WN27" s="191"/>
      <c r="WO27" s="191"/>
      <c r="WP27" s="191"/>
      <c r="WQ27" s="191"/>
      <c r="WR27" s="191"/>
      <c r="WS27" s="191"/>
      <c r="WT27" s="191"/>
      <c r="WU27" s="191"/>
      <c r="WV27" s="191"/>
      <c r="WW27" s="191"/>
      <c r="WX27" s="191"/>
      <c r="WY27" s="191"/>
      <c r="WZ27" s="191"/>
      <c r="XA27" s="191"/>
      <c r="XB27" s="191"/>
      <c r="XC27" s="191"/>
      <c r="XD27" s="191"/>
      <c r="XE27" s="191"/>
      <c r="XF27" s="191"/>
      <c r="XG27" s="191"/>
      <c r="XH27" s="191"/>
      <c r="XI27" s="191"/>
      <c r="XJ27" s="191"/>
      <c r="XK27" s="191"/>
      <c r="XL27" s="191"/>
      <c r="XM27" s="191"/>
      <c r="XN27" s="191"/>
      <c r="XO27" s="191"/>
      <c r="XP27" s="191"/>
      <c r="XQ27" s="191"/>
      <c r="XR27" s="191"/>
      <c r="XS27" s="191"/>
      <c r="XT27" s="191"/>
      <c r="XU27" s="191"/>
      <c r="XV27" s="191"/>
      <c r="XW27" s="191"/>
      <c r="XX27" s="191"/>
      <c r="XY27" s="191"/>
      <c r="XZ27" s="191"/>
      <c r="YA27" s="191"/>
      <c r="YB27" s="191"/>
      <c r="YC27" s="191"/>
      <c r="YD27" s="191"/>
      <c r="YE27" s="191"/>
      <c r="YF27" s="191"/>
      <c r="YG27" s="191"/>
      <c r="YH27" s="191"/>
      <c r="YI27" s="191"/>
      <c r="YJ27" s="191"/>
      <c r="YK27" s="191"/>
      <c r="YL27" s="191"/>
      <c r="YM27" s="191"/>
      <c r="YN27" s="191"/>
      <c r="YO27" s="191"/>
      <c r="YP27" s="191"/>
      <c r="YQ27" s="191"/>
      <c r="YR27" s="191"/>
      <c r="YS27" s="191"/>
      <c r="YT27" s="191"/>
      <c r="YU27" s="191"/>
      <c r="YV27" s="191"/>
      <c r="YW27" s="191"/>
      <c r="YX27" s="191"/>
      <c r="YY27" s="191"/>
      <c r="YZ27" s="191"/>
      <c r="ZA27" s="191"/>
      <c r="ZB27" s="191"/>
      <c r="ZC27" s="191"/>
      <c r="ZD27" s="191"/>
      <c r="ZE27" s="191"/>
      <c r="ZF27" s="191"/>
      <c r="ZG27" s="191"/>
      <c r="ZH27" s="191"/>
      <c r="ZI27" s="191"/>
      <c r="ZJ27" s="191"/>
      <c r="ZK27" s="191"/>
      <c r="ZL27" s="191"/>
      <c r="ZM27" s="191"/>
      <c r="ZN27" s="191"/>
      <c r="ZO27" s="191"/>
      <c r="ZP27" s="191"/>
      <c r="ZQ27" s="191"/>
      <c r="ZR27" s="191"/>
      <c r="ZS27" s="191"/>
      <c r="ZT27" s="191"/>
      <c r="ZU27" s="191"/>
      <c r="ZV27" s="191"/>
      <c r="ZW27" s="191"/>
      <c r="ZX27" s="191"/>
      <c r="ZY27" s="191"/>
      <c r="ZZ27" s="191"/>
      <c r="AAA27" s="191"/>
      <c r="AAB27" s="191"/>
      <c r="AAC27" s="191"/>
      <c r="AAD27" s="191"/>
      <c r="AAE27" s="191"/>
      <c r="AAF27" s="191"/>
      <c r="AAG27" s="191"/>
      <c r="AAH27" s="191"/>
      <c r="AAI27" s="191"/>
      <c r="AAJ27" s="191"/>
      <c r="AAK27" s="191"/>
      <c r="AAL27" s="191"/>
      <c r="AAM27" s="191"/>
      <c r="AAN27" s="191"/>
      <c r="AAO27" s="191"/>
      <c r="AAP27" s="191"/>
      <c r="AAQ27" s="191"/>
      <c r="AAR27" s="191"/>
      <c r="AAS27" s="191"/>
      <c r="AAT27" s="191"/>
      <c r="AAU27" s="191"/>
      <c r="AAV27" s="191"/>
      <c r="AAW27" s="191"/>
      <c r="AAX27" s="191"/>
      <c r="AAY27" s="191"/>
      <c r="AAZ27" s="191"/>
      <c r="ABA27" s="191"/>
      <c r="ABB27" s="191"/>
      <c r="ABC27" s="191"/>
      <c r="ABD27" s="191"/>
      <c r="ABE27" s="191"/>
      <c r="ABF27" s="191"/>
      <c r="ABG27" s="191"/>
      <c r="ABH27" s="191"/>
      <c r="ABI27" s="191"/>
      <c r="ABJ27" s="191"/>
      <c r="ABK27" s="191"/>
      <c r="ABL27" s="191"/>
      <c r="ABM27" s="191"/>
      <c r="ABN27" s="191"/>
      <c r="ABO27" s="191"/>
      <c r="ABP27" s="191"/>
      <c r="ABQ27" s="191"/>
      <c r="ABR27" s="191"/>
      <c r="ABS27" s="191"/>
      <c r="ABT27" s="191"/>
      <c r="ABU27" s="191"/>
      <c r="ABV27" s="191"/>
      <c r="ABW27" s="191"/>
      <c r="ABX27" s="191"/>
      <c r="ABY27" s="191"/>
      <c r="ABZ27" s="191"/>
      <c r="ACA27" s="191"/>
      <c r="ACB27" s="191"/>
      <c r="ACC27" s="191"/>
      <c r="ACD27" s="191"/>
      <c r="ACE27" s="191"/>
      <c r="ACF27" s="191"/>
      <c r="ACG27" s="191"/>
      <c r="ACH27" s="191"/>
      <c r="ACI27" s="191"/>
      <c r="ACJ27" s="191"/>
      <c r="ACK27" s="191"/>
      <c r="ACL27" s="191"/>
      <c r="ACM27" s="191"/>
      <c r="ACN27" s="191"/>
      <c r="ACO27" s="191"/>
      <c r="ACP27" s="191"/>
      <c r="ACQ27" s="191"/>
      <c r="ACR27" s="191"/>
      <c r="ACS27" s="191"/>
      <c r="ACT27" s="191"/>
      <c r="ACU27" s="191"/>
      <c r="ACV27" s="191"/>
      <c r="ACW27" s="191"/>
      <c r="ACX27" s="191"/>
      <c r="ACY27" s="191"/>
      <c r="ACZ27" s="191"/>
      <c r="ADA27" s="191"/>
      <c r="ADB27" s="191"/>
      <c r="ADC27" s="191"/>
      <c r="ADD27" s="191"/>
      <c r="ADE27" s="191"/>
      <c r="ADF27" s="191"/>
      <c r="ADG27" s="191"/>
      <c r="ADH27" s="191"/>
      <c r="ADI27" s="191"/>
      <c r="ADJ27" s="191"/>
      <c r="ADK27" s="191"/>
      <c r="ADL27" s="191"/>
      <c r="ADM27" s="191"/>
      <c r="ADN27" s="191"/>
      <c r="ADO27" s="191"/>
      <c r="ADP27" s="191"/>
      <c r="ADQ27" s="191"/>
      <c r="ADR27" s="191"/>
      <c r="ADS27" s="191"/>
      <c r="ADT27" s="191"/>
      <c r="ADU27" s="191"/>
      <c r="ADV27" s="191"/>
      <c r="ADW27" s="191"/>
      <c r="ADX27" s="191"/>
      <c r="ADY27" s="191"/>
      <c r="ADZ27" s="191"/>
      <c r="AEA27" s="191"/>
      <c r="AEB27" s="191"/>
      <c r="AEC27" s="191"/>
      <c r="AED27" s="191"/>
      <c r="AEE27" s="191"/>
      <c r="AEF27" s="191"/>
      <c r="AEG27" s="191"/>
      <c r="AEH27" s="191"/>
      <c r="AEI27" s="191"/>
      <c r="AEJ27" s="191"/>
      <c r="AEK27" s="191"/>
      <c r="AEL27" s="191"/>
      <c r="AEM27" s="191"/>
      <c r="AEN27" s="191"/>
      <c r="AEO27" s="191"/>
      <c r="AEP27" s="191"/>
      <c r="AEQ27" s="191"/>
      <c r="AER27" s="191"/>
      <c r="AES27" s="191"/>
      <c r="AET27" s="191"/>
      <c r="AEU27" s="191"/>
      <c r="AEV27" s="191"/>
      <c r="AEW27" s="191"/>
      <c r="AEX27" s="191"/>
      <c r="AEY27" s="191"/>
      <c r="AEZ27" s="191"/>
      <c r="AFA27" s="191"/>
      <c r="AFB27" s="191"/>
      <c r="AFC27" s="191"/>
      <c r="AFD27" s="191"/>
      <c r="AFE27" s="191"/>
      <c r="AFF27" s="191"/>
      <c r="AFG27" s="191"/>
      <c r="AFH27" s="191"/>
      <c r="AFI27" s="191"/>
      <c r="AFJ27" s="191"/>
      <c r="AFK27" s="191"/>
      <c r="AFL27" s="191"/>
      <c r="AFM27" s="191"/>
      <c r="AFN27" s="191"/>
      <c r="AFO27" s="191"/>
      <c r="AFP27" s="191"/>
      <c r="AFQ27" s="191"/>
      <c r="AFR27" s="191"/>
      <c r="AFS27" s="191"/>
      <c r="AFT27" s="191"/>
      <c r="AFU27" s="191"/>
      <c r="AFV27" s="191"/>
      <c r="AFW27" s="191"/>
      <c r="AFX27" s="191"/>
      <c r="AFY27" s="191"/>
      <c r="AFZ27" s="191"/>
      <c r="AGA27" s="191"/>
      <c r="AGB27" s="191"/>
      <c r="AGC27" s="191"/>
      <c r="AGD27" s="191"/>
      <c r="AGE27" s="191"/>
      <c r="AGF27" s="191"/>
      <c r="AGG27" s="191"/>
      <c r="AGH27" s="191"/>
      <c r="AGI27" s="191"/>
      <c r="AGJ27" s="191"/>
      <c r="AGK27" s="191"/>
      <c r="AGL27" s="191"/>
      <c r="AGM27" s="191"/>
      <c r="AGN27" s="191"/>
      <c r="AGO27" s="191"/>
      <c r="AGP27" s="191"/>
      <c r="AGQ27" s="191"/>
      <c r="AGR27" s="191"/>
      <c r="AGS27" s="191"/>
      <c r="AGT27" s="191"/>
      <c r="AGU27" s="191"/>
      <c r="AGV27" s="191"/>
      <c r="AGW27" s="191"/>
      <c r="AGX27" s="191"/>
      <c r="AGY27" s="191"/>
      <c r="AGZ27" s="191"/>
      <c r="AHA27" s="191"/>
      <c r="AHB27" s="191"/>
      <c r="AHC27" s="191"/>
      <c r="AHD27" s="191"/>
      <c r="AHE27" s="191"/>
      <c r="AHF27" s="191"/>
      <c r="AHG27" s="191"/>
      <c r="AHH27" s="191"/>
      <c r="AHI27" s="191"/>
      <c r="AHJ27" s="191"/>
      <c r="AHK27" s="191"/>
      <c r="AHL27" s="191"/>
      <c r="AHM27" s="191"/>
      <c r="AHN27" s="191"/>
      <c r="AHO27" s="191"/>
      <c r="AHP27" s="191"/>
      <c r="AHQ27" s="191"/>
      <c r="AHR27" s="191"/>
      <c r="AHS27" s="191"/>
      <c r="AHT27" s="191"/>
      <c r="AHU27" s="191"/>
      <c r="AHV27" s="191"/>
      <c r="AHW27" s="191"/>
      <c r="AHX27" s="191"/>
      <c r="AHY27" s="191"/>
      <c r="AHZ27" s="191"/>
      <c r="AIA27" s="191"/>
      <c r="AIB27" s="191"/>
      <c r="AIC27" s="191"/>
      <c r="AID27" s="191"/>
      <c r="AIE27" s="191"/>
      <c r="AIF27" s="191"/>
      <c r="AIG27" s="191"/>
      <c r="AIH27" s="191"/>
      <c r="AII27" s="191"/>
      <c r="AIJ27" s="191"/>
      <c r="AIK27" s="191"/>
      <c r="AIL27" s="191"/>
      <c r="AIM27" s="191"/>
      <c r="AIN27" s="191"/>
      <c r="AIO27" s="191"/>
      <c r="AIP27" s="191"/>
      <c r="AIQ27" s="191"/>
      <c r="AIR27" s="191"/>
      <c r="AIS27" s="191"/>
      <c r="AIT27" s="191"/>
      <c r="AIU27" s="191"/>
      <c r="AIV27" s="191"/>
      <c r="AIW27" s="191"/>
      <c r="AIX27" s="191"/>
      <c r="AIY27" s="191"/>
      <c r="AIZ27" s="191"/>
      <c r="AJA27" s="191"/>
      <c r="AJB27" s="191"/>
      <c r="AJC27" s="191"/>
      <c r="AJD27" s="191"/>
      <c r="AJE27" s="191"/>
      <c r="AJF27" s="191"/>
      <c r="AJG27" s="191"/>
      <c r="AJH27" s="191"/>
      <c r="AJI27" s="191"/>
      <c r="AJJ27" s="191"/>
      <c r="AJK27" s="191"/>
      <c r="AJL27" s="191"/>
      <c r="AJM27" s="191"/>
      <c r="AJN27" s="191"/>
      <c r="AJO27" s="191"/>
      <c r="AJP27" s="191"/>
      <c r="AJQ27" s="191"/>
      <c r="AJR27" s="191"/>
      <c r="AJS27" s="191"/>
      <c r="AJT27" s="191"/>
      <c r="AJU27" s="191"/>
      <c r="AJV27" s="191"/>
      <c r="AJW27" s="191"/>
      <c r="AJX27" s="191"/>
      <c r="AJY27" s="191"/>
      <c r="AJZ27" s="191"/>
      <c r="AKA27" s="191"/>
      <c r="AKB27" s="191"/>
      <c r="AKC27" s="191"/>
      <c r="AKD27" s="191"/>
      <c r="AKE27" s="191"/>
      <c r="AKF27" s="191"/>
      <c r="AKG27" s="191"/>
      <c r="AKH27" s="191"/>
      <c r="AKI27" s="191"/>
      <c r="AKJ27" s="191"/>
      <c r="AKK27" s="191"/>
      <c r="AKL27" s="191"/>
      <c r="AKM27" s="191"/>
      <c r="AKN27" s="191"/>
      <c r="AKO27" s="191"/>
      <c r="AKP27" s="191"/>
      <c r="AKQ27" s="191"/>
      <c r="AKR27" s="191"/>
      <c r="AKS27" s="191"/>
      <c r="AKT27" s="191"/>
      <c r="AKU27" s="191"/>
      <c r="AKV27" s="191"/>
      <c r="AKW27" s="191"/>
      <c r="AKX27" s="191"/>
      <c r="AKY27" s="191"/>
      <c r="AKZ27" s="191"/>
      <c r="ALA27" s="191"/>
      <c r="ALB27" s="191"/>
      <c r="ALC27" s="191"/>
      <c r="ALD27" s="191"/>
      <c r="ALE27" s="191"/>
      <c r="ALF27" s="191"/>
      <c r="ALG27" s="191"/>
      <c r="ALH27" s="191"/>
      <c r="ALI27" s="191"/>
      <c r="ALJ27" s="191"/>
      <c r="ALK27" s="191"/>
      <c r="ALL27" s="191"/>
      <c r="ALM27" s="191"/>
      <c r="ALN27" s="191"/>
      <c r="ALO27" s="191"/>
      <c r="ALP27" s="191"/>
      <c r="ALQ27" s="191"/>
      <c r="ALR27" s="191"/>
      <c r="ALS27" s="191"/>
      <c r="ALT27" s="191"/>
      <c r="ALU27" s="191"/>
      <c r="ALV27" s="191"/>
      <c r="ALW27" s="191"/>
      <c r="ALX27" s="191"/>
      <c r="ALY27" s="191"/>
      <c r="ALZ27" s="191"/>
      <c r="AMA27" s="191"/>
      <c r="AMB27" s="191"/>
      <c r="AMC27" s="191"/>
      <c r="AMD27" s="191"/>
      <c r="AME27" s="191"/>
      <c r="AMF27" s="191"/>
      <c r="AMG27" s="191"/>
      <c r="AMH27" s="191"/>
      <c r="AMI27" s="191"/>
      <c r="AMJ27" s="191"/>
      <c r="AMK27" s="191"/>
      <c r="AML27" s="191"/>
    </row>
    <row r="28" spans="1:1026" ht="9.9499999999999993" hidden="1" customHeight="1" x14ac:dyDescent="0.25">
      <c r="A28" s="811" t="s">
        <v>8</v>
      </c>
      <c r="B28" s="811"/>
      <c r="C28" s="211"/>
      <c r="D28" s="211"/>
      <c r="E28" s="210"/>
      <c r="F28" s="172"/>
      <c r="G28" s="188"/>
      <c r="H28" s="188"/>
      <c r="M28" s="304"/>
      <c r="N28" s="31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1"/>
      <c r="AO28" s="191"/>
      <c r="AP28" s="191"/>
      <c r="AQ28" s="191"/>
      <c r="AR28" s="191"/>
      <c r="AS28" s="191"/>
      <c r="AT28" s="191"/>
      <c r="AU28" s="191"/>
      <c r="AV28" s="191"/>
      <c r="AW28" s="191"/>
      <c r="AX28" s="191"/>
      <c r="AY28" s="191"/>
      <c r="AZ28" s="191"/>
      <c r="BA28" s="191"/>
      <c r="BB28" s="191"/>
      <c r="BC28" s="191"/>
      <c r="BD28" s="191"/>
      <c r="BE28" s="191"/>
      <c r="BF28" s="191"/>
      <c r="BG28" s="191"/>
      <c r="BH28" s="191"/>
      <c r="BI28" s="191"/>
      <c r="BJ28" s="191"/>
      <c r="BK28" s="191"/>
      <c r="BL28" s="191"/>
      <c r="BM28" s="191"/>
      <c r="BN28" s="191"/>
      <c r="BO28" s="191"/>
      <c r="BP28" s="191"/>
      <c r="BQ28" s="191"/>
      <c r="BR28" s="191"/>
      <c r="BS28" s="191"/>
      <c r="BT28" s="191"/>
      <c r="BU28" s="191"/>
      <c r="BV28" s="191"/>
      <c r="BW28" s="191"/>
      <c r="BX28" s="191"/>
      <c r="BY28" s="191"/>
      <c r="BZ28" s="191"/>
      <c r="CA28" s="191"/>
      <c r="CB28" s="191"/>
      <c r="CC28" s="191"/>
      <c r="CD28" s="191"/>
      <c r="CE28" s="191"/>
      <c r="CF28" s="191"/>
      <c r="CG28" s="191"/>
      <c r="CH28" s="191"/>
      <c r="CI28" s="191"/>
      <c r="CJ28" s="191"/>
      <c r="CK28" s="191"/>
      <c r="CL28" s="191"/>
      <c r="CM28" s="191"/>
      <c r="CN28" s="191"/>
      <c r="CO28" s="191"/>
      <c r="CP28" s="191"/>
      <c r="CQ28" s="191"/>
      <c r="CR28" s="191"/>
      <c r="CS28" s="191"/>
      <c r="CT28" s="191"/>
      <c r="CU28" s="191"/>
      <c r="CV28" s="191"/>
      <c r="CW28" s="191"/>
      <c r="CX28" s="191"/>
      <c r="CY28" s="191"/>
      <c r="CZ28" s="191"/>
      <c r="DA28" s="191"/>
      <c r="DB28" s="191"/>
      <c r="DC28" s="191"/>
      <c r="DD28" s="191"/>
      <c r="DE28" s="191"/>
      <c r="DF28" s="191"/>
      <c r="DG28" s="191"/>
      <c r="DH28" s="191"/>
      <c r="DI28" s="191"/>
      <c r="DJ28" s="191"/>
      <c r="DK28" s="191"/>
      <c r="DL28" s="191"/>
      <c r="DM28" s="191"/>
      <c r="DN28" s="191"/>
      <c r="DO28" s="191"/>
      <c r="DP28" s="191"/>
      <c r="DQ28" s="191"/>
      <c r="DR28" s="191"/>
      <c r="DS28" s="191"/>
      <c r="DT28" s="191"/>
      <c r="DU28" s="191"/>
      <c r="DV28" s="191"/>
      <c r="DW28" s="191"/>
      <c r="DX28" s="191"/>
      <c r="DY28" s="191"/>
      <c r="DZ28" s="191"/>
      <c r="EA28" s="191"/>
      <c r="EB28" s="191"/>
      <c r="EC28" s="191"/>
      <c r="ED28" s="191"/>
      <c r="EE28" s="191"/>
      <c r="EF28" s="191"/>
      <c r="EG28" s="191"/>
      <c r="EH28" s="191"/>
      <c r="EI28" s="191"/>
      <c r="EJ28" s="191"/>
      <c r="EK28" s="191"/>
      <c r="EL28" s="191"/>
      <c r="EM28" s="191"/>
      <c r="EN28" s="191"/>
      <c r="EO28" s="191"/>
      <c r="EP28" s="191"/>
      <c r="EQ28" s="191"/>
      <c r="ER28" s="191"/>
      <c r="ES28" s="191"/>
      <c r="ET28" s="191"/>
      <c r="EU28" s="191"/>
      <c r="EV28" s="191"/>
      <c r="EW28" s="191"/>
      <c r="EX28" s="191"/>
      <c r="EY28" s="191"/>
      <c r="EZ28" s="191"/>
      <c r="FA28" s="191"/>
      <c r="FB28" s="191"/>
      <c r="FC28" s="191"/>
      <c r="FD28" s="191"/>
      <c r="FE28" s="191"/>
      <c r="FF28" s="191"/>
      <c r="FG28" s="191"/>
      <c r="FH28" s="191"/>
      <c r="FI28" s="191"/>
      <c r="FJ28" s="191"/>
      <c r="FK28" s="191"/>
      <c r="FL28" s="191"/>
      <c r="FM28" s="191"/>
      <c r="FN28" s="191"/>
      <c r="FO28" s="191"/>
      <c r="FP28" s="191"/>
      <c r="FQ28" s="191"/>
      <c r="FR28" s="191"/>
      <c r="FS28" s="191"/>
      <c r="FT28" s="191"/>
      <c r="FU28" s="191"/>
      <c r="FV28" s="191"/>
      <c r="FW28" s="191"/>
      <c r="FX28" s="191"/>
      <c r="FY28" s="191"/>
      <c r="FZ28" s="191"/>
      <c r="GA28" s="191"/>
      <c r="GB28" s="191"/>
      <c r="GC28" s="191"/>
      <c r="GD28" s="191"/>
      <c r="GE28" s="191"/>
      <c r="GF28" s="191"/>
      <c r="GG28" s="191"/>
      <c r="GH28" s="191"/>
      <c r="GI28" s="191"/>
      <c r="GJ28" s="191"/>
      <c r="GK28" s="191"/>
      <c r="GL28" s="191"/>
      <c r="GM28" s="191"/>
      <c r="GN28" s="191"/>
      <c r="GO28" s="191"/>
      <c r="GP28" s="191"/>
      <c r="GQ28" s="191"/>
      <c r="GR28" s="191"/>
      <c r="GS28" s="191"/>
      <c r="GT28" s="191"/>
      <c r="GU28" s="191"/>
      <c r="GV28" s="191"/>
      <c r="GW28" s="191"/>
      <c r="GX28" s="191"/>
      <c r="GY28" s="191"/>
      <c r="GZ28" s="191"/>
      <c r="HA28" s="191"/>
      <c r="HB28" s="191"/>
      <c r="HC28" s="191"/>
      <c r="HD28" s="191"/>
      <c r="HE28" s="191"/>
      <c r="HF28" s="191"/>
      <c r="HG28" s="191"/>
      <c r="HH28" s="191"/>
      <c r="HI28" s="191"/>
      <c r="HJ28" s="191"/>
      <c r="HK28" s="191"/>
      <c r="HL28" s="191"/>
      <c r="HM28" s="191"/>
      <c r="HN28" s="191"/>
      <c r="HO28" s="191"/>
      <c r="HP28" s="191"/>
      <c r="HQ28" s="191"/>
      <c r="HR28" s="191"/>
      <c r="HS28" s="191"/>
      <c r="HT28" s="191"/>
      <c r="HU28" s="191"/>
      <c r="HV28" s="191"/>
      <c r="HW28" s="191"/>
      <c r="HX28" s="191"/>
      <c r="HY28" s="191"/>
      <c r="HZ28" s="191"/>
      <c r="IA28" s="191"/>
      <c r="IB28" s="191"/>
      <c r="IC28" s="191"/>
      <c r="ID28" s="191"/>
      <c r="IE28" s="191"/>
      <c r="IF28" s="191"/>
      <c r="IG28" s="191"/>
      <c r="IH28" s="191"/>
      <c r="II28" s="191"/>
      <c r="IJ28" s="191"/>
      <c r="IK28" s="191"/>
      <c r="IL28" s="191"/>
      <c r="IM28" s="191"/>
      <c r="IN28" s="191"/>
      <c r="IO28" s="191"/>
      <c r="IP28" s="191"/>
      <c r="IQ28" s="191"/>
      <c r="IR28" s="191"/>
      <c r="IS28" s="191"/>
      <c r="IT28" s="191"/>
      <c r="IU28" s="191"/>
      <c r="IV28" s="191"/>
      <c r="IW28" s="191"/>
      <c r="IX28" s="191"/>
      <c r="IY28" s="191"/>
      <c r="IZ28" s="191"/>
      <c r="JA28" s="191"/>
      <c r="JB28" s="191"/>
      <c r="JC28" s="191"/>
      <c r="JD28" s="191"/>
      <c r="JE28" s="191"/>
      <c r="JF28" s="191"/>
      <c r="JG28" s="191"/>
      <c r="JH28" s="191"/>
      <c r="JI28" s="191"/>
      <c r="JJ28" s="191"/>
      <c r="JK28" s="191"/>
      <c r="JL28" s="191"/>
      <c r="JM28" s="191"/>
      <c r="JN28" s="191"/>
      <c r="JO28" s="191"/>
      <c r="JP28" s="191"/>
      <c r="JQ28" s="191"/>
      <c r="JR28" s="191"/>
      <c r="JS28" s="191"/>
      <c r="JT28" s="191"/>
      <c r="JU28" s="191"/>
      <c r="JV28" s="191"/>
      <c r="JW28" s="191"/>
      <c r="JX28" s="191"/>
      <c r="JY28" s="191"/>
      <c r="JZ28" s="191"/>
      <c r="KA28" s="191"/>
      <c r="KB28" s="191"/>
      <c r="KC28" s="191"/>
      <c r="KD28" s="191"/>
      <c r="KE28" s="191"/>
      <c r="KF28" s="191"/>
      <c r="KG28" s="191"/>
      <c r="KH28" s="191"/>
      <c r="KI28" s="191"/>
      <c r="KJ28" s="191"/>
      <c r="KK28" s="191"/>
      <c r="KL28" s="191"/>
      <c r="KM28" s="191"/>
      <c r="KN28" s="191"/>
      <c r="KO28" s="191"/>
      <c r="KP28" s="191"/>
      <c r="KQ28" s="191"/>
      <c r="KR28" s="191"/>
      <c r="KS28" s="191"/>
      <c r="KT28" s="191"/>
      <c r="KU28" s="191"/>
      <c r="KV28" s="191"/>
      <c r="KW28" s="191"/>
      <c r="KX28" s="191"/>
      <c r="KY28" s="191"/>
      <c r="KZ28" s="191"/>
      <c r="LA28" s="191"/>
      <c r="LB28" s="191"/>
      <c r="LC28" s="191"/>
      <c r="LD28" s="191"/>
      <c r="LE28" s="191"/>
      <c r="LF28" s="191"/>
      <c r="LG28" s="191"/>
      <c r="LH28" s="191"/>
      <c r="LI28" s="191"/>
      <c r="LJ28" s="191"/>
      <c r="LK28" s="191"/>
      <c r="LL28" s="191"/>
      <c r="LM28" s="191"/>
      <c r="LN28" s="191"/>
      <c r="LO28" s="191"/>
      <c r="LP28" s="191"/>
      <c r="LQ28" s="191"/>
      <c r="LR28" s="191"/>
      <c r="LS28" s="191"/>
      <c r="LT28" s="191"/>
      <c r="LU28" s="191"/>
      <c r="LV28" s="191"/>
      <c r="LW28" s="191"/>
      <c r="LX28" s="191"/>
      <c r="LY28" s="191"/>
      <c r="LZ28" s="191"/>
      <c r="MA28" s="191"/>
      <c r="MB28" s="191"/>
      <c r="MC28" s="191"/>
      <c r="MD28" s="191"/>
      <c r="ME28" s="191"/>
      <c r="MF28" s="191"/>
      <c r="MG28" s="191"/>
      <c r="MH28" s="191"/>
      <c r="MI28" s="191"/>
      <c r="MJ28" s="191"/>
      <c r="MK28" s="191"/>
      <c r="ML28" s="191"/>
      <c r="MM28" s="191"/>
      <c r="MN28" s="191"/>
      <c r="MO28" s="191"/>
      <c r="MP28" s="191"/>
      <c r="MQ28" s="191"/>
      <c r="MR28" s="191"/>
      <c r="MS28" s="191"/>
      <c r="MT28" s="191"/>
      <c r="MU28" s="191"/>
      <c r="MV28" s="191"/>
      <c r="MW28" s="191"/>
      <c r="MX28" s="191"/>
      <c r="MY28" s="191"/>
      <c r="MZ28" s="191"/>
      <c r="NA28" s="191"/>
      <c r="NB28" s="191"/>
      <c r="NC28" s="191"/>
      <c r="ND28" s="191"/>
      <c r="NE28" s="191"/>
      <c r="NF28" s="191"/>
      <c r="NG28" s="191"/>
      <c r="NH28" s="191"/>
      <c r="NI28" s="191"/>
      <c r="NJ28" s="191"/>
      <c r="NK28" s="191"/>
      <c r="NL28" s="191"/>
      <c r="NM28" s="191"/>
      <c r="NN28" s="191"/>
      <c r="NO28" s="191"/>
      <c r="NP28" s="191"/>
      <c r="NQ28" s="191"/>
      <c r="NR28" s="191"/>
      <c r="NS28" s="191"/>
      <c r="NT28" s="191"/>
      <c r="NU28" s="191"/>
      <c r="NV28" s="191"/>
      <c r="NW28" s="191"/>
      <c r="NX28" s="191"/>
      <c r="NY28" s="191"/>
      <c r="NZ28" s="191"/>
      <c r="OA28" s="191"/>
      <c r="OB28" s="191"/>
      <c r="OC28" s="191"/>
      <c r="OD28" s="191"/>
      <c r="OE28" s="191"/>
      <c r="OF28" s="191"/>
      <c r="OG28" s="191"/>
      <c r="OH28" s="191"/>
      <c r="OI28" s="191"/>
      <c r="OJ28" s="191"/>
      <c r="OK28" s="191"/>
      <c r="OL28" s="191"/>
      <c r="OM28" s="191"/>
      <c r="ON28" s="191"/>
      <c r="OO28" s="191"/>
      <c r="OP28" s="191"/>
      <c r="OQ28" s="191"/>
      <c r="OR28" s="191"/>
      <c r="OS28" s="191"/>
      <c r="OT28" s="191"/>
      <c r="OU28" s="191"/>
      <c r="OV28" s="191"/>
      <c r="OW28" s="191"/>
      <c r="OX28" s="191"/>
      <c r="OY28" s="191"/>
      <c r="OZ28" s="191"/>
      <c r="PA28" s="191"/>
      <c r="PB28" s="191"/>
      <c r="PC28" s="191"/>
      <c r="PD28" s="191"/>
      <c r="PE28" s="191"/>
      <c r="PF28" s="191"/>
      <c r="PG28" s="191"/>
      <c r="PH28" s="191"/>
      <c r="PI28" s="191"/>
      <c r="PJ28" s="191"/>
      <c r="PK28" s="191"/>
      <c r="PL28" s="191"/>
      <c r="PM28" s="191"/>
      <c r="PN28" s="191"/>
      <c r="PO28" s="191"/>
      <c r="PP28" s="191"/>
      <c r="PQ28" s="191"/>
      <c r="PR28" s="191"/>
      <c r="PS28" s="191"/>
      <c r="PT28" s="191"/>
      <c r="PU28" s="191"/>
      <c r="PV28" s="191"/>
      <c r="PW28" s="191"/>
      <c r="PX28" s="191"/>
      <c r="PY28" s="191"/>
      <c r="PZ28" s="191"/>
      <c r="QA28" s="191"/>
      <c r="QB28" s="191"/>
      <c r="QC28" s="191"/>
      <c r="QD28" s="191"/>
      <c r="QE28" s="191"/>
      <c r="QF28" s="191"/>
      <c r="QG28" s="191"/>
      <c r="QH28" s="191"/>
      <c r="QI28" s="191"/>
      <c r="QJ28" s="191"/>
      <c r="QK28" s="191"/>
      <c r="QL28" s="191"/>
      <c r="QM28" s="191"/>
      <c r="QN28" s="191"/>
      <c r="QO28" s="191"/>
      <c r="QP28" s="191"/>
      <c r="QQ28" s="191"/>
      <c r="QR28" s="191"/>
      <c r="QS28" s="191"/>
      <c r="QT28" s="191"/>
      <c r="QU28" s="191"/>
      <c r="QV28" s="191"/>
      <c r="QW28" s="191"/>
      <c r="QX28" s="191"/>
      <c r="QY28" s="191"/>
      <c r="QZ28" s="191"/>
      <c r="RA28" s="191"/>
      <c r="RB28" s="191"/>
      <c r="RC28" s="191"/>
      <c r="RD28" s="191"/>
      <c r="RE28" s="191"/>
      <c r="RF28" s="191"/>
      <c r="RG28" s="191"/>
      <c r="RH28" s="191"/>
      <c r="RI28" s="191"/>
      <c r="RJ28" s="191"/>
      <c r="RK28" s="191"/>
      <c r="RL28" s="191"/>
      <c r="RM28" s="191"/>
      <c r="RN28" s="191"/>
      <c r="RO28" s="191"/>
      <c r="RP28" s="191"/>
      <c r="RQ28" s="191"/>
      <c r="RR28" s="191"/>
      <c r="RS28" s="191"/>
      <c r="RT28" s="191"/>
      <c r="RU28" s="191"/>
      <c r="RV28" s="191"/>
      <c r="RW28" s="191"/>
      <c r="RX28" s="191"/>
      <c r="RY28" s="191"/>
      <c r="RZ28" s="191"/>
      <c r="SA28" s="191"/>
      <c r="SB28" s="191"/>
      <c r="SC28" s="191"/>
      <c r="SD28" s="191"/>
      <c r="SE28" s="191"/>
      <c r="SF28" s="191"/>
      <c r="SG28" s="191"/>
      <c r="SH28" s="191"/>
      <c r="SI28" s="191"/>
      <c r="SJ28" s="191"/>
      <c r="SK28" s="191"/>
      <c r="SL28" s="191"/>
      <c r="SM28" s="191"/>
      <c r="SN28" s="191"/>
      <c r="SO28" s="191"/>
      <c r="SP28" s="191"/>
      <c r="SQ28" s="191"/>
      <c r="SR28" s="191"/>
      <c r="SS28" s="191"/>
      <c r="ST28" s="191"/>
      <c r="SU28" s="191"/>
      <c r="SV28" s="191"/>
      <c r="SW28" s="191"/>
      <c r="SX28" s="191"/>
      <c r="SY28" s="191"/>
      <c r="SZ28" s="191"/>
      <c r="TA28" s="191"/>
      <c r="TB28" s="191"/>
      <c r="TC28" s="191"/>
      <c r="TD28" s="191"/>
      <c r="TE28" s="191"/>
      <c r="TF28" s="191"/>
      <c r="TG28" s="191"/>
      <c r="TH28" s="191"/>
      <c r="TI28" s="191"/>
      <c r="TJ28" s="191"/>
      <c r="TK28" s="191"/>
      <c r="TL28" s="191"/>
      <c r="TM28" s="191"/>
      <c r="TN28" s="191"/>
      <c r="TO28" s="191"/>
      <c r="TP28" s="191"/>
      <c r="TQ28" s="191"/>
      <c r="TR28" s="191"/>
      <c r="TS28" s="191"/>
      <c r="TT28" s="191"/>
      <c r="TU28" s="191"/>
      <c r="TV28" s="191"/>
      <c r="TW28" s="191"/>
      <c r="TX28" s="191"/>
      <c r="TY28" s="191"/>
      <c r="TZ28" s="191"/>
      <c r="UA28" s="191"/>
      <c r="UB28" s="191"/>
      <c r="UC28" s="191"/>
      <c r="UD28" s="191"/>
      <c r="UE28" s="191"/>
      <c r="UF28" s="191"/>
      <c r="UG28" s="191"/>
      <c r="UH28" s="191"/>
      <c r="UI28" s="191"/>
      <c r="UJ28" s="191"/>
      <c r="UK28" s="191"/>
      <c r="UL28" s="191"/>
      <c r="UM28" s="191"/>
      <c r="UN28" s="191"/>
      <c r="UO28" s="191"/>
      <c r="UP28" s="191"/>
      <c r="UQ28" s="191"/>
      <c r="UR28" s="191"/>
      <c r="US28" s="191"/>
      <c r="UT28" s="191"/>
      <c r="UU28" s="191"/>
      <c r="UV28" s="191"/>
      <c r="UW28" s="191"/>
      <c r="UX28" s="191"/>
      <c r="UY28" s="191"/>
      <c r="UZ28" s="191"/>
      <c r="VA28" s="191"/>
      <c r="VB28" s="191"/>
      <c r="VC28" s="191"/>
      <c r="VD28" s="191"/>
      <c r="VE28" s="191"/>
      <c r="VF28" s="191"/>
      <c r="VG28" s="191"/>
      <c r="VH28" s="191"/>
      <c r="VI28" s="191"/>
      <c r="VJ28" s="191"/>
      <c r="VK28" s="191"/>
      <c r="VL28" s="191"/>
      <c r="VM28" s="191"/>
      <c r="VN28" s="191"/>
      <c r="VO28" s="191"/>
      <c r="VP28" s="191"/>
      <c r="VQ28" s="191"/>
      <c r="VR28" s="191"/>
      <c r="VS28" s="191"/>
      <c r="VT28" s="191"/>
      <c r="VU28" s="191"/>
      <c r="VV28" s="191"/>
      <c r="VW28" s="191"/>
      <c r="VX28" s="191"/>
      <c r="VY28" s="191"/>
      <c r="VZ28" s="191"/>
      <c r="WA28" s="191"/>
      <c r="WB28" s="191"/>
      <c r="WC28" s="191"/>
      <c r="WD28" s="191"/>
      <c r="WE28" s="191"/>
      <c r="WF28" s="191"/>
      <c r="WG28" s="191"/>
      <c r="WH28" s="191"/>
      <c r="WI28" s="191"/>
      <c r="WJ28" s="191"/>
      <c r="WK28" s="191"/>
      <c r="WL28" s="191"/>
      <c r="WM28" s="191"/>
      <c r="WN28" s="191"/>
      <c r="WO28" s="191"/>
      <c r="WP28" s="191"/>
      <c r="WQ28" s="191"/>
      <c r="WR28" s="191"/>
      <c r="WS28" s="191"/>
      <c r="WT28" s="191"/>
      <c r="WU28" s="191"/>
      <c r="WV28" s="191"/>
      <c r="WW28" s="191"/>
      <c r="WX28" s="191"/>
      <c r="WY28" s="191"/>
      <c r="WZ28" s="191"/>
      <c r="XA28" s="191"/>
      <c r="XB28" s="191"/>
      <c r="XC28" s="191"/>
      <c r="XD28" s="191"/>
      <c r="XE28" s="191"/>
      <c r="XF28" s="191"/>
      <c r="XG28" s="191"/>
      <c r="XH28" s="191"/>
      <c r="XI28" s="191"/>
      <c r="XJ28" s="191"/>
      <c r="XK28" s="191"/>
      <c r="XL28" s="191"/>
      <c r="XM28" s="191"/>
      <c r="XN28" s="191"/>
      <c r="XO28" s="191"/>
      <c r="XP28" s="191"/>
      <c r="XQ28" s="191"/>
      <c r="XR28" s="191"/>
      <c r="XS28" s="191"/>
      <c r="XT28" s="191"/>
      <c r="XU28" s="191"/>
      <c r="XV28" s="191"/>
      <c r="XW28" s="191"/>
      <c r="XX28" s="191"/>
      <c r="XY28" s="191"/>
      <c r="XZ28" s="191"/>
      <c r="YA28" s="191"/>
      <c r="YB28" s="191"/>
      <c r="YC28" s="191"/>
      <c r="YD28" s="191"/>
      <c r="YE28" s="191"/>
      <c r="YF28" s="191"/>
      <c r="YG28" s="191"/>
      <c r="YH28" s="191"/>
      <c r="YI28" s="191"/>
      <c r="YJ28" s="191"/>
      <c r="YK28" s="191"/>
      <c r="YL28" s="191"/>
      <c r="YM28" s="191"/>
      <c r="YN28" s="191"/>
      <c r="YO28" s="191"/>
      <c r="YP28" s="191"/>
      <c r="YQ28" s="191"/>
      <c r="YR28" s="191"/>
      <c r="YS28" s="191"/>
      <c r="YT28" s="191"/>
      <c r="YU28" s="191"/>
      <c r="YV28" s="191"/>
      <c r="YW28" s="191"/>
      <c r="YX28" s="191"/>
      <c r="YY28" s="191"/>
      <c r="YZ28" s="191"/>
      <c r="ZA28" s="191"/>
      <c r="ZB28" s="191"/>
      <c r="ZC28" s="191"/>
      <c r="ZD28" s="191"/>
      <c r="ZE28" s="191"/>
      <c r="ZF28" s="191"/>
      <c r="ZG28" s="191"/>
      <c r="ZH28" s="191"/>
      <c r="ZI28" s="191"/>
      <c r="ZJ28" s="191"/>
      <c r="ZK28" s="191"/>
      <c r="ZL28" s="191"/>
      <c r="ZM28" s="191"/>
      <c r="ZN28" s="191"/>
      <c r="ZO28" s="191"/>
      <c r="ZP28" s="191"/>
      <c r="ZQ28" s="191"/>
      <c r="ZR28" s="191"/>
      <c r="ZS28" s="191"/>
      <c r="ZT28" s="191"/>
      <c r="ZU28" s="191"/>
      <c r="ZV28" s="191"/>
      <c r="ZW28" s="191"/>
      <c r="ZX28" s="191"/>
      <c r="ZY28" s="191"/>
      <c r="ZZ28" s="191"/>
      <c r="AAA28" s="191"/>
      <c r="AAB28" s="191"/>
      <c r="AAC28" s="191"/>
      <c r="AAD28" s="191"/>
      <c r="AAE28" s="191"/>
      <c r="AAF28" s="191"/>
      <c r="AAG28" s="191"/>
      <c r="AAH28" s="191"/>
      <c r="AAI28" s="191"/>
      <c r="AAJ28" s="191"/>
      <c r="AAK28" s="191"/>
      <c r="AAL28" s="191"/>
      <c r="AAM28" s="191"/>
      <c r="AAN28" s="191"/>
      <c r="AAO28" s="191"/>
      <c r="AAP28" s="191"/>
      <c r="AAQ28" s="191"/>
      <c r="AAR28" s="191"/>
      <c r="AAS28" s="191"/>
      <c r="AAT28" s="191"/>
      <c r="AAU28" s="191"/>
      <c r="AAV28" s="191"/>
      <c r="AAW28" s="191"/>
      <c r="AAX28" s="191"/>
      <c r="AAY28" s="191"/>
      <c r="AAZ28" s="191"/>
      <c r="ABA28" s="191"/>
      <c r="ABB28" s="191"/>
      <c r="ABC28" s="191"/>
      <c r="ABD28" s="191"/>
      <c r="ABE28" s="191"/>
      <c r="ABF28" s="191"/>
      <c r="ABG28" s="191"/>
      <c r="ABH28" s="191"/>
      <c r="ABI28" s="191"/>
      <c r="ABJ28" s="191"/>
      <c r="ABK28" s="191"/>
      <c r="ABL28" s="191"/>
      <c r="ABM28" s="191"/>
      <c r="ABN28" s="191"/>
      <c r="ABO28" s="191"/>
      <c r="ABP28" s="191"/>
      <c r="ABQ28" s="191"/>
      <c r="ABR28" s="191"/>
      <c r="ABS28" s="191"/>
      <c r="ABT28" s="191"/>
      <c r="ABU28" s="191"/>
      <c r="ABV28" s="191"/>
      <c r="ABW28" s="191"/>
      <c r="ABX28" s="191"/>
      <c r="ABY28" s="191"/>
      <c r="ABZ28" s="191"/>
      <c r="ACA28" s="191"/>
      <c r="ACB28" s="191"/>
      <c r="ACC28" s="191"/>
      <c r="ACD28" s="191"/>
      <c r="ACE28" s="191"/>
      <c r="ACF28" s="191"/>
      <c r="ACG28" s="191"/>
      <c r="ACH28" s="191"/>
      <c r="ACI28" s="191"/>
      <c r="ACJ28" s="191"/>
      <c r="ACK28" s="191"/>
      <c r="ACL28" s="191"/>
      <c r="ACM28" s="191"/>
      <c r="ACN28" s="191"/>
      <c r="ACO28" s="191"/>
      <c r="ACP28" s="191"/>
      <c r="ACQ28" s="191"/>
      <c r="ACR28" s="191"/>
      <c r="ACS28" s="191"/>
      <c r="ACT28" s="191"/>
      <c r="ACU28" s="191"/>
      <c r="ACV28" s="191"/>
      <c r="ACW28" s="191"/>
      <c r="ACX28" s="191"/>
      <c r="ACY28" s="191"/>
      <c r="ACZ28" s="191"/>
      <c r="ADA28" s="191"/>
      <c r="ADB28" s="191"/>
      <c r="ADC28" s="191"/>
      <c r="ADD28" s="191"/>
      <c r="ADE28" s="191"/>
      <c r="ADF28" s="191"/>
      <c r="ADG28" s="191"/>
      <c r="ADH28" s="191"/>
      <c r="ADI28" s="191"/>
      <c r="ADJ28" s="191"/>
      <c r="ADK28" s="191"/>
      <c r="ADL28" s="191"/>
      <c r="ADM28" s="191"/>
      <c r="ADN28" s="191"/>
      <c r="ADO28" s="191"/>
      <c r="ADP28" s="191"/>
      <c r="ADQ28" s="191"/>
      <c r="ADR28" s="191"/>
      <c r="ADS28" s="191"/>
      <c r="ADT28" s="191"/>
      <c r="ADU28" s="191"/>
      <c r="ADV28" s="191"/>
      <c r="ADW28" s="191"/>
      <c r="ADX28" s="191"/>
      <c r="ADY28" s="191"/>
      <c r="ADZ28" s="191"/>
      <c r="AEA28" s="191"/>
      <c r="AEB28" s="191"/>
      <c r="AEC28" s="191"/>
      <c r="AED28" s="191"/>
      <c r="AEE28" s="191"/>
      <c r="AEF28" s="191"/>
      <c r="AEG28" s="191"/>
      <c r="AEH28" s="191"/>
      <c r="AEI28" s="191"/>
      <c r="AEJ28" s="191"/>
      <c r="AEK28" s="191"/>
      <c r="AEL28" s="191"/>
      <c r="AEM28" s="191"/>
      <c r="AEN28" s="191"/>
      <c r="AEO28" s="191"/>
      <c r="AEP28" s="191"/>
      <c r="AEQ28" s="191"/>
      <c r="AER28" s="191"/>
      <c r="AES28" s="191"/>
      <c r="AET28" s="191"/>
      <c r="AEU28" s="191"/>
      <c r="AEV28" s="191"/>
      <c r="AEW28" s="191"/>
      <c r="AEX28" s="191"/>
      <c r="AEY28" s="191"/>
      <c r="AEZ28" s="191"/>
      <c r="AFA28" s="191"/>
      <c r="AFB28" s="191"/>
      <c r="AFC28" s="191"/>
      <c r="AFD28" s="191"/>
      <c r="AFE28" s="191"/>
      <c r="AFF28" s="191"/>
      <c r="AFG28" s="191"/>
      <c r="AFH28" s="191"/>
      <c r="AFI28" s="191"/>
      <c r="AFJ28" s="191"/>
      <c r="AFK28" s="191"/>
      <c r="AFL28" s="191"/>
      <c r="AFM28" s="191"/>
      <c r="AFN28" s="191"/>
      <c r="AFO28" s="191"/>
      <c r="AFP28" s="191"/>
      <c r="AFQ28" s="191"/>
      <c r="AFR28" s="191"/>
      <c r="AFS28" s="191"/>
      <c r="AFT28" s="191"/>
      <c r="AFU28" s="191"/>
      <c r="AFV28" s="191"/>
      <c r="AFW28" s="191"/>
      <c r="AFX28" s="191"/>
      <c r="AFY28" s="191"/>
      <c r="AFZ28" s="191"/>
      <c r="AGA28" s="191"/>
      <c r="AGB28" s="191"/>
      <c r="AGC28" s="191"/>
      <c r="AGD28" s="191"/>
      <c r="AGE28" s="191"/>
      <c r="AGF28" s="191"/>
      <c r="AGG28" s="191"/>
      <c r="AGH28" s="191"/>
      <c r="AGI28" s="191"/>
      <c r="AGJ28" s="191"/>
      <c r="AGK28" s="191"/>
      <c r="AGL28" s="191"/>
      <c r="AGM28" s="191"/>
      <c r="AGN28" s="191"/>
      <c r="AGO28" s="191"/>
      <c r="AGP28" s="191"/>
      <c r="AGQ28" s="191"/>
      <c r="AGR28" s="191"/>
      <c r="AGS28" s="191"/>
      <c r="AGT28" s="191"/>
      <c r="AGU28" s="191"/>
      <c r="AGV28" s="191"/>
      <c r="AGW28" s="191"/>
      <c r="AGX28" s="191"/>
      <c r="AGY28" s="191"/>
      <c r="AGZ28" s="191"/>
      <c r="AHA28" s="191"/>
      <c r="AHB28" s="191"/>
      <c r="AHC28" s="191"/>
      <c r="AHD28" s="191"/>
      <c r="AHE28" s="191"/>
      <c r="AHF28" s="191"/>
      <c r="AHG28" s="191"/>
      <c r="AHH28" s="191"/>
      <c r="AHI28" s="191"/>
      <c r="AHJ28" s="191"/>
      <c r="AHK28" s="191"/>
      <c r="AHL28" s="191"/>
      <c r="AHM28" s="191"/>
      <c r="AHN28" s="191"/>
      <c r="AHO28" s="191"/>
      <c r="AHP28" s="191"/>
      <c r="AHQ28" s="191"/>
      <c r="AHR28" s="191"/>
      <c r="AHS28" s="191"/>
      <c r="AHT28" s="191"/>
      <c r="AHU28" s="191"/>
      <c r="AHV28" s="191"/>
      <c r="AHW28" s="191"/>
      <c r="AHX28" s="191"/>
      <c r="AHY28" s="191"/>
      <c r="AHZ28" s="191"/>
      <c r="AIA28" s="191"/>
      <c r="AIB28" s="191"/>
      <c r="AIC28" s="191"/>
      <c r="AID28" s="191"/>
      <c r="AIE28" s="191"/>
      <c r="AIF28" s="191"/>
      <c r="AIG28" s="191"/>
      <c r="AIH28" s="191"/>
      <c r="AII28" s="191"/>
      <c r="AIJ28" s="191"/>
      <c r="AIK28" s="191"/>
      <c r="AIL28" s="191"/>
      <c r="AIM28" s="191"/>
      <c r="AIN28" s="191"/>
      <c r="AIO28" s="191"/>
      <c r="AIP28" s="191"/>
      <c r="AIQ28" s="191"/>
      <c r="AIR28" s="191"/>
      <c r="AIS28" s="191"/>
      <c r="AIT28" s="191"/>
      <c r="AIU28" s="191"/>
      <c r="AIV28" s="191"/>
      <c r="AIW28" s="191"/>
      <c r="AIX28" s="191"/>
      <c r="AIY28" s="191"/>
      <c r="AIZ28" s="191"/>
      <c r="AJA28" s="191"/>
      <c r="AJB28" s="191"/>
      <c r="AJC28" s="191"/>
      <c r="AJD28" s="191"/>
      <c r="AJE28" s="191"/>
      <c r="AJF28" s="191"/>
      <c r="AJG28" s="191"/>
      <c r="AJH28" s="191"/>
      <c r="AJI28" s="191"/>
      <c r="AJJ28" s="191"/>
      <c r="AJK28" s="191"/>
      <c r="AJL28" s="191"/>
      <c r="AJM28" s="191"/>
      <c r="AJN28" s="191"/>
      <c r="AJO28" s="191"/>
      <c r="AJP28" s="191"/>
      <c r="AJQ28" s="191"/>
      <c r="AJR28" s="191"/>
      <c r="AJS28" s="191"/>
      <c r="AJT28" s="191"/>
      <c r="AJU28" s="191"/>
      <c r="AJV28" s="191"/>
      <c r="AJW28" s="191"/>
      <c r="AJX28" s="191"/>
      <c r="AJY28" s="191"/>
      <c r="AJZ28" s="191"/>
      <c r="AKA28" s="191"/>
      <c r="AKB28" s="191"/>
      <c r="AKC28" s="191"/>
      <c r="AKD28" s="191"/>
      <c r="AKE28" s="191"/>
      <c r="AKF28" s="191"/>
      <c r="AKG28" s="191"/>
      <c r="AKH28" s="191"/>
      <c r="AKI28" s="191"/>
      <c r="AKJ28" s="191"/>
      <c r="AKK28" s="191"/>
      <c r="AKL28" s="191"/>
      <c r="AKM28" s="191"/>
      <c r="AKN28" s="191"/>
      <c r="AKO28" s="191"/>
      <c r="AKP28" s="191"/>
      <c r="AKQ28" s="191"/>
      <c r="AKR28" s="191"/>
      <c r="AKS28" s="191"/>
      <c r="AKT28" s="191"/>
      <c r="AKU28" s="191"/>
      <c r="AKV28" s="191"/>
      <c r="AKW28" s="191"/>
      <c r="AKX28" s="191"/>
      <c r="AKY28" s="191"/>
      <c r="AKZ28" s="191"/>
      <c r="ALA28" s="191"/>
      <c r="ALB28" s="191"/>
      <c r="ALC28" s="191"/>
      <c r="ALD28" s="191"/>
      <c r="ALE28" s="191"/>
      <c r="ALF28" s="191"/>
      <c r="ALG28" s="191"/>
      <c r="ALH28" s="191"/>
      <c r="ALI28" s="191"/>
      <c r="ALJ28" s="191"/>
      <c r="ALK28" s="191"/>
      <c r="ALL28" s="191"/>
      <c r="ALM28" s="191"/>
      <c r="ALN28" s="191"/>
      <c r="ALO28" s="191"/>
      <c r="ALP28" s="191"/>
      <c r="ALQ28" s="191"/>
      <c r="ALR28" s="191"/>
      <c r="ALS28" s="191"/>
      <c r="ALT28" s="191"/>
      <c r="ALU28" s="191"/>
      <c r="ALV28" s="191"/>
      <c r="ALW28" s="191"/>
      <c r="ALX28" s="191"/>
      <c r="ALY28" s="191"/>
      <c r="ALZ28" s="191"/>
      <c r="AMA28" s="191"/>
      <c r="AMB28" s="191"/>
      <c r="AMC28" s="191"/>
      <c r="AMD28" s="191"/>
      <c r="AME28" s="191"/>
      <c r="AMF28" s="191"/>
      <c r="AMG28" s="191"/>
      <c r="AMH28" s="191"/>
      <c r="AMI28" s="191"/>
      <c r="AMJ28" s="191"/>
      <c r="AMK28" s="191"/>
      <c r="AML28" s="191"/>
    </row>
    <row r="29" spans="1:1026" ht="5.0999999999999996" customHeight="1" x14ac:dyDescent="0.25">
      <c r="A29" s="212"/>
      <c r="B29" s="212"/>
      <c r="C29" s="213"/>
      <c r="D29" s="213"/>
      <c r="E29" s="214"/>
      <c r="F29" s="215"/>
      <c r="G29" s="215"/>
      <c r="H29" s="215"/>
      <c r="M29" s="304"/>
      <c r="N29" s="311"/>
      <c r="O29" s="311">
        <f>N19-M19</f>
        <v>-2.3404613602906466E-4</v>
      </c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1"/>
      <c r="AO29" s="191"/>
      <c r="AP29" s="191"/>
      <c r="AQ29" s="191"/>
      <c r="AR29" s="191"/>
      <c r="AS29" s="191"/>
      <c r="AT29" s="191"/>
      <c r="AU29" s="191"/>
      <c r="AV29" s="191"/>
      <c r="AW29" s="191"/>
      <c r="AX29" s="191"/>
      <c r="AY29" s="191"/>
      <c r="AZ29" s="191"/>
      <c r="BA29" s="191"/>
      <c r="BB29" s="191"/>
      <c r="BC29" s="191"/>
      <c r="BD29" s="191"/>
      <c r="BE29" s="191"/>
      <c r="BF29" s="191"/>
      <c r="BG29" s="191"/>
      <c r="BH29" s="191"/>
      <c r="BI29" s="191"/>
      <c r="BJ29" s="191"/>
      <c r="BK29" s="191"/>
      <c r="BL29" s="191"/>
      <c r="BM29" s="191"/>
      <c r="BN29" s="191"/>
      <c r="BO29" s="191"/>
      <c r="BP29" s="191"/>
      <c r="BQ29" s="191"/>
      <c r="BR29" s="191"/>
      <c r="BS29" s="191"/>
      <c r="BT29" s="191"/>
      <c r="BU29" s="191"/>
      <c r="BV29" s="191"/>
      <c r="BW29" s="191"/>
      <c r="BX29" s="191"/>
      <c r="BY29" s="191"/>
      <c r="BZ29" s="191"/>
      <c r="CA29" s="191"/>
      <c r="CB29" s="191"/>
      <c r="CC29" s="191"/>
      <c r="CD29" s="191"/>
      <c r="CE29" s="191"/>
      <c r="CF29" s="191"/>
      <c r="CG29" s="191"/>
      <c r="CH29" s="191"/>
      <c r="CI29" s="191"/>
      <c r="CJ29" s="191"/>
      <c r="CK29" s="191"/>
      <c r="CL29" s="191"/>
      <c r="CM29" s="191"/>
      <c r="CN29" s="191"/>
      <c r="CO29" s="191"/>
      <c r="CP29" s="191"/>
      <c r="CQ29" s="191"/>
      <c r="CR29" s="191"/>
      <c r="CS29" s="191"/>
      <c r="CT29" s="191"/>
      <c r="CU29" s="191"/>
      <c r="CV29" s="191"/>
      <c r="CW29" s="191"/>
      <c r="CX29" s="191"/>
      <c r="CY29" s="191"/>
      <c r="CZ29" s="191"/>
      <c r="DA29" s="191"/>
      <c r="DB29" s="191"/>
      <c r="DC29" s="191"/>
      <c r="DD29" s="191"/>
      <c r="DE29" s="191"/>
      <c r="DF29" s="191"/>
      <c r="DG29" s="191"/>
      <c r="DH29" s="191"/>
      <c r="DI29" s="191"/>
      <c r="DJ29" s="191"/>
      <c r="DK29" s="191"/>
      <c r="DL29" s="191"/>
      <c r="DM29" s="191"/>
      <c r="DN29" s="191"/>
      <c r="DO29" s="191"/>
      <c r="DP29" s="191"/>
      <c r="DQ29" s="191"/>
      <c r="DR29" s="191"/>
      <c r="DS29" s="191"/>
      <c r="DT29" s="191"/>
      <c r="DU29" s="191"/>
      <c r="DV29" s="191"/>
      <c r="DW29" s="191"/>
      <c r="DX29" s="191"/>
      <c r="DY29" s="191"/>
      <c r="DZ29" s="191"/>
      <c r="EA29" s="191"/>
      <c r="EB29" s="191"/>
      <c r="EC29" s="191"/>
      <c r="ED29" s="191"/>
      <c r="EE29" s="191"/>
      <c r="EF29" s="191"/>
      <c r="EG29" s="191"/>
      <c r="EH29" s="191"/>
      <c r="EI29" s="191"/>
      <c r="EJ29" s="191"/>
      <c r="EK29" s="191"/>
      <c r="EL29" s="191"/>
      <c r="EM29" s="191"/>
      <c r="EN29" s="191"/>
      <c r="EO29" s="191"/>
      <c r="EP29" s="191"/>
      <c r="EQ29" s="191"/>
      <c r="ER29" s="191"/>
      <c r="ES29" s="191"/>
      <c r="ET29" s="191"/>
      <c r="EU29" s="191"/>
      <c r="EV29" s="191"/>
      <c r="EW29" s="191"/>
      <c r="EX29" s="191"/>
      <c r="EY29" s="191"/>
      <c r="EZ29" s="191"/>
      <c r="FA29" s="191"/>
      <c r="FB29" s="191"/>
      <c r="FC29" s="191"/>
      <c r="FD29" s="191"/>
      <c r="FE29" s="191"/>
      <c r="FF29" s="191"/>
      <c r="FG29" s="191"/>
      <c r="FH29" s="191"/>
      <c r="FI29" s="191"/>
      <c r="FJ29" s="191"/>
      <c r="FK29" s="191"/>
      <c r="FL29" s="191"/>
      <c r="FM29" s="191"/>
      <c r="FN29" s="191"/>
      <c r="FO29" s="191"/>
      <c r="FP29" s="191"/>
      <c r="FQ29" s="191"/>
      <c r="FR29" s="191"/>
      <c r="FS29" s="191"/>
      <c r="FT29" s="191"/>
      <c r="FU29" s="191"/>
      <c r="FV29" s="191"/>
      <c r="FW29" s="191"/>
      <c r="FX29" s="191"/>
      <c r="FY29" s="191"/>
      <c r="FZ29" s="191"/>
      <c r="GA29" s="191"/>
      <c r="GB29" s="191"/>
      <c r="GC29" s="191"/>
      <c r="GD29" s="191"/>
      <c r="GE29" s="191"/>
      <c r="GF29" s="191"/>
      <c r="GG29" s="191"/>
      <c r="GH29" s="191"/>
      <c r="GI29" s="191"/>
      <c r="GJ29" s="191"/>
      <c r="GK29" s="191"/>
      <c r="GL29" s="191"/>
      <c r="GM29" s="191"/>
      <c r="GN29" s="191"/>
      <c r="GO29" s="191"/>
      <c r="GP29" s="191"/>
      <c r="GQ29" s="191"/>
      <c r="GR29" s="191"/>
      <c r="GS29" s="191"/>
      <c r="GT29" s="191"/>
      <c r="GU29" s="191"/>
      <c r="GV29" s="191"/>
      <c r="GW29" s="191"/>
      <c r="GX29" s="191"/>
      <c r="GY29" s="191"/>
      <c r="GZ29" s="191"/>
      <c r="HA29" s="191"/>
      <c r="HB29" s="191"/>
      <c r="HC29" s="191"/>
      <c r="HD29" s="191"/>
      <c r="HE29" s="191"/>
      <c r="HF29" s="191"/>
      <c r="HG29" s="191"/>
      <c r="HH29" s="191"/>
      <c r="HI29" s="191"/>
      <c r="HJ29" s="191"/>
      <c r="HK29" s="191"/>
      <c r="HL29" s="191"/>
      <c r="HM29" s="191"/>
      <c r="HN29" s="191"/>
      <c r="HO29" s="191"/>
      <c r="HP29" s="191"/>
      <c r="HQ29" s="191"/>
      <c r="HR29" s="191"/>
      <c r="HS29" s="191"/>
      <c r="HT29" s="191"/>
      <c r="HU29" s="191"/>
      <c r="HV29" s="191"/>
      <c r="HW29" s="191"/>
      <c r="HX29" s="191"/>
      <c r="HY29" s="191"/>
      <c r="HZ29" s="191"/>
      <c r="IA29" s="191"/>
      <c r="IB29" s="191"/>
      <c r="IC29" s="191"/>
      <c r="ID29" s="191"/>
      <c r="IE29" s="191"/>
      <c r="IF29" s="191"/>
      <c r="IG29" s="191"/>
      <c r="IH29" s="191"/>
      <c r="II29" s="191"/>
      <c r="IJ29" s="191"/>
      <c r="IK29" s="191"/>
      <c r="IL29" s="191"/>
      <c r="IM29" s="191"/>
      <c r="IN29" s="191"/>
      <c r="IO29" s="191"/>
      <c r="IP29" s="191"/>
      <c r="IQ29" s="191"/>
      <c r="IR29" s="191"/>
      <c r="IS29" s="191"/>
      <c r="IT29" s="191"/>
      <c r="IU29" s="191"/>
      <c r="IV29" s="191"/>
      <c r="IW29" s="191"/>
      <c r="IX29" s="191"/>
      <c r="IY29" s="191"/>
      <c r="IZ29" s="191"/>
      <c r="JA29" s="191"/>
      <c r="JB29" s="191"/>
      <c r="JC29" s="191"/>
      <c r="JD29" s="191"/>
      <c r="JE29" s="191"/>
      <c r="JF29" s="191"/>
      <c r="JG29" s="191"/>
      <c r="JH29" s="191"/>
      <c r="JI29" s="191"/>
      <c r="JJ29" s="191"/>
      <c r="JK29" s="191"/>
      <c r="JL29" s="191"/>
      <c r="JM29" s="191"/>
      <c r="JN29" s="191"/>
      <c r="JO29" s="191"/>
      <c r="JP29" s="191"/>
      <c r="JQ29" s="191"/>
      <c r="JR29" s="191"/>
      <c r="JS29" s="191"/>
      <c r="JT29" s="191"/>
      <c r="JU29" s="191"/>
      <c r="JV29" s="191"/>
      <c r="JW29" s="191"/>
      <c r="JX29" s="191"/>
      <c r="JY29" s="191"/>
      <c r="JZ29" s="191"/>
      <c r="KA29" s="191"/>
      <c r="KB29" s="191"/>
      <c r="KC29" s="191"/>
      <c r="KD29" s="191"/>
      <c r="KE29" s="191"/>
      <c r="KF29" s="191"/>
      <c r="KG29" s="191"/>
      <c r="KH29" s="191"/>
      <c r="KI29" s="191"/>
      <c r="KJ29" s="191"/>
      <c r="KK29" s="191"/>
      <c r="KL29" s="191"/>
      <c r="KM29" s="191"/>
      <c r="KN29" s="191"/>
      <c r="KO29" s="191"/>
      <c r="KP29" s="191"/>
      <c r="KQ29" s="191"/>
      <c r="KR29" s="191"/>
      <c r="KS29" s="191"/>
      <c r="KT29" s="191"/>
      <c r="KU29" s="191"/>
      <c r="KV29" s="191"/>
      <c r="KW29" s="191"/>
      <c r="KX29" s="191"/>
      <c r="KY29" s="191"/>
      <c r="KZ29" s="191"/>
      <c r="LA29" s="191"/>
      <c r="LB29" s="191"/>
      <c r="LC29" s="191"/>
      <c r="LD29" s="191"/>
      <c r="LE29" s="191"/>
      <c r="LF29" s="191"/>
      <c r="LG29" s="191"/>
      <c r="LH29" s="191"/>
      <c r="LI29" s="191"/>
      <c r="LJ29" s="191"/>
      <c r="LK29" s="191"/>
      <c r="LL29" s="191"/>
      <c r="LM29" s="191"/>
      <c r="LN29" s="191"/>
      <c r="LO29" s="191"/>
      <c r="LP29" s="191"/>
      <c r="LQ29" s="191"/>
      <c r="LR29" s="191"/>
      <c r="LS29" s="191"/>
      <c r="LT29" s="191"/>
      <c r="LU29" s="191"/>
      <c r="LV29" s="191"/>
      <c r="LW29" s="191"/>
      <c r="LX29" s="191"/>
      <c r="LY29" s="191"/>
      <c r="LZ29" s="191"/>
      <c r="MA29" s="191"/>
      <c r="MB29" s="191"/>
      <c r="MC29" s="191"/>
      <c r="MD29" s="191"/>
      <c r="ME29" s="191"/>
      <c r="MF29" s="191"/>
      <c r="MG29" s="191"/>
      <c r="MH29" s="191"/>
      <c r="MI29" s="191"/>
      <c r="MJ29" s="191"/>
      <c r="MK29" s="191"/>
      <c r="ML29" s="191"/>
      <c r="MM29" s="191"/>
      <c r="MN29" s="191"/>
      <c r="MO29" s="191"/>
      <c r="MP29" s="191"/>
      <c r="MQ29" s="191"/>
      <c r="MR29" s="191"/>
      <c r="MS29" s="191"/>
      <c r="MT29" s="191"/>
      <c r="MU29" s="191"/>
      <c r="MV29" s="191"/>
      <c r="MW29" s="191"/>
      <c r="MX29" s="191"/>
      <c r="MY29" s="191"/>
      <c r="MZ29" s="191"/>
      <c r="NA29" s="191"/>
      <c r="NB29" s="191"/>
      <c r="NC29" s="191"/>
      <c r="ND29" s="191"/>
      <c r="NE29" s="191"/>
      <c r="NF29" s="191"/>
      <c r="NG29" s="191"/>
      <c r="NH29" s="191"/>
      <c r="NI29" s="191"/>
      <c r="NJ29" s="191"/>
      <c r="NK29" s="191"/>
      <c r="NL29" s="191"/>
      <c r="NM29" s="191"/>
      <c r="NN29" s="191"/>
      <c r="NO29" s="191"/>
      <c r="NP29" s="191"/>
      <c r="NQ29" s="191"/>
      <c r="NR29" s="191"/>
      <c r="NS29" s="191"/>
      <c r="NT29" s="191"/>
      <c r="NU29" s="191"/>
      <c r="NV29" s="191"/>
      <c r="NW29" s="191"/>
      <c r="NX29" s="191"/>
      <c r="NY29" s="191"/>
      <c r="NZ29" s="191"/>
      <c r="OA29" s="191"/>
      <c r="OB29" s="191"/>
      <c r="OC29" s="191"/>
      <c r="OD29" s="191"/>
      <c r="OE29" s="191"/>
      <c r="OF29" s="191"/>
      <c r="OG29" s="191"/>
      <c r="OH29" s="191"/>
      <c r="OI29" s="191"/>
      <c r="OJ29" s="191"/>
      <c r="OK29" s="191"/>
      <c r="OL29" s="191"/>
      <c r="OM29" s="191"/>
      <c r="ON29" s="191"/>
      <c r="OO29" s="191"/>
      <c r="OP29" s="191"/>
      <c r="OQ29" s="191"/>
      <c r="OR29" s="191"/>
      <c r="OS29" s="191"/>
      <c r="OT29" s="191"/>
      <c r="OU29" s="191"/>
      <c r="OV29" s="191"/>
      <c r="OW29" s="191"/>
      <c r="OX29" s="191"/>
      <c r="OY29" s="191"/>
      <c r="OZ29" s="191"/>
      <c r="PA29" s="191"/>
      <c r="PB29" s="191"/>
      <c r="PC29" s="191"/>
      <c r="PD29" s="191"/>
      <c r="PE29" s="191"/>
      <c r="PF29" s="191"/>
      <c r="PG29" s="191"/>
      <c r="PH29" s="191"/>
      <c r="PI29" s="191"/>
      <c r="PJ29" s="191"/>
      <c r="PK29" s="191"/>
      <c r="PL29" s="191"/>
      <c r="PM29" s="191"/>
      <c r="PN29" s="191"/>
      <c r="PO29" s="191"/>
      <c r="PP29" s="191"/>
      <c r="PQ29" s="191"/>
      <c r="PR29" s="191"/>
      <c r="PS29" s="191"/>
      <c r="PT29" s="191"/>
      <c r="PU29" s="191"/>
      <c r="PV29" s="191"/>
      <c r="PW29" s="191"/>
      <c r="PX29" s="191"/>
      <c r="PY29" s="191"/>
      <c r="PZ29" s="191"/>
      <c r="QA29" s="191"/>
      <c r="QB29" s="191"/>
      <c r="QC29" s="191"/>
      <c r="QD29" s="191"/>
      <c r="QE29" s="191"/>
      <c r="QF29" s="191"/>
      <c r="QG29" s="191"/>
      <c r="QH29" s="191"/>
      <c r="QI29" s="191"/>
      <c r="QJ29" s="191"/>
      <c r="QK29" s="191"/>
      <c r="QL29" s="191"/>
      <c r="QM29" s="191"/>
      <c r="QN29" s="191"/>
      <c r="QO29" s="191"/>
      <c r="QP29" s="191"/>
      <c r="QQ29" s="191"/>
      <c r="QR29" s="191"/>
      <c r="QS29" s="191"/>
      <c r="QT29" s="191"/>
      <c r="QU29" s="191"/>
      <c r="QV29" s="191"/>
      <c r="QW29" s="191"/>
      <c r="QX29" s="191"/>
      <c r="QY29" s="191"/>
      <c r="QZ29" s="191"/>
      <c r="RA29" s="191"/>
      <c r="RB29" s="191"/>
      <c r="RC29" s="191"/>
      <c r="RD29" s="191"/>
      <c r="RE29" s="191"/>
      <c r="RF29" s="191"/>
      <c r="RG29" s="191"/>
      <c r="RH29" s="191"/>
      <c r="RI29" s="191"/>
      <c r="RJ29" s="191"/>
      <c r="RK29" s="191"/>
      <c r="RL29" s="191"/>
      <c r="RM29" s="191"/>
      <c r="RN29" s="191"/>
      <c r="RO29" s="191"/>
      <c r="RP29" s="191"/>
      <c r="RQ29" s="191"/>
      <c r="RR29" s="191"/>
      <c r="RS29" s="191"/>
      <c r="RT29" s="191"/>
      <c r="RU29" s="191"/>
      <c r="RV29" s="191"/>
      <c r="RW29" s="191"/>
      <c r="RX29" s="191"/>
      <c r="RY29" s="191"/>
      <c r="RZ29" s="191"/>
      <c r="SA29" s="191"/>
      <c r="SB29" s="191"/>
      <c r="SC29" s="191"/>
      <c r="SD29" s="191"/>
      <c r="SE29" s="191"/>
      <c r="SF29" s="191"/>
      <c r="SG29" s="191"/>
      <c r="SH29" s="191"/>
      <c r="SI29" s="191"/>
      <c r="SJ29" s="191"/>
      <c r="SK29" s="191"/>
      <c r="SL29" s="191"/>
      <c r="SM29" s="191"/>
      <c r="SN29" s="191"/>
      <c r="SO29" s="191"/>
      <c r="SP29" s="191"/>
      <c r="SQ29" s="191"/>
      <c r="SR29" s="191"/>
      <c r="SS29" s="191"/>
      <c r="ST29" s="191"/>
      <c r="SU29" s="191"/>
      <c r="SV29" s="191"/>
      <c r="SW29" s="191"/>
      <c r="SX29" s="191"/>
      <c r="SY29" s="191"/>
      <c r="SZ29" s="191"/>
      <c r="TA29" s="191"/>
      <c r="TB29" s="191"/>
      <c r="TC29" s="191"/>
      <c r="TD29" s="191"/>
      <c r="TE29" s="191"/>
      <c r="TF29" s="191"/>
      <c r="TG29" s="191"/>
      <c r="TH29" s="191"/>
      <c r="TI29" s="191"/>
      <c r="TJ29" s="191"/>
      <c r="TK29" s="191"/>
      <c r="TL29" s="191"/>
      <c r="TM29" s="191"/>
      <c r="TN29" s="191"/>
      <c r="TO29" s="191"/>
      <c r="TP29" s="191"/>
      <c r="TQ29" s="191"/>
      <c r="TR29" s="191"/>
      <c r="TS29" s="191"/>
      <c r="TT29" s="191"/>
      <c r="TU29" s="191"/>
      <c r="TV29" s="191"/>
      <c r="TW29" s="191"/>
      <c r="TX29" s="191"/>
      <c r="TY29" s="191"/>
      <c r="TZ29" s="191"/>
      <c r="UA29" s="191"/>
      <c r="UB29" s="191"/>
      <c r="UC29" s="191"/>
      <c r="UD29" s="191"/>
      <c r="UE29" s="191"/>
      <c r="UF29" s="191"/>
      <c r="UG29" s="191"/>
      <c r="UH29" s="191"/>
      <c r="UI29" s="191"/>
      <c r="UJ29" s="191"/>
      <c r="UK29" s="191"/>
      <c r="UL29" s="191"/>
      <c r="UM29" s="191"/>
      <c r="UN29" s="191"/>
      <c r="UO29" s="191"/>
      <c r="UP29" s="191"/>
      <c r="UQ29" s="191"/>
      <c r="UR29" s="191"/>
      <c r="US29" s="191"/>
      <c r="UT29" s="191"/>
      <c r="UU29" s="191"/>
      <c r="UV29" s="191"/>
      <c r="UW29" s="191"/>
      <c r="UX29" s="191"/>
      <c r="UY29" s="191"/>
      <c r="UZ29" s="191"/>
      <c r="VA29" s="191"/>
      <c r="VB29" s="191"/>
      <c r="VC29" s="191"/>
      <c r="VD29" s="191"/>
      <c r="VE29" s="191"/>
      <c r="VF29" s="191"/>
      <c r="VG29" s="191"/>
      <c r="VH29" s="191"/>
      <c r="VI29" s="191"/>
      <c r="VJ29" s="191"/>
      <c r="VK29" s="191"/>
      <c r="VL29" s="191"/>
      <c r="VM29" s="191"/>
      <c r="VN29" s="191"/>
      <c r="VO29" s="191"/>
      <c r="VP29" s="191"/>
      <c r="VQ29" s="191"/>
      <c r="VR29" s="191"/>
      <c r="VS29" s="191"/>
      <c r="VT29" s="191"/>
      <c r="VU29" s="191"/>
      <c r="VV29" s="191"/>
      <c r="VW29" s="191"/>
      <c r="VX29" s="191"/>
      <c r="VY29" s="191"/>
      <c r="VZ29" s="191"/>
      <c r="WA29" s="191"/>
      <c r="WB29" s="191"/>
      <c r="WC29" s="191"/>
      <c r="WD29" s="191"/>
      <c r="WE29" s="191"/>
      <c r="WF29" s="191"/>
      <c r="WG29" s="191"/>
      <c r="WH29" s="191"/>
      <c r="WI29" s="191"/>
      <c r="WJ29" s="191"/>
      <c r="WK29" s="191"/>
      <c r="WL29" s="191"/>
      <c r="WM29" s="191"/>
      <c r="WN29" s="191"/>
      <c r="WO29" s="191"/>
      <c r="WP29" s="191"/>
      <c r="WQ29" s="191"/>
      <c r="WR29" s="191"/>
      <c r="WS29" s="191"/>
      <c r="WT29" s="191"/>
      <c r="WU29" s="191"/>
      <c r="WV29" s="191"/>
      <c r="WW29" s="191"/>
      <c r="WX29" s="191"/>
      <c r="WY29" s="191"/>
      <c r="WZ29" s="191"/>
      <c r="XA29" s="191"/>
      <c r="XB29" s="191"/>
      <c r="XC29" s="191"/>
      <c r="XD29" s="191"/>
      <c r="XE29" s="191"/>
      <c r="XF29" s="191"/>
      <c r="XG29" s="191"/>
      <c r="XH29" s="191"/>
      <c r="XI29" s="191"/>
      <c r="XJ29" s="191"/>
      <c r="XK29" s="191"/>
      <c r="XL29" s="191"/>
      <c r="XM29" s="191"/>
      <c r="XN29" s="191"/>
      <c r="XO29" s="191"/>
      <c r="XP29" s="191"/>
      <c r="XQ29" s="191"/>
      <c r="XR29" s="191"/>
      <c r="XS29" s="191"/>
      <c r="XT29" s="191"/>
      <c r="XU29" s="191"/>
      <c r="XV29" s="191"/>
      <c r="XW29" s="191"/>
      <c r="XX29" s="191"/>
      <c r="XY29" s="191"/>
      <c r="XZ29" s="191"/>
      <c r="YA29" s="191"/>
      <c r="YB29" s="191"/>
      <c r="YC29" s="191"/>
      <c r="YD29" s="191"/>
      <c r="YE29" s="191"/>
      <c r="YF29" s="191"/>
      <c r="YG29" s="191"/>
      <c r="YH29" s="191"/>
      <c r="YI29" s="191"/>
      <c r="YJ29" s="191"/>
      <c r="YK29" s="191"/>
      <c r="YL29" s="191"/>
      <c r="YM29" s="191"/>
      <c r="YN29" s="191"/>
      <c r="YO29" s="191"/>
      <c r="YP29" s="191"/>
      <c r="YQ29" s="191"/>
      <c r="YR29" s="191"/>
      <c r="YS29" s="191"/>
      <c r="YT29" s="191"/>
      <c r="YU29" s="191"/>
      <c r="YV29" s="191"/>
      <c r="YW29" s="191"/>
      <c r="YX29" s="191"/>
      <c r="YY29" s="191"/>
      <c r="YZ29" s="191"/>
      <c r="ZA29" s="191"/>
      <c r="ZB29" s="191"/>
      <c r="ZC29" s="191"/>
      <c r="ZD29" s="191"/>
      <c r="ZE29" s="191"/>
      <c r="ZF29" s="191"/>
      <c r="ZG29" s="191"/>
      <c r="ZH29" s="191"/>
      <c r="ZI29" s="191"/>
      <c r="ZJ29" s="191"/>
      <c r="ZK29" s="191"/>
      <c r="ZL29" s="191"/>
      <c r="ZM29" s="191"/>
      <c r="ZN29" s="191"/>
      <c r="ZO29" s="191"/>
      <c r="ZP29" s="191"/>
      <c r="ZQ29" s="191"/>
      <c r="ZR29" s="191"/>
      <c r="ZS29" s="191"/>
      <c r="ZT29" s="191"/>
      <c r="ZU29" s="191"/>
      <c r="ZV29" s="191"/>
      <c r="ZW29" s="191"/>
      <c r="ZX29" s="191"/>
      <c r="ZY29" s="191"/>
      <c r="ZZ29" s="191"/>
      <c r="AAA29" s="191"/>
      <c r="AAB29" s="191"/>
      <c r="AAC29" s="191"/>
      <c r="AAD29" s="191"/>
      <c r="AAE29" s="191"/>
      <c r="AAF29" s="191"/>
      <c r="AAG29" s="191"/>
      <c r="AAH29" s="191"/>
      <c r="AAI29" s="191"/>
      <c r="AAJ29" s="191"/>
      <c r="AAK29" s="191"/>
      <c r="AAL29" s="191"/>
      <c r="AAM29" s="191"/>
      <c r="AAN29" s="191"/>
      <c r="AAO29" s="191"/>
      <c r="AAP29" s="191"/>
      <c r="AAQ29" s="191"/>
      <c r="AAR29" s="191"/>
      <c r="AAS29" s="191"/>
      <c r="AAT29" s="191"/>
      <c r="AAU29" s="191"/>
      <c r="AAV29" s="191"/>
      <c r="AAW29" s="191"/>
      <c r="AAX29" s="191"/>
      <c r="AAY29" s="191"/>
      <c r="AAZ29" s="191"/>
      <c r="ABA29" s="191"/>
      <c r="ABB29" s="191"/>
      <c r="ABC29" s="191"/>
      <c r="ABD29" s="191"/>
      <c r="ABE29" s="191"/>
      <c r="ABF29" s="191"/>
      <c r="ABG29" s="191"/>
      <c r="ABH29" s="191"/>
      <c r="ABI29" s="191"/>
      <c r="ABJ29" s="191"/>
      <c r="ABK29" s="191"/>
      <c r="ABL29" s="191"/>
      <c r="ABM29" s="191"/>
      <c r="ABN29" s="191"/>
      <c r="ABO29" s="191"/>
      <c r="ABP29" s="191"/>
      <c r="ABQ29" s="191"/>
      <c r="ABR29" s="191"/>
      <c r="ABS29" s="191"/>
      <c r="ABT29" s="191"/>
      <c r="ABU29" s="191"/>
      <c r="ABV29" s="191"/>
      <c r="ABW29" s="191"/>
      <c r="ABX29" s="191"/>
      <c r="ABY29" s="191"/>
      <c r="ABZ29" s="191"/>
      <c r="ACA29" s="191"/>
      <c r="ACB29" s="191"/>
      <c r="ACC29" s="191"/>
      <c r="ACD29" s="191"/>
      <c r="ACE29" s="191"/>
      <c r="ACF29" s="191"/>
      <c r="ACG29" s="191"/>
      <c r="ACH29" s="191"/>
      <c r="ACI29" s="191"/>
      <c r="ACJ29" s="191"/>
      <c r="ACK29" s="191"/>
      <c r="ACL29" s="191"/>
      <c r="ACM29" s="191"/>
      <c r="ACN29" s="191"/>
      <c r="ACO29" s="191"/>
      <c r="ACP29" s="191"/>
      <c r="ACQ29" s="191"/>
      <c r="ACR29" s="191"/>
      <c r="ACS29" s="191"/>
      <c r="ACT29" s="191"/>
      <c r="ACU29" s="191"/>
      <c r="ACV29" s="191"/>
      <c r="ACW29" s="191"/>
      <c r="ACX29" s="191"/>
      <c r="ACY29" s="191"/>
      <c r="ACZ29" s="191"/>
      <c r="ADA29" s="191"/>
      <c r="ADB29" s="191"/>
      <c r="ADC29" s="191"/>
      <c r="ADD29" s="191"/>
      <c r="ADE29" s="191"/>
      <c r="ADF29" s="191"/>
      <c r="ADG29" s="191"/>
      <c r="ADH29" s="191"/>
      <c r="ADI29" s="191"/>
      <c r="ADJ29" s="191"/>
      <c r="ADK29" s="191"/>
      <c r="ADL29" s="191"/>
      <c r="ADM29" s="191"/>
      <c r="ADN29" s="191"/>
      <c r="ADO29" s="191"/>
      <c r="ADP29" s="191"/>
      <c r="ADQ29" s="191"/>
      <c r="ADR29" s="191"/>
      <c r="ADS29" s="191"/>
      <c r="ADT29" s="191"/>
      <c r="ADU29" s="191"/>
      <c r="ADV29" s="191"/>
      <c r="ADW29" s="191"/>
      <c r="ADX29" s="191"/>
      <c r="ADY29" s="191"/>
      <c r="ADZ29" s="191"/>
      <c r="AEA29" s="191"/>
      <c r="AEB29" s="191"/>
      <c r="AEC29" s="191"/>
      <c r="AED29" s="191"/>
      <c r="AEE29" s="191"/>
      <c r="AEF29" s="191"/>
      <c r="AEG29" s="191"/>
      <c r="AEH29" s="191"/>
      <c r="AEI29" s="191"/>
      <c r="AEJ29" s="191"/>
      <c r="AEK29" s="191"/>
      <c r="AEL29" s="191"/>
      <c r="AEM29" s="191"/>
      <c r="AEN29" s="191"/>
      <c r="AEO29" s="191"/>
      <c r="AEP29" s="191"/>
      <c r="AEQ29" s="191"/>
      <c r="AER29" s="191"/>
      <c r="AES29" s="191"/>
      <c r="AET29" s="191"/>
      <c r="AEU29" s="191"/>
      <c r="AEV29" s="191"/>
      <c r="AEW29" s="191"/>
      <c r="AEX29" s="191"/>
      <c r="AEY29" s="191"/>
      <c r="AEZ29" s="191"/>
      <c r="AFA29" s="191"/>
      <c r="AFB29" s="191"/>
      <c r="AFC29" s="191"/>
      <c r="AFD29" s="191"/>
      <c r="AFE29" s="191"/>
      <c r="AFF29" s="191"/>
      <c r="AFG29" s="191"/>
      <c r="AFH29" s="191"/>
      <c r="AFI29" s="191"/>
      <c r="AFJ29" s="191"/>
      <c r="AFK29" s="191"/>
      <c r="AFL29" s="191"/>
      <c r="AFM29" s="191"/>
      <c r="AFN29" s="191"/>
      <c r="AFO29" s="191"/>
      <c r="AFP29" s="191"/>
      <c r="AFQ29" s="191"/>
      <c r="AFR29" s="191"/>
      <c r="AFS29" s="191"/>
      <c r="AFT29" s="191"/>
      <c r="AFU29" s="191"/>
      <c r="AFV29" s="191"/>
      <c r="AFW29" s="191"/>
      <c r="AFX29" s="191"/>
      <c r="AFY29" s="191"/>
      <c r="AFZ29" s="191"/>
      <c r="AGA29" s="191"/>
      <c r="AGB29" s="191"/>
      <c r="AGC29" s="191"/>
      <c r="AGD29" s="191"/>
      <c r="AGE29" s="191"/>
      <c r="AGF29" s="191"/>
      <c r="AGG29" s="191"/>
      <c r="AGH29" s="191"/>
      <c r="AGI29" s="191"/>
      <c r="AGJ29" s="191"/>
      <c r="AGK29" s="191"/>
      <c r="AGL29" s="191"/>
      <c r="AGM29" s="191"/>
      <c r="AGN29" s="191"/>
      <c r="AGO29" s="191"/>
      <c r="AGP29" s="191"/>
      <c r="AGQ29" s="191"/>
      <c r="AGR29" s="191"/>
      <c r="AGS29" s="191"/>
      <c r="AGT29" s="191"/>
      <c r="AGU29" s="191"/>
      <c r="AGV29" s="191"/>
      <c r="AGW29" s="191"/>
      <c r="AGX29" s="191"/>
      <c r="AGY29" s="191"/>
      <c r="AGZ29" s="191"/>
      <c r="AHA29" s="191"/>
      <c r="AHB29" s="191"/>
      <c r="AHC29" s="191"/>
      <c r="AHD29" s="191"/>
      <c r="AHE29" s="191"/>
      <c r="AHF29" s="191"/>
      <c r="AHG29" s="191"/>
      <c r="AHH29" s="191"/>
      <c r="AHI29" s="191"/>
      <c r="AHJ29" s="191"/>
      <c r="AHK29" s="191"/>
      <c r="AHL29" s="191"/>
      <c r="AHM29" s="191"/>
      <c r="AHN29" s="191"/>
      <c r="AHO29" s="191"/>
      <c r="AHP29" s="191"/>
      <c r="AHQ29" s="191"/>
      <c r="AHR29" s="191"/>
      <c r="AHS29" s="191"/>
      <c r="AHT29" s="191"/>
      <c r="AHU29" s="191"/>
      <c r="AHV29" s="191"/>
      <c r="AHW29" s="191"/>
      <c r="AHX29" s="191"/>
      <c r="AHY29" s="191"/>
      <c r="AHZ29" s="191"/>
      <c r="AIA29" s="191"/>
      <c r="AIB29" s="191"/>
      <c r="AIC29" s="191"/>
      <c r="AID29" s="191"/>
      <c r="AIE29" s="191"/>
      <c r="AIF29" s="191"/>
      <c r="AIG29" s="191"/>
      <c r="AIH29" s="191"/>
      <c r="AII29" s="191"/>
      <c r="AIJ29" s="191"/>
      <c r="AIK29" s="191"/>
      <c r="AIL29" s="191"/>
      <c r="AIM29" s="191"/>
      <c r="AIN29" s="191"/>
      <c r="AIO29" s="191"/>
      <c r="AIP29" s="191"/>
      <c r="AIQ29" s="191"/>
      <c r="AIR29" s="191"/>
      <c r="AIS29" s="191"/>
      <c r="AIT29" s="191"/>
      <c r="AIU29" s="191"/>
      <c r="AIV29" s="191"/>
      <c r="AIW29" s="191"/>
      <c r="AIX29" s="191"/>
      <c r="AIY29" s="191"/>
      <c r="AIZ29" s="191"/>
      <c r="AJA29" s="191"/>
      <c r="AJB29" s="191"/>
      <c r="AJC29" s="191"/>
      <c r="AJD29" s="191"/>
      <c r="AJE29" s="191"/>
      <c r="AJF29" s="191"/>
      <c r="AJG29" s="191"/>
      <c r="AJH29" s="191"/>
      <c r="AJI29" s="191"/>
      <c r="AJJ29" s="191"/>
      <c r="AJK29" s="191"/>
      <c r="AJL29" s="191"/>
      <c r="AJM29" s="191"/>
      <c r="AJN29" s="191"/>
      <c r="AJO29" s="191"/>
      <c r="AJP29" s="191"/>
      <c r="AJQ29" s="191"/>
      <c r="AJR29" s="191"/>
      <c r="AJS29" s="191"/>
      <c r="AJT29" s="191"/>
      <c r="AJU29" s="191"/>
      <c r="AJV29" s="191"/>
      <c r="AJW29" s="191"/>
      <c r="AJX29" s="191"/>
      <c r="AJY29" s="191"/>
      <c r="AJZ29" s="191"/>
      <c r="AKA29" s="191"/>
      <c r="AKB29" s="191"/>
      <c r="AKC29" s="191"/>
      <c r="AKD29" s="191"/>
      <c r="AKE29" s="191"/>
      <c r="AKF29" s="191"/>
      <c r="AKG29" s="191"/>
      <c r="AKH29" s="191"/>
      <c r="AKI29" s="191"/>
      <c r="AKJ29" s="191"/>
      <c r="AKK29" s="191"/>
      <c r="AKL29" s="191"/>
      <c r="AKM29" s="191"/>
      <c r="AKN29" s="191"/>
      <c r="AKO29" s="191"/>
      <c r="AKP29" s="191"/>
      <c r="AKQ29" s="191"/>
      <c r="AKR29" s="191"/>
      <c r="AKS29" s="191"/>
      <c r="AKT29" s="191"/>
      <c r="AKU29" s="191"/>
      <c r="AKV29" s="191"/>
      <c r="AKW29" s="191"/>
      <c r="AKX29" s="191"/>
      <c r="AKY29" s="191"/>
      <c r="AKZ29" s="191"/>
      <c r="ALA29" s="191"/>
      <c r="ALB29" s="191"/>
      <c r="ALC29" s="191"/>
      <c r="ALD29" s="191"/>
      <c r="ALE29" s="191"/>
      <c r="ALF29" s="191"/>
      <c r="ALG29" s="191"/>
      <c r="ALH29" s="191"/>
      <c r="ALI29" s="191"/>
      <c r="ALJ29" s="191"/>
      <c r="ALK29" s="191"/>
      <c r="ALL29" s="191"/>
      <c r="ALM29" s="191"/>
      <c r="ALN29" s="191"/>
      <c r="ALO29" s="191"/>
      <c r="ALP29" s="191"/>
      <c r="ALQ29" s="191"/>
      <c r="ALR29" s="191"/>
      <c r="ALS29" s="191"/>
      <c r="ALT29" s="191"/>
      <c r="ALU29" s="191"/>
      <c r="ALV29" s="191"/>
      <c r="ALW29" s="191"/>
      <c r="ALX29" s="191"/>
      <c r="ALY29" s="191"/>
      <c r="ALZ29" s="191"/>
      <c r="AMA29" s="191"/>
      <c r="AMB29" s="191"/>
      <c r="AMC29" s="191"/>
      <c r="AMD29" s="191"/>
      <c r="AME29" s="191"/>
      <c r="AMF29" s="191"/>
      <c r="AMG29" s="191"/>
      <c r="AMH29" s="191"/>
      <c r="AMI29" s="191"/>
      <c r="AMJ29" s="191"/>
      <c r="AMK29" s="191"/>
      <c r="AML29" s="191"/>
    </row>
    <row r="30" spans="1:1026" ht="9.9499999999999993" customHeight="1" x14ac:dyDescent="0.25">
      <c r="A30" s="216"/>
      <c r="B30" s="217" t="s">
        <v>9</v>
      </c>
      <c r="C30" s="217"/>
      <c r="D30" s="217"/>
      <c r="E30" s="218" t="s">
        <v>10</v>
      </c>
      <c r="F30" s="219" t="s">
        <v>144</v>
      </c>
      <c r="G30" s="215"/>
      <c r="H30" s="215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1"/>
      <c r="AO30" s="191"/>
      <c r="AP30" s="191"/>
      <c r="AQ30" s="191"/>
      <c r="AR30" s="191"/>
      <c r="AS30" s="191"/>
      <c r="AT30" s="191"/>
      <c r="AU30" s="191"/>
      <c r="AV30" s="191"/>
      <c r="AW30" s="191"/>
      <c r="AX30" s="191"/>
      <c r="AY30" s="191"/>
      <c r="AZ30" s="191"/>
      <c r="BA30" s="191"/>
      <c r="BB30" s="191"/>
      <c r="BC30" s="191"/>
      <c r="BD30" s="191"/>
      <c r="BE30" s="191"/>
      <c r="BF30" s="191"/>
      <c r="BG30" s="191"/>
      <c r="BH30" s="191"/>
      <c r="BI30" s="191"/>
      <c r="BJ30" s="191"/>
      <c r="BK30" s="191"/>
      <c r="BL30" s="191"/>
      <c r="BM30" s="191"/>
      <c r="BN30" s="191"/>
      <c r="BO30" s="191"/>
      <c r="BP30" s="191"/>
      <c r="BQ30" s="191"/>
      <c r="BR30" s="191"/>
      <c r="BS30" s="191"/>
      <c r="BT30" s="191"/>
      <c r="BU30" s="191"/>
      <c r="BV30" s="191"/>
      <c r="BW30" s="191"/>
      <c r="BX30" s="191"/>
      <c r="BY30" s="191"/>
      <c r="BZ30" s="191"/>
      <c r="CA30" s="191"/>
      <c r="CB30" s="191"/>
      <c r="CC30" s="191"/>
      <c r="CD30" s="191"/>
      <c r="CE30" s="191"/>
      <c r="CF30" s="191"/>
      <c r="CG30" s="191"/>
      <c r="CH30" s="191"/>
      <c r="CI30" s="191"/>
      <c r="CJ30" s="191"/>
      <c r="CK30" s="191"/>
      <c r="CL30" s="191"/>
      <c r="CM30" s="191"/>
      <c r="CN30" s="191"/>
      <c r="CO30" s="191"/>
      <c r="CP30" s="191"/>
      <c r="CQ30" s="191"/>
      <c r="CR30" s="191"/>
      <c r="CS30" s="191"/>
      <c r="CT30" s="191"/>
      <c r="CU30" s="191"/>
      <c r="CV30" s="191"/>
      <c r="CW30" s="191"/>
      <c r="CX30" s="191"/>
      <c r="CY30" s="191"/>
      <c r="CZ30" s="191"/>
      <c r="DA30" s="191"/>
      <c r="DB30" s="191"/>
      <c r="DC30" s="191"/>
      <c r="DD30" s="191"/>
      <c r="DE30" s="191"/>
      <c r="DF30" s="191"/>
      <c r="DG30" s="191"/>
      <c r="DH30" s="191"/>
      <c r="DI30" s="191"/>
      <c r="DJ30" s="191"/>
      <c r="DK30" s="191"/>
      <c r="DL30" s="191"/>
      <c r="DM30" s="191"/>
      <c r="DN30" s="191"/>
      <c r="DO30" s="191"/>
      <c r="DP30" s="191"/>
      <c r="DQ30" s="191"/>
      <c r="DR30" s="191"/>
      <c r="DS30" s="191"/>
      <c r="DT30" s="191"/>
      <c r="DU30" s="191"/>
      <c r="DV30" s="191"/>
      <c r="DW30" s="191"/>
      <c r="DX30" s="191"/>
      <c r="DY30" s="191"/>
      <c r="DZ30" s="191"/>
      <c r="EA30" s="191"/>
      <c r="EB30" s="191"/>
      <c r="EC30" s="191"/>
      <c r="ED30" s="191"/>
      <c r="EE30" s="191"/>
      <c r="EF30" s="191"/>
      <c r="EG30" s="191"/>
      <c r="EH30" s="191"/>
      <c r="EI30" s="191"/>
      <c r="EJ30" s="191"/>
      <c r="EK30" s="191"/>
      <c r="EL30" s="191"/>
      <c r="EM30" s="191"/>
      <c r="EN30" s="191"/>
      <c r="EO30" s="191"/>
      <c r="EP30" s="191"/>
      <c r="EQ30" s="191"/>
      <c r="ER30" s="191"/>
      <c r="ES30" s="191"/>
      <c r="ET30" s="191"/>
      <c r="EU30" s="191"/>
      <c r="EV30" s="191"/>
      <c r="EW30" s="191"/>
      <c r="EX30" s="191"/>
      <c r="EY30" s="191"/>
      <c r="EZ30" s="191"/>
      <c r="FA30" s="191"/>
      <c r="FB30" s="191"/>
      <c r="FC30" s="191"/>
      <c r="FD30" s="191"/>
      <c r="FE30" s="191"/>
      <c r="FF30" s="191"/>
      <c r="FG30" s="191"/>
      <c r="FH30" s="191"/>
      <c r="FI30" s="191"/>
      <c r="FJ30" s="191"/>
      <c r="FK30" s="191"/>
      <c r="FL30" s="191"/>
      <c r="FM30" s="191"/>
      <c r="FN30" s="191"/>
      <c r="FO30" s="191"/>
      <c r="FP30" s="191"/>
      <c r="FQ30" s="191"/>
      <c r="FR30" s="191"/>
      <c r="FS30" s="191"/>
      <c r="FT30" s="191"/>
      <c r="FU30" s="191"/>
      <c r="FV30" s="191"/>
      <c r="FW30" s="191"/>
      <c r="FX30" s="191"/>
      <c r="FY30" s="191"/>
      <c r="FZ30" s="191"/>
      <c r="GA30" s="191"/>
      <c r="GB30" s="191"/>
      <c r="GC30" s="191"/>
      <c r="GD30" s="191"/>
      <c r="GE30" s="191"/>
      <c r="GF30" s="191"/>
      <c r="GG30" s="191"/>
      <c r="GH30" s="191"/>
      <c r="GI30" s="191"/>
      <c r="GJ30" s="191"/>
      <c r="GK30" s="191"/>
      <c r="GL30" s="191"/>
      <c r="GM30" s="191"/>
      <c r="GN30" s="191"/>
      <c r="GO30" s="191"/>
      <c r="GP30" s="191"/>
      <c r="GQ30" s="191"/>
      <c r="GR30" s="191"/>
      <c r="GS30" s="191"/>
      <c r="GT30" s="191"/>
      <c r="GU30" s="191"/>
      <c r="GV30" s="191"/>
      <c r="GW30" s="191"/>
      <c r="GX30" s="191"/>
      <c r="GY30" s="191"/>
      <c r="GZ30" s="191"/>
      <c r="HA30" s="191"/>
      <c r="HB30" s="191"/>
      <c r="HC30" s="191"/>
      <c r="HD30" s="191"/>
      <c r="HE30" s="191"/>
      <c r="HF30" s="191"/>
      <c r="HG30" s="191"/>
      <c r="HH30" s="191"/>
      <c r="HI30" s="191"/>
      <c r="HJ30" s="191"/>
      <c r="HK30" s="191"/>
      <c r="HL30" s="191"/>
      <c r="HM30" s="191"/>
      <c r="HN30" s="191"/>
      <c r="HO30" s="191"/>
      <c r="HP30" s="191"/>
      <c r="HQ30" s="191"/>
      <c r="HR30" s="191"/>
      <c r="HS30" s="191"/>
      <c r="HT30" s="191"/>
      <c r="HU30" s="191"/>
      <c r="HV30" s="191"/>
      <c r="HW30" s="191"/>
      <c r="HX30" s="191"/>
      <c r="HY30" s="191"/>
      <c r="HZ30" s="191"/>
      <c r="IA30" s="191"/>
      <c r="IB30" s="191"/>
      <c r="IC30" s="191"/>
      <c r="ID30" s="191"/>
      <c r="IE30" s="191"/>
      <c r="IF30" s="191"/>
      <c r="IG30" s="191"/>
      <c r="IH30" s="191"/>
      <c r="II30" s="191"/>
      <c r="IJ30" s="191"/>
      <c r="IK30" s="191"/>
      <c r="IL30" s="191"/>
      <c r="IM30" s="191"/>
      <c r="IN30" s="191"/>
      <c r="IO30" s="191"/>
      <c r="IP30" s="191"/>
      <c r="IQ30" s="191"/>
      <c r="IR30" s="191"/>
      <c r="IS30" s="191"/>
      <c r="IT30" s="191"/>
      <c r="IU30" s="191"/>
      <c r="IV30" s="191"/>
      <c r="IW30" s="191"/>
      <c r="IX30" s="191"/>
      <c r="IY30" s="191"/>
      <c r="IZ30" s="191"/>
      <c r="JA30" s="191"/>
      <c r="JB30" s="191"/>
      <c r="JC30" s="191"/>
      <c r="JD30" s="191"/>
      <c r="JE30" s="191"/>
      <c r="JF30" s="191"/>
      <c r="JG30" s="191"/>
      <c r="JH30" s="191"/>
      <c r="JI30" s="191"/>
      <c r="JJ30" s="191"/>
      <c r="JK30" s="191"/>
      <c r="JL30" s="191"/>
      <c r="JM30" s="191"/>
      <c r="JN30" s="191"/>
      <c r="JO30" s="191"/>
      <c r="JP30" s="191"/>
      <c r="JQ30" s="191"/>
      <c r="JR30" s="191"/>
      <c r="JS30" s="191"/>
      <c r="JT30" s="191"/>
      <c r="JU30" s="191"/>
      <c r="JV30" s="191"/>
      <c r="JW30" s="191"/>
      <c r="JX30" s="191"/>
      <c r="JY30" s="191"/>
      <c r="JZ30" s="191"/>
      <c r="KA30" s="191"/>
      <c r="KB30" s="191"/>
      <c r="KC30" s="191"/>
      <c r="KD30" s="191"/>
      <c r="KE30" s="191"/>
      <c r="KF30" s="191"/>
      <c r="KG30" s="191"/>
      <c r="KH30" s="191"/>
      <c r="KI30" s="191"/>
      <c r="KJ30" s="191"/>
      <c r="KK30" s="191"/>
      <c r="KL30" s="191"/>
      <c r="KM30" s="191"/>
      <c r="KN30" s="191"/>
      <c r="KO30" s="191"/>
      <c r="KP30" s="191"/>
      <c r="KQ30" s="191"/>
      <c r="KR30" s="191"/>
      <c r="KS30" s="191"/>
      <c r="KT30" s="191"/>
      <c r="KU30" s="191"/>
      <c r="KV30" s="191"/>
      <c r="KW30" s="191"/>
      <c r="KX30" s="191"/>
      <c r="KY30" s="191"/>
      <c r="KZ30" s="191"/>
      <c r="LA30" s="191"/>
      <c r="LB30" s="191"/>
      <c r="LC30" s="191"/>
      <c r="LD30" s="191"/>
      <c r="LE30" s="191"/>
      <c r="LF30" s="191"/>
      <c r="LG30" s="191"/>
      <c r="LH30" s="191"/>
      <c r="LI30" s="191"/>
      <c r="LJ30" s="191"/>
      <c r="LK30" s="191"/>
      <c r="LL30" s="191"/>
      <c r="LM30" s="191"/>
      <c r="LN30" s="191"/>
      <c r="LO30" s="191"/>
      <c r="LP30" s="191"/>
      <c r="LQ30" s="191"/>
      <c r="LR30" s="191"/>
      <c r="LS30" s="191"/>
      <c r="LT30" s="191"/>
      <c r="LU30" s="191"/>
      <c r="LV30" s="191"/>
      <c r="LW30" s="191"/>
      <c r="LX30" s="191"/>
      <c r="LY30" s="191"/>
      <c r="LZ30" s="191"/>
      <c r="MA30" s="191"/>
      <c r="MB30" s="191"/>
      <c r="MC30" s="191"/>
      <c r="MD30" s="191"/>
      <c r="ME30" s="191"/>
      <c r="MF30" s="191"/>
      <c r="MG30" s="191"/>
      <c r="MH30" s="191"/>
      <c r="MI30" s="191"/>
      <c r="MJ30" s="191"/>
      <c r="MK30" s="191"/>
      <c r="ML30" s="191"/>
      <c r="MM30" s="191"/>
      <c r="MN30" s="191"/>
      <c r="MO30" s="191"/>
      <c r="MP30" s="191"/>
      <c r="MQ30" s="191"/>
      <c r="MR30" s="191"/>
      <c r="MS30" s="191"/>
      <c r="MT30" s="191"/>
      <c r="MU30" s="191"/>
      <c r="MV30" s="191"/>
      <c r="MW30" s="191"/>
      <c r="MX30" s="191"/>
      <c r="MY30" s="191"/>
      <c r="MZ30" s="191"/>
      <c r="NA30" s="191"/>
      <c r="NB30" s="191"/>
      <c r="NC30" s="191"/>
      <c r="ND30" s="191"/>
      <c r="NE30" s="191"/>
      <c r="NF30" s="191"/>
      <c r="NG30" s="191"/>
      <c r="NH30" s="191"/>
      <c r="NI30" s="191"/>
      <c r="NJ30" s="191"/>
      <c r="NK30" s="191"/>
      <c r="NL30" s="191"/>
      <c r="NM30" s="191"/>
      <c r="NN30" s="191"/>
      <c r="NO30" s="191"/>
      <c r="NP30" s="191"/>
      <c r="NQ30" s="191"/>
      <c r="NR30" s="191"/>
      <c r="NS30" s="191"/>
      <c r="NT30" s="191"/>
      <c r="NU30" s="191"/>
      <c r="NV30" s="191"/>
      <c r="NW30" s="191"/>
      <c r="NX30" s="191"/>
      <c r="NY30" s="191"/>
      <c r="NZ30" s="191"/>
      <c r="OA30" s="191"/>
      <c r="OB30" s="191"/>
      <c r="OC30" s="191"/>
      <c r="OD30" s="191"/>
      <c r="OE30" s="191"/>
      <c r="OF30" s="191"/>
      <c r="OG30" s="191"/>
      <c r="OH30" s="191"/>
      <c r="OI30" s="191"/>
      <c r="OJ30" s="191"/>
      <c r="OK30" s="191"/>
      <c r="OL30" s="191"/>
      <c r="OM30" s="191"/>
      <c r="ON30" s="191"/>
      <c r="OO30" s="191"/>
      <c r="OP30" s="191"/>
      <c r="OQ30" s="191"/>
      <c r="OR30" s="191"/>
      <c r="OS30" s="191"/>
      <c r="OT30" s="191"/>
      <c r="OU30" s="191"/>
      <c r="OV30" s="191"/>
      <c r="OW30" s="191"/>
      <c r="OX30" s="191"/>
      <c r="OY30" s="191"/>
      <c r="OZ30" s="191"/>
      <c r="PA30" s="191"/>
      <c r="PB30" s="191"/>
      <c r="PC30" s="191"/>
      <c r="PD30" s="191"/>
      <c r="PE30" s="191"/>
      <c r="PF30" s="191"/>
      <c r="PG30" s="191"/>
      <c r="PH30" s="191"/>
      <c r="PI30" s="191"/>
      <c r="PJ30" s="191"/>
      <c r="PK30" s="191"/>
      <c r="PL30" s="191"/>
      <c r="PM30" s="191"/>
      <c r="PN30" s="191"/>
      <c r="PO30" s="191"/>
      <c r="PP30" s="191"/>
      <c r="PQ30" s="191"/>
      <c r="PR30" s="191"/>
      <c r="PS30" s="191"/>
      <c r="PT30" s="191"/>
      <c r="PU30" s="191"/>
      <c r="PV30" s="191"/>
      <c r="PW30" s="191"/>
      <c r="PX30" s="191"/>
      <c r="PY30" s="191"/>
      <c r="PZ30" s="191"/>
      <c r="QA30" s="191"/>
      <c r="QB30" s="191"/>
      <c r="QC30" s="191"/>
      <c r="QD30" s="191"/>
      <c r="QE30" s="191"/>
      <c r="QF30" s="191"/>
      <c r="QG30" s="191"/>
      <c r="QH30" s="191"/>
      <c r="QI30" s="191"/>
      <c r="QJ30" s="191"/>
      <c r="QK30" s="191"/>
      <c r="QL30" s="191"/>
      <c r="QM30" s="191"/>
      <c r="QN30" s="191"/>
      <c r="QO30" s="191"/>
      <c r="QP30" s="191"/>
      <c r="QQ30" s="191"/>
      <c r="QR30" s="191"/>
      <c r="QS30" s="191"/>
      <c r="QT30" s="191"/>
      <c r="QU30" s="191"/>
      <c r="QV30" s="191"/>
      <c r="QW30" s="191"/>
      <c r="QX30" s="191"/>
      <c r="QY30" s="191"/>
      <c r="QZ30" s="191"/>
      <c r="RA30" s="191"/>
      <c r="RB30" s="191"/>
      <c r="RC30" s="191"/>
      <c r="RD30" s="191"/>
      <c r="RE30" s="191"/>
      <c r="RF30" s="191"/>
      <c r="RG30" s="191"/>
      <c r="RH30" s="191"/>
      <c r="RI30" s="191"/>
      <c r="RJ30" s="191"/>
      <c r="RK30" s="191"/>
      <c r="RL30" s="191"/>
      <c r="RM30" s="191"/>
      <c r="RN30" s="191"/>
      <c r="RO30" s="191"/>
      <c r="RP30" s="191"/>
      <c r="RQ30" s="191"/>
      <c r="RR30" s="191"/>
      <c r="RS30" s="191"/>
      <c r="RT30" s="191"/>
      <c r="RU30" s="191"/>
      <c r="RV30" s="191"/>
      <c r="RW30" s="191"/>
      <c r="RX30" s="191"/>
      <c r="RY30" s="191"/>
      <c r="RZ30" s="191"/>
      <c r="SA30" s="191"/>
      <c r="SB30" s="191"/>
      <c r="SC30" s="191"/>
      <c r="SD30" s="191"/>
      <c r="SE30" s="191"/>
      <c r="SF30" s="191"/>
      <c r="SG30" s="191"/>
      <c r="SH30" s="191"/>
      <c r="SI30" s="191"/>
      <c r="SJ30" s="191"/>
      <c r="SK30" s="191"/>
      <c r="SL30" s="191"/>
      <c r="SM30" s="191"/>
      <c r="SN30" s="191"/>
      <c r="SO30" s="191"/>
      <c r="SP30" s="191"/>
      <c r="SQ30" s="191"/>
      <c r="SR30" s="191"/>
      <c r="SS30" s="191"/>
      <c r="ST30" s="191"/>
      <c r="SU30" s="191"/>
      <c r="SV30" s="191"/>
      <c r="SW30" s="191"/>
      <c r="SX30" s="191"/>
      <c r="SY30" s="191"/>
      <c r="SZ30" s="191"/>
      <c r="TA30" s="191"/>
      <c r="TB30" s="191"/>
      <c r="TC30" s="191"/>
      <c r="TD30" s="191"/>
      <c r="TE30" s="191"/>
      <c r="TF30" s="191"/>
      <c r="TG30" s="191"/>
      <c r="TH30" s="191"/>
      <c r="TI30" s="191"/>
      <c r="TJ30" s="191"/>
      <c r="TK30" s="191"/>
      <c r="TL30" s="191"/>
      <c r="TM30" s="191"/>
      <c r="TN30" s="191"/>
      <c r="TO30" s="191"/>
      <c r="TP30" s="191"/>
      <c r="TQ30" s="191"/>
      <c r="TR30" s="191"/>
      <c r="TS30" s="191"/>
      <c r="TT30" s="191"/>
      <c r="TU30" s="191"/>
      <c r="TV30" s="191"/>
      <c r="TW30" s="191"/>
      <c r="TX30" s="191"/>
      <c r="TY30" s="191"/>
      <c r="TZ30" s="191"/>
      <c r="UA30" s="191"/>
      <c r="UB30" s="191"/>
      <c r="UC30" s="191"/>
      <c r="UD30" s="191"/>
      <c r="UE30" s="191"/>
      <c r="UF30" s="191"/>
      <c r="UG30" s="191"/>
      <c r="UH30" s="191"/>
      <c r="UI30" s="191"/>
      <c r="UJ30" s="191"/>
      <c r="UK30" s="191"/>
      <c r="UL30" s="191"/>
      <c r="UM30" s="191"/>
      <c r="UN30" s="191"/>
      <c r="UO30" s="191"/>
      <c r="UP30" s="191"/>
      <c r="UQ30" s="191"/>
      <c r="UR30" s="191"/>
      <c r="US30" s="191"/>
      <c r="UT30" s="191"/>
      <c r="UU30" s="191"/>
      <c r="UV30" s="191"/>
      <c r="UW30" s="191"/>
      <c r="UX30" s="191"/>
      <c r="UY30" s="191"/>
      <c r="UZ30" s="191"/>
      <c r="VA30" s="191"/>
      <c r="VB30" s="191"/>
      <c r="VC30" s="191"/>
      <c r="VD30" s="191"/>
      <c r="VE30" s="191"/>
      <c r="VF30" s="191"/>
      <c r="VG30" s="191"/>
      <c r="VH30" s="191"/>
      <c r="VI30" s="191"/>
      <c r="VJ30" s="191"/>
      <c r="VK30" s="191"/>
      <c r="VL30" s="191"/>
      <c r="VM30" s="191"/>
      <c r="VN30" s="191"/>
      <c r="VO30" s="191"/>
      <c r="VP30" s="191"/>
      <c r="VQ30" s="191"/>
      <c r="VR30" s="191"/>
      <c r="VS30" s="191"/>
      <c r="VT30" s="191"/>
      <c r="VU30" s="191"/>
      <c r="VV30" s="191"/>
      <c r="VW30" s="191"/>
      <c r="VX30" s="191"/>
      <c r="VY30" s="191"/>
      <c r="VZ30" s="191"/>
      <c r="WA30" s="191"/>
      <c r="WB30" s="191"/>
      <c r="WC30" s="191"/>
      <c r="WD30" s="191"/>
      <c r="WE30" s="191"/>
      <c r="WF30" s="191"/>
      <c r="WG30" s="191"/>
      <c r="WH30" s="191"/>
      <c r="WI30" s="191"/>
      <c r="WJ30" s="191"/>
      <c r="WK30" s="191"/>
      <c r="WL30" s="191"/>
      <c r="WM30" s="191"/>
      <c r="WN30" s="191"/>
      <c r="WO30" s="191"/>
      <c r="WP30" s="191"/>
      <c r="WQ30" s="191"/>
      <c r="WR30" s="191"/>
      <c r="WS30" s="191"/>
      <c r="WT30" s="191"/>
      <c r="WU30" s="191"/>
      <c r="WV30" s="191"/>
      <c r="WW30" s="191"/>
      <c r="WX30" s="191"/>
      <c r="WY30" s="191"/>
      <c r="WZ30" s="191"/>
      <c r="XA30" s="191"/>
      <c r="XB30" s="191"/>
      <c r="XC30" s="191"/>
      <c r="XD30" s="191"/>
      <c r="XE30" s="191"/>
      <c r="XF30" s="191"/>
      <c r="XG30" s="191"/>
      <c r="XH30" s="191"/>
      <c r="XI30" s="191"/>
      <c r="XJ30" s="191"/>
      <c r="XK30" s="191"/>
      <c r="XL30" s="191"/>
      <c r="XM30" s="191"/>
      <c r="XN30" s="191"/>
      <c r="XO30" s="191"/>
      <c r="XP30" s="191"/>
      <c r="XQ30" s="191"/>
      <c r="XR30" s="191"/>
      <c r="XS30" s="191"/>
      <c r="XT30" s="191"/>
      <c r="XU30" s="191"/>
      <c r="XV30" s="191"/>
      <c r="XW30" s="191"/>
      <c r="XX30" s="191"/>
      <c r="XY30" s="191"/>
      <c r="XZ30" s="191"/>
      <c r="YA30" s="191"/>
      <c r="YB30" s="191"/>
      <c r="YC30" s="191"/>
      <c r="YD30" s="191"/>
      <c r="YE30" s="191"/>
      <c r="YF30" s="191"/>
      <c r="YG30" s="191"/>
      <c r="YH30" s="191"/>
      <c r="YI30" s="191"/>
      <c r="YJ30" s="191"/>
      <c r="YK30" s="191"/>
      <c r="YL30" s="191"/>
      <c r="YM30" s="191"/>
      <c r="YN30" s="191"/>
      <c r="YO30" s="191"/>
      <c r="YP30" s="191"/>
      <c r="YQ30" s="191"/>
      <c r="YR30" s="191"/>
      <c r="YS30" s="191"/>
      <c r="YT30" s="191"/>
      <c r="YU30" s="191"/>
      <c r="YV30" s="191"/>
      <c r="YW30" s="191"/>
      <c r="YX30" s="191"/>
      <c r="YY30" s="191"/>
      <c r="YZ30" s="191"/>
      <c r="ZA30" s="191"/>
      <c r="ZB30" s="191"/>
      <c r="ZC30" s="191"/>
      <c r="ZD30" s="191"/>
      <c r="ZE30" s="191"/>
      <c r="ZF30" s="191"/>
      <c r="ZG30" s="191"/>
      <c r="ZH30" s="191"/>
      <c r="ZI30" s="191"/>
      <c r="ZJ30" s="191"/>
      <c r="ZK30" s="191"/>
      <c r="ZL30" s="191"/>
      <c r="ZM30" s="191"/>
      <c r="ZN30" s="191"/>
      <c r="ZO30" s="191"/>
      <c r="ZP30" s="191"/>
      <c r="ZQ30" s="191"/>
      <c r="ZR30" s="191"/>
      <c r="ZS30" s="191"/>
      <c r="ZT30" s="191"/>
      <c r="ZU30" s="191"/>
      <c r="ZV30" s="191"/>
      <c r="ZW30" s="191"/>
      <c r="ZX30" s="191"/>
      <c r="ZY30" s="191"/>
      <c r="ZZ30" s="191"/>
      <c r="AAA30" s="191"/>
      <c r="AAB30" s="191"/>
      <c r="AAC30" s="191"/>
      <c r="AAD30" s="191"/>
      <c r="AAE30" s="191"/>
      <c r="AAF30" s="191"/>
      <c r="AAG30" s="191"/>
      <c r="AAH30" s="191"/>
      <c r="AAI30" s="191"/>
      <c r="AAJ30" s="191"/>
      <c r="AAK30" s="191"/>
      <c r="AAL30" s="191"/>
      <c r="AAM30" s="191"/>
      <c r="AAN30" s="191"/>
      <c r="AAO30" s="191"/>
      <c r="AAP30" s="191"/>
      <c r="AAQ30" s="191"/>
      <c r="AAR30" s="191"/>
      <c r="AAS30" s="191"/>
      <c r="AAT30" s="191"/>
      <c r="AAU30" s="191"/>
      <c r="AAV30" s="191"/>
      <c r="AAW30" s="191"/>
      <c r="AAX30" s="191"/>
      <c r="AAY30" s="191"/>
      <c r="AAZ30" s="191"/>
      <c r="ABA30" s="191"/>
      <c r="ABB30" s="191"/>
      <c r="ABC30" s="191"/>
      <c r="ABD30" s="191"/>
      <c r="ABE30" s="191"/>
      <c r="ABF30" s="191"/>
      <c r="ABG30" s="191"/>
      <c r="ABH30" s="191"/>
      <c r="ABI30" s="191"/>
      <c r="ABJ30" s="191"/>
      <c r="ABK30" s="191"/>
      <c r="ABL30" s="191"/>
      <c r="ABM30" s="191"/>
      <c r="ABN30" s="191"/>
      <c r="ABO30" s="191"/>
      <c r="ABP30" s="191"/>
      <c r="ABQ30" s="191"/>
      <c r="ABR30" s="191"/>
      <c r="ABS30" s="191"/>
      <c r="ABT30" s="191"/>
      <c r="ABU30" s="191"/>
      <c r="ABV30" s="191"/>
      <c r="ABW30" s="191"/>
      <c r="ABX30" s="191"/>
      <c r="ABY30" s="191"/>
      <c r="ABZ30" s="191"/>
      <c r="ACA30" s="191"/>
      <c r="ACB30" s="191"/>
      <c r="ACC30" s="191"/>
      <c r="ACD30" s="191"/>
      <c r="ACE30" s="191"/>
      <c r="ACF30" s="191"/>
      <c r="ACG30" s="191"/>
      <c r="ACH30" s="191"/>
      <c r="ACI30" s="191"/>
      <c r="ACJ30" s="191"/>
      <c r="ACK30" s="191"/>
      <c r="ACL30" s="191"/>
      <c r="ACM30" s="191"/>
      <c r="ACN30" s="191"/>
      <c r="ACO30" s="191"/>
      <c r="ACP30" s="191"/>
      <c r="ACQ30" s="191"/>
      <c r="ACR30" s="191"/>
      <c r="ACS30" s="191"/>
      <c r="ACT30" s="191"/>
      <c r="ACU30" s="191"/>
      <c r="ACV30" s="191"/>
      <c r="ACW30" s="191"/>
      <c r="ACX30" s="191"/>
      <c r="ACY30" s="191"/>
      <c r="ACZ30" s="191"/>
      <c r="ADA30" s="191"/>
      <c r="ADB30" s="191"/>
      <c r="ADC30" s="191"/>
      <c r="ADD30" s="191"/>
      <c r="ADE30" s="191"/>
      <c r="ADF30" s="191"/>
      <c r="ADG30" s="191"/>
      <c r="ADH30" s="191"/>
      <c r="ADI30" s="191"/>
      <c r="ADJ30" s="191"/>
      <c r="ADK30" s="191"/>
      <c r="ADL30" s="191"/>
      <c r="ADM30" s="191"/>
      <c r="ADN30" s="191"/>
      <c r="ADO30" s="191"/>
      <c r="ADP30" s="191"/>
      <c r="ADQ30" s="191"/>
      <c r="ADR30" s="191"/>
      <c r="ADS30" s="191"/>
      <c r="ADT30" s="191"/>
      <c r="ADU30" s="191"/>
      <c r="ADV30" s="191"/>
      <c r="ADW30" s="191"/>
      <c r="ADX30" s="191"/>
      <c r="ADY30" s="191"/>
      <c r="ADZ30" s="191"/>
      <c r="AEA30" s="191"/>
      <c r="AEB30" s="191"/>
      <c r="AEC30" s="191"/>
      <c r="AED30" s="191"/>
      <c r="AEE30" s="191"/>
      <c r="AEF30" s="191"/>
      <c r="AEG30" s="191"/>
      <c r="AEH30" s="191"/>
      <c r="AEI30" s="191"/>
      <c r="AEJ30" s="191"/>
      <c r="AEK30" s="191"/>
      <c r="AEL30" s="191"/>
      <c r="AEM30" s="191"/>
      <c r="AEN30" s="191"/>
      <c r="AEO30" s="191"/>
      <c r="AEP30" s="191"/>
      <c r="AEQ30" s="191"/>
      <c r="AER30" s="191"/>
      <c r="AES30" s="191"/>
      <c r="AET30" s="191"/>
      <c r="AEU30" s="191"/>
      <c r="AEV30" s="191"/>
      <c r="AEW30" s="191"/>
      <c r="AEX30" s="191"/>
      <c r="AEY30" s="191"/>
      <c r="AEZ30" s="191"/>
      <c r="AFA30" s="191"/>
      <c r="AFB30" s="191"/>
      <c r="AFC30" s="191"/>
      <c r="AFD30" s="191"/>
      <c r="AFE30" s="191"/>
      <c r="AFF30" s="191"/>
      <c r="AFG30" s="191"/>
      <c r="AFH30" s="191"/>
      <c r="AFI30" s="191"/>
      <c r="AFJ30" s="191"/>
      <c r="AFK30" s="191"/>
      <c r="AFL30" s="191"/>
      <c r="AFM30" s="191"/>
      <c r="AFN30" s="191"/>
      <c r="AFO30" s="191"/>
      <c r="AFP30" s="191"/>
      <c r="AFQ30" s="191"/>
      <c r="AFR30" s="191"/>
      <c r="AFS30" s="191"/>
      <c r="AFT30" s="191"/>
      <c r="AFU30" s="191"/>
      <c r="AFV30" s="191"/>
      <c r="AFW30" s="191"/>
      <c r="AFX30" s="191"/>
      <c r="AFY30" s="191"/>
      <c r="AFZ30" s="191"/>
      <c r="AGA30" s="191"/>
      <c r="AGB30" s="191"/>
      <c r="AGC30" s="191"/>
      <c r="AGD30" s="191"/>
      <c r="AGE30" s="191"/>
      <c r="AGF30" s="191"/>
      <c r="AGG30" s="191"/>
      <c r="AGH30" s="191"/>
      <c r="AGI30" s="191"/>
      <c r="AGJ30" s="191"/>
      <c r="AGK30" s="191"/>
      <c r="AGL30" s="191"/>
      <c r="AGM30" s="191"/>
      <c r="AGN30" s="191"/>
      <c r="AGO30" s="191"/>
      <c r="AGP30" s="191"/>
      <c r="AGQ30" s="191"/>
      <c r="AGR30" s="191"/>
      <c r="AGS30" s="191"/>
      <c r="AGT30" s="191"/>
      <c r="AGU30" s="191"/>
      <c r="AGV30" s="191"/>
      <c r="AGW30" s="191"/>
      <c r="AGX30" s="191"/>
      <c r="AGY30" s="191"/>
      <c r="AGZ30" s="191"/>
      <c r="AHA30" s="191"/>
      <c r="AHB30" s="191"/>
      <c r="AHC30" s="191"/>
      <c r="AHD30" s="191"/>
      <c r="AHE30" s="191"/>
      <c r="AHF30" s="191"/>
      <c r="AHG30" s="191"/>
      <c r="AHH30" s="191"/>
      <c r="AHI30" s="191"/>
      <c r="AHJ30" s="191"/>
      <c r="AHK30" s="191"/>
      <c r="AHL30" s="191"/>
      <c r="AHM30" s="191"/>
      <c r="AHN30" s="191"/>
      <c r="AHO30" s="191"/>
      <c r="AHP30" s="191"/>
      <c r="AHQ30" s="191"/>
      <c r="AHR30" s="191"/>
      <c r="AHS30" s="191"/>
      <c r="AHT30" s="191"/>
      <c r="AHU30" s="191"/>
      <c r="AHV30" s="191"/>
      <c r="AHW30" s="191"/>
      <c r="AHX30" s="191"/>
      <c r="AHY30" s="191"/>
      <c r="AHZ30" s="191"/>
      <c r="AIA30" s="191"/>
      <c r="AIB30" s="191"/>
      <c r="AIC30" s="191"/>
      <c r="AID30" s="191"/>
      <c r="AIE30" s="191"/>
      <c r="AIF30" s="191"/>
      <c r="AIG30" s="191"/>
      <c r="AIH30" s="191"/>
      <c r="AII30" s="191"/>
      <c r="AIJ30" s="191"/>
      <c r="AIK30" s="191"/>
      <c r="AIL30" s="191"/>
      <c r="AIM30" s="191"/>
      <c r="AIN30" s="191"/>
      <c r="AIO30" s="191"/>
      <c r="AIP30" s="191"/>
      <c r="AIQ30" s="191"/>
      <c r="AIR30" s="191"/>
      <c r="AIS30" s="191"/>
      <c r="AIT30" s="191"/>
      <c r="AIU30" s="191"/>
      <c r="AIV30" s="191"/>
      <c r="AIW30" s="191"/>
      <c r="AIX30" s="191"/>
      <c r="AIY30" s="191"/>
      <c r="AIZ30" s="191"/>
      <c r="AJA30" s="191"/>
      <c r="AJB30" s="191"/>
      <c r="AJC30" s="191"/>
      <c r="AJD30" s="191"/>
      <c r="AJE30" s="191"/>
      <c r="AJF30" s="191"/>
      <c r="AJG30" s="191"/>
      <c r="AJH30" s="191"/>
      <c r="AJI30" s="191"/>
      <c r="AJJ30" s="191"/>
      <c r="AJK30" s="191"/>
      <c r="AJL30" s="191"/>
      <c r="AJM30" s="191"/>
      <c r="AJN30" s="191"/>
      <c r="AJO30" s="191"/>
      <c r="AJP30" s="191"/>
      <c r="AJQ30" s="191"/>
      <c r="AJR30" s="191"/>
      <c r="AJS30" s="191"/>
      <c r="AJT30" s="191"/>
      <c r="AJU30" s="191"/>
      <c r="AJV30" s="191"/>
      <c r="AJW30" s="191"/>
      <c r="AJX30" s="191"/>
      <c r="AJY30" s="191"/>
      <c r="AJZ30" s="191"/>
      <c r="AKA30" s="191"/>
      <c r="AKB30" s="191"/>
      <c r="AKC30" s="191"/>
      <c r="AKD30" s="191"/>
      <c r="AKE30" s="191"/>
      <c r="AKF30" s="191"/>
      <c r="AKG30" s="191"/>
      <c r="AKH30" s="191"/>
      <c r="AKI30" s="191"/>
      <c r="AKJ30" s="191"/>
      <c r="AKK30" s="191"/>
      <c r="AKL30" s="191"/>
      <c r="AKM30" s="191"/>
      <c r="AKN30" s="191"/>
      <c r="AKO30" s="191"/>
      <c r="AKP30" s="191"/>
      <c r="AKQ30" s="191"/>
      <c r="AKR30" s="191"/>
      <c r="AKS30" s="191"/>
      <c r="AKT30" s="191"/>
      <c r="AKU30" s="191"/>
      <c r="AKV30" s="191"/>
      <c r="AKW30" s="191"/>
      <c r="AKX30" s="191"/>
      <c r="AKY30" s="191"/>
      <c r="AKZ30" s="191"/>
      <c r="ALA30" s="191"/>
      <c r="ALB30" s="191"/>
      <c r="ALC30" s="191"/>
      <c r="ALD30" s="191"/>
      <c r="ALE30" s="191"/>
      <c r="ALF30" s="191"/>
      <c r="ALG30" s="191"/>
      <c r="ALH30" s="191"/>
      <c r="ALI30" s="191"/>
      <c r="ALJ30" s="191"/>
      <c r="ALK30" s="191"/>
      <c r="ALL30" s="191"/>
      <c r="ALM30" s="191"/>
      <c r="ALN30" s="191"/>
      <c r="ALO30" s="191"/>
      <c r="ALP30" s="191"/>
      <c r="ALQ30" s="191"/>
      <c r="ALR30" s="191"/>
      <c r="ALS30" s="191"/>
      <c r="ALT30" s="191"/>
      <c r="ALU30" s="191"/>
      <c r="ALV30" s="191"/>
      <c r="ALW30" s="191"/>
      <c r="ALX30" s="191"/>
      <c r="ALY30" s="191"/>
      <c r="ALZ30" s="191"/>
      <c r="AMA30" s="191"/>
      <c r="AMB30" s="191"/>
      <c r="AMC30" s="191"/>
      <c r="AMD30" s="191"/>
      <c r="AME30" s="191"/>
      <c r="AMF30" s="191"/>
      <c r="AMG30" s="191"/>
      <c r="AMH30" s="191"/>
      <c r="AMI30" s="191"/>
      <c r="AMJ30" s="191"/>
      <c r="AMK30" s="191"/>
      <c r="AML30" s="191"/>
    </row>
    <row r="31" spans="1:1026" ht="9.9499999999999993" customHeight="1" x14ac:dyDescent="0.25">
      <c r="A31" s="220" t="s">
        <v>12</v>
      </c>
      <c r="B31" s="216"/>
      <c r="C31" s="297"/>
      <c r="D31" s="297"/>
      <c r="E31" s="221" t="s">
        <v>13</v>
      </c>
      <c r="F31" s="173" t="s">
        <v>13</v>
      </c>
      <c r="G31" s="215"/>
      <c r="H31" s="215"/>
      <c r="I31" s="222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1"/>
      <c r="BV31" s="191"/>
      <c r="BW31" s="191"/>
      <c r="BX31" s="191"/>
      <c r="BY31" s="191"/>
      <c r="BZ31" s="191"/>
      <c r="CA31" s="191"/>
      <c r="CB31" s="191"/>
      <c r="CC31" s="191"/>
      <c r="CD31" s="191"/>
      <c r="CE31" s="191"/>
      <c r="CF31" s="191"/>
      <c r="CG31" s="191"/>
      <c r="CH31" s="191"/>
      <c r="CI31" s="191"/>
      <c r="CJ31" s="191"/>
      <c r="CK31" s="191"/>
      <c r="CL31" s="191"/>
      <c r="CM31" s="191"/>
      <c r="CN31" s="191"/>
      <c r="CO31" s="191"/>
      <c r="CP31" s="191"/>
      <c r="CQ31" s="191"/>
      <c r="CR31" s="191"/>
      <c r="CS31" s="191"/>
      <c r="CT31" s="191"/>
      <c r="CU31" s="191"/>
      <c r="CV31" s="191"/>
      <c r="CW31" s="191"/>
      <c r="CX31" s="191"/>
      <c r="CY31" s="191"/>
      <c r="CZ31" s="191"/>
      <c r="DA31" s="191"/>
      <c r="DB31" s="191"/>
      <c r="DC31" s="191"/>
      <c r="DD31" s="191"/>
      <c r="DE31" s="191"/>
      <c r="DF31" s="191"/>
      <c r="DG31" s="191"/>
      <c r="DH31" s="191"/>
      <c r="DI31" s="191"/>
      <c r="DJ31" s="191"/>
      <c r="DK31" s="191"/>
      <c r="DL31" s="191"/>
      <c r="DM31" s="191"/>
      <c r="DN31" s="191"/>
      <c r="DO31" s="191"/>
      <c r="DP31" s="191"/>
      <c r="DQ31" s="191"/>
      <c r="DR31" s="191"/>
      <c r="DS31" s="191"/>
      <c r="DT31" s="191"/>
      <c r="DU31" s="191"/>
      <c r="DV31" s="191"/>
      <c r="DW31" s="191"/>
      <c r="DX31" s="191"/>
      <c r="DY31" s="191"/>
      <c r="DZ31" s="191"/>
      <c r="EA31" s="191"/>
      <c r="EB31" s="191"/>
      <c r="EC31" s="191"/>
      <c r="ED31" s="191"/>
      <c r="EE31" s="191"/>
      <c r="EF31" s="191"/>
      <c r="EG31" s="191"/>
      <c r="EH31" s="191"/>
      <c r="EI31" s="191"/>
      <c r="EJ31" s="191"/>
      <c r="EK31" s="191"/>
      <c r="EL31" s="191"/>
      <c r="EM31" s="191"/>
      <c r="EN31" s="191"/>
      <c r="EO31" s="191"/>
      <c r="EP31" s="191"/>
      <c r="EQ31" s="191"/>
      <c r="ER31" s="191"/>
      <c r="ES31" s="191"/>
      <c r="ET31" s="191"/>
      <c r="EU31" s="191"/>
      <c r="EV31" s="191"/>
      <c r="EW31" s="191"/>
      <c r="EX31" s="191"/>
      <c r="EY31" s="191"/>
      <c r="EZ31" s="191"/>
      <c r="FA31" s="191"/>
      <c r="FB31" s="191"/>
      <c r="FC31" s="191"/>
      <c r="FD31" s="191"/>
      <c r="FE31" s="191"/>
      <c r="FF31" s="191"/>
      <c r="FG31" s="191"/>
      <c r="FH31" s="191"/>
      <c r="FI31" s="191"/>
      <c r="FJ31" s="191"/>
      <c r="FK31" s="191"/>
      <c r="FL31" s="191"/>
      <c r="FM31" s="191"/>
      <c r="FN31" s="191"/>
      <c r="FO31" s="191"/>
      <c r="FP31" s="191"/>
      <c r="FQ31" s="191"/>
      <c r="FR31" s="191"/>
      <c r="FS31" s="191"/>
      <c r="FT31" s="191"/>
      <c r="FU31" s="191"/>
      <c r="FV31" s="191"/>
      <c r="FW31" s="191"/>
      <c r="FX31" s="191"/>
      <c r="FY31" s="191"/>
      <c r="FZ31" s="191"/>
      <c r="GA31" s="191"/>
      <c r="GB31" s="191"/>
      <c r="GC31" s="191"/>
      <c r="GD31" s="191"/>
      <c r="GE31" s="191"/>
      <c r="GF31" s="191"/>
      <c r="GG31" s="191"/>
      <c r="GH31" s="191"/>
      <c r="GI31" s="191"/>
      <c r="GJ31" s="191"/>
      <c r="GK31" s="191"/>
      <c r="GL31" s="191"/>
      <c r="GM31" s="191"/>
      <c r="GN31" s="191"/>
      <c r="GO31" s="191"/>
      <c r="GP31" s="191"/>
      <c r="GQ31" s="191"/>
      <c r="GR31" s="191"/>
      <c r="GS31" s="191"/>
      <c r="GT31" s="191"/>
      <c r="GU31" s="191"/>
      <c r="GV31" s="191"/>
      <c r="GW31" s="191"/>
      <c r="GX31" s="191"/>
      <c r="GY31" s="191"/>
      <c r="GZ31" s="191"/>
      <c r="HA31" s="191"/>
      <c r="HB31" s="191"/>
      <c r="HC31" s="191"/>
      <c r="HD31" s="191"/>
      <c r="HE31" s="191"/>
      <c r="HF31" s="191"/>
      <c r="HG31" s="191"/>
      <c r="HH31" s="191"/>
      <c r="HI31" s="191"/>
      <c r="HJ31" s="191"/>
      <c r="HK31" s="191"/>
      <c r="HL31" s="191"/>
      <c r="HM31" s="191"/>
      <c r="HN31" s="191"/>
      <c r="HO31" s="191"/>
      <c r="HP31" s="191"/>
      <c r="HQ31" s="191"/>
      <c r="HR31" s="191"/>
      <c r="HS31" s="191"/>
      <c r="HT31" s="191"/>
      <c r="HU31" s="191"/>
      <c r="HV31" s="191"/>
      <c r="HW31" s="191"/>
      <c r="HX31" s="191"/>
      <c r="HY31" s="191"/>
      <c r="HZ31" s="191"/>
      <c r="IA31" s="191"/>
      <c r="IB31" s="191"/>
      <c r="IC31" s="191"/>
      <c r="ID31" s="191"/>
      <c r="IE31" s="191"/>
      <c r="IF31" s="191"/>
      <c r="IG31" s="191"/>
      <c r="IH31" s="191"/>
      <c r="II31" s="191"/>
      <c r="IJ31" s="191"/>
      <c r="IK31" s="191"/>
      <c r="IL31" s="191"/>
      <c r="IM31" s="191"/>
      <c r="IN31" s="191"/>
      <c r="IO31" s="191"/>
      <c r="IP31" s="191"/>
      <c r="IQ31" s="191"/>
      <c r="IR31" s="191"/>
      <c r="IS31" s="191"/>
      <c r="IT31" s="191"/>
      <c r="IU31" s="191"/>
      <c r="IV31" s="191"/>
      <c r="IW31" s="191"/>
      <c r="IX31" s="191"/>
      <c r="IY31" s="191"/>
      <c r="IZ31" s="191"/>
      <c r="JA31" s="191"/>
      <c r="JB31" s="191"/>
      <c r="JC31" s="191"/>
      <c r="JD31" s="191"/>
      <c r="JE31" s="191"/>
      <c r="JF31" s="191"/>
      <c r="JG31" s="191"/>
      <c r="JH31" s="191"/>
      <c r="JI31" s="191"/>
      <c r="JJ31" s="191"/>
      <c r="JK31" s="191"/>
      <c r="JL31" s="191"/>
      <c r="JM31" s="191"/>
      <c r="JN31" s="191"/>
      <c r="JO31" s="191"/>
      <c r="JP31" s="191"/>
      <c r="JQ31" s="191"/>
      <c r="JR31" s="191"/>
      <c r="JS31" s="191"/>
      <c r="JT31" s="191"/>
      <c r="JU31" s="191"/>
      <c r="JV31" s="191"/>
      <c r="JW31" s="191"/>
      <c r="JX31" s="191"/>
      <c r="JY31" s="191"/>
      <c r="JZ31" s="191"/>
      <c r="KA31" s="191"/>
      <c r="KB31" s="191"/>
      <c r="KC31" s="191"/>
      <c r="KD31" s="191"/>
      <c r="KE31" s="191"/>
      <c r="KF31" s="191"/>
      <c r="KG31" s="191"/>
      <c r="KH31" s="191"/>
      <c r="KI31" s="191"/>
      <c r="KJ31" s="191"/>
      <c r="KK31" s="191"/>
      <c r="KL31" s="191"/>
      <c r="KM31" s="191"/>
      <c r="KN31" s="191"/>
      <c r="KO31" s="191"/>
      <c r="KP31" s="191"/>
      <c r="KQ31" s="191"/>
      <c r="KR31" s="191"/>
      <c r="KS31" s="191"/>
      <c r="KT31" s="191"/>
      <c r="KU31" s="191"/>
      <c r="KV31" s="191"/>
      <c r="KW31" s="191"/>
      <c r="KX31" s="191"/>
      <c r="KY31" s="191"/>
      <c r="KZ31" s="191"/>
      <c r="LA31" s="191"/>
      <c r="LB31" s="191"/>
      <c r="LC31" s="191"/>
      <c r="LD31" s="191"/>
      <c r="LE31" s="191"/>
      <c r="LF31" s="191"/>
      <c r="LG31" s="191"/>
      <c r="LH31" s="191"/>
      <c r="LI31" s="191"/>
      <c r="LJ31" s="191"/>
      <c r="LK31" s="191"/>
      <c r="LL31" s="191"/>
      <c r="LM31" s="191"/>
      <c r="LN31" s="191"/>
      <c r="LO31" s="191"/>
      <c r="LP31" s="191"/>
      <c r="LQ31" s="191"/>
      <c r="LR31" s="191"/>
      <c r="LS31" s="191"/>
      <c r="LT31" s="191"/>
      <c r="LU31" s="191"/>
      <c r="LV31" s="191"/>
      <c r="LW31" s="191"/>
      <c r="LX31" s="191"/>
      <c r="LY31" s="191"/>
      <c r="LZ31" s="191"/>
      <c r="MA31" s="191"/>
      <c r="MB31" s="191"/>
      <c r="MC31" s="191"/>
      <c r="MD31" s="191"/>
      <c r="ME31" s="191"/>
      <c r="MF31" s="191"/>
      <c r="MG31" s="191"/>
      <c r="MH31" s="191"/>
      <c r="MI31" s="191"/>
      <c r="MJ31" s="191"/>
      <c r="MK31" s="191"/>
      <c r="ML31" s="191"/>
      <c r="MM31" s="191"/>
      <c r="MN31" s="191"/>
      <c r="MO31" s="191"/>
      <c r="MP31" s="191"/>
      <c r="MQ31" s="191"/>
      <c r="MR31" s="191"/>
      <c r="MS31" s="191"/>
      <c r="MT31" s="191"/>
      <c r="MU31" s="191"/>
      <c r="MV31" s="191"/>
      <c r="MW31" s="191"/>
      <c r="MX31" s="191"/>
      <c r="MY31" s="191"/>
      <c r="MZ31" s="191"/>
      <c r="NA31" s="191"/>
      <c r="NB31" s="191"/>
      <c r="NC31" s="191"/>
      <c r="ND31" s="191"/>
      <c r="NE31" s="191"/>
      <c r="NF31" s="191"/>
      <c r="NG31" s="191"/>
      <c r="NH31" s="191"/>
      <c r="NI31" s="191"/>
      <c r="NJ31" s="191"/>
      <c r="NK31" s="191"/>
      <c r="NL31" s="191"/>
      <c r="NM31" s="191"/>
      <c r="NN31" s="191"/>
      <c r="NO31" s="191"/>
      <c r="NP31" s="191"/>
      <c r="NQ31" s="191"/>
      <c r="NR31" s="191"/>
      <c r="NS31" s="191"/>
      <c r="NT31" s="191"/>
      <c r="NU31" s="191"/>
      <c r="NV31" s="191"/>
      <c r="NW31" s="191"/>
      <c r="NX31" s="191"/>
      <c r="NY31" s="191"/>
      <c r="NZ31" s="191"/>
      <c r="OA31" s="191"/>
      <c r="OB31" s="191"/>
      <c r="OC31" s="191"/>
      <c r="OD31" s="191"/>
      <c r="OE31" s="191"/>
      <c r="OF31" s="191"/>
      <c r="OG31" s="191"/>
      <c r="OH31" s="191"/>
      <c r="OI31" s="191"/>
      <c r="OJ31" s="191"/>
      <c r="OK31" s="191"/>
      <c r="OL31" s="191"/>
      <c r="OM31" s="191"/>
      <c r="ON31" s="191"/>
      <c r="OO31" s="191"/>
      <c r="OP31" s="191"/>
      <c r="OQ31" s="191"/>
      <c r="OR31" s="191"/>
      <c r="OS31" s="191"/>
      <c r="OT31" s="191"/>
      <c r="OU31" s="191"/>
      <c r="OV31" s="191"/>
      <c r="OW31" s="191"/>
      <c r="OX31" s="191"/>
      <c r="OY31" s="191"/>
      <c r="OZ31" s="191"/>
      <c r="PA31" s="191"/>
      <c r="PB31" s="191"/>
      <c r="PC31" s="191"/>
      <c r="PD31" s="191"/>
      <c r="PE31" s="191"/>
      <c r="PF31" s="191"/>
      <c r="PG31" s="191"/>
      <c r="PH31" s="191"/>
      <c r="PI31" s="191"/>
      <c r="PJ31" s="191"/>
      <c r="PK31" s="191"/>
      <c r="PL31" s="191"/>
      <c r="PM31" s="191"/>
      <c r="PN31" s="191"/>
      <c r="PO31" s="191"/>
      <c r="PP31" s="191"/>
      <c r="PQ31" s="191"/>
      <c r="PR31" s="191"/>
      <c r="PS31" s="191"/>
      <c r="PT31" s="191"/>
      <c r="PU31" s="191"/>
      <c r="PV31" s="191"/>
      <c r="PW31" s="191"/>
      <c r="PX31" s="191"/>
      <c r="PY31" s="191"/>
      <c r="PZ31" s="191"/>
      <c r="QA31" s="191"/>
      <c r="QB31" s="191"/>
      <c r="QC31" s="191"/>
      <c r="QD31" s="191"/>
      <c r="QE31" s="191"/>
      <c r="QF31" s="191"/>
      <c r="QG31" s="191"/>
      <c r="QH31" s="191"/>
      <c r="QI31" s="191"/>
      <c r="QJ31" s="191"/>
      <c r="QK31" s="191"/>
      <c r="QL31" s="191"/>
      <c r="QM31" s="191"/>
      <c r="QN31" s="191"/>
      <c r="QO31" s="191"/>
      <c r="QP31" s="191"/>
      <c r="QQ31" s="191"/>
      <c r="QR31" s="191"/>
      <c r="QS31" s="191"/>
      <c r="QT31" s="191"/>
      <c r="QU31" s="191"/>
      <c r="QV31" s="191"/>
      <c r="QW31" s="191"/>
      <c r="QX31" s="191"/>
      <c r="QY31" s="191"/>
      <c r="QZ31" s="191"/>
      <c r="RA31" s="191"/>
      <c r="RB31" s="191"/>
      <c r="RC31" s="191"/>
      <c r="RD31" s="191"/>
      <c r="RE31" s="191"/>
      <c r="RF31" s="191"/>
      <c r="RG31" s="191"/>
      <c r="RH31" s="191"/>
      <c r="RI31" s="191"/>
      <c r="RJ31" s="191"/>
      <c r="RK31" s="191"/>
      <c r="RL31" s="191"/>
      <c r="RM31" s="191"/>
      <c r="RN31" s="191"/>
      <c r="RO31" s="191"/>
      <c r="RP31" s="191"/>
      <c r="RQ31" s="191"/>
      <c r="RR31" s="191"/>
      <c r="RS31" s="191"/>
      <c r="RT31" s="191"/>
      <c r="RU31" s="191"/>
      <c r="RV31" s="191"/>
      <c r="RW31" s="191"/>
      <c r="RX31" s="191"/>
      <c r="RY31" s="191"/>
      <c r="RZ31" s="191"/>
      <c r="SA31" s="191"/>
      <c r="SB31" s="191"/>
      <c r="SC31" s="191"/>
      <c r="SD31" s="191"/>
      <c r="SE31" s="191"/>
      <c r="SF31" s="191"/>
      <c r="SG31" s="191"/>
      <c r="SH31" s="191"/>
      <c r="SI31" s="191"/>
      <c r="SJ31" s="191"/>
      <c r="SK31" s="191"/>
      <c r="SL31" s="191"/>
      <c r="SM31" s="191"/>
      <c r="SN31" s="191"/>
      <c r="SO31" s="191"/>
      <c r="SP31" s="191"/>
      <c r="SQ31" s="191"/>
      <c r="SR31" s="191"/>
      <c r="SS31" s="191"/>
      <c r="ST31" s="191"/>
      <c r="SU31" s="191"/>
      <c r="SV31" s="191"/>
      <c r="SW31" s="191"/>
      <c r="SX31" s="191"/>
      <c r="SY31" s="191"/>
      <c r="SZ31" s="191"/>
      <c r="TA31" s="191"/>
      <c r="TB31" s="191"/>
      <c r="TC31" s="191"/>
      <c r="TD31" s="191"/>
      <c r="TE31" s="191"/>
      <c r="TF31" s="191"/>
      <c r="TG31" s="191"/>
      <c r="TH31" s="191"/>
      <c r="TI31" s="191"/>
      <c r="TJ31" s="191"/>
      <c r="TK31" s="191"/>
      <c r="TL31" s="191"/>
      <c r="TM31" s="191"/>
      <c r="TN31" s="191"/>
      <c r="TO31" s="191"/>
      <c r="TP31" s="191"/>
      <c r="TQ31" s="191"/>
      <c r="TR31" s="191"/>
      <c r="TS31" s="191"/>
      <c r="TT31" s="191"/>
      <c r="TU31" s="191"/>
      <c r="TV31" s="191"/>
      <c r="TW31" s="191"/>
      <c r="TX31" s="191"/>
      <c r="TY31" s="191"/>
      <c r="TZ31" s="191"/>
      <c r="UA31" s="191"/>
      <c r="UB31" s="191"/>
      <c r="UC31" s="191"/>
      <c r="UD31" s="191"/>
      <c r="UE31" s="191"/>
      <c r="UF31" s="191"/>
      <c r="UG31" s="191"/>
      <c r="UH31" s="191"/>
      <c r="UI31" s="191"/>
      <c r="UJ31" s="191"/>
      <c r="UK31" s="191"/>
      <c r="UL31" s="191"/>
      <c r="UM31" s="191"/>
      <c r="UN31" s="191"/>
      <c r="UO31" s="191"/>
      <c r="UP31" s="191"/>
      <c r="UQ31" s="191"/>
      <c r="UR31" s="191"/>
      <c r="US31" s="191"/>
      <c r="UT31" s="191"/>
      <c r="UU31" s="191"/>
      <c r="UV31" s="191"/>
      <c r="UW31" s="191"/>
      <c r="UX31" s="191"/>
      <c r="UY31" s="191"/>
      <c r="UZ31" s="191"/>
      <c r="VA31" s="191"/>
      <c r="VB31" s="191"/>
      <c r="VC31" s="191"/>
      <c r="VD31" s="191"/>
      <c r="VE31" s="191"/>
      <c r="VF31" s="191"/>
      <c r="VG31" s="191"/>
      <c r="VH31" s="191"/>
      <c r="VI31" s="191"/>
      <c r="VJ31" s="191"/>
      <c r="VK31" s="191"/>
      <c r="VL31" s="191"/>
      <c r="VM31" s="191"/>
      <c r="VN31" s="191"/>
      <c r="VO31" s="191"/>
      <c r="VP31" s="191"/>
      <c r="VQ31" s="191"/>
      <c r="VR31" s="191"/>
      <c r="VS31" s="191"/>
      <c r="VT31" s="191"/>
      <c r="VU31" s="191"/>
      <c r="VV31" s="191"/>
      <c r="VW31" s="191"/>
      <c r="VX31" s="191"/>
      <c r="VY31" s="191"/>
      <c r="VZ31" s="191"/>
      <c r="WA31" s="191"/>
      <c r="WB31" s="191"/>
      <c r="WC31" s="191"/>
      <c r="WD31" s="191"/>
      <c r="WE31" s="191"/>
      <c r="WF31" s="191"/>
      <c r="WG31" s="191"/>
      <c r="WH31" s="191"/>
      <c r="WI31" s="191"/>
      <c r="WJ31" s="191"/>
      <c r="WK31" s="191"/>
      <c r="WL31" s="191"/>
      <c r="WM31" s="191"/>
      <c r="WN31" s="191"/>
      <c r="WO31" s="191"/>
      <c r="WP31" s="191"/>
      <c r="WQ31" s="191"/>
      <c r="WR31" s="191"/>
      <c r="WS31" s="191"/>
      <c r="WT31" s="191"/>
      <c r="WU31" s="191"/>
      <c r="WV31" s="191"/>
      <c r="WW31" s="191"/>
      <c r="WX31" s="191"/>
      <c r="WY31" s="191"/>
      <c r="WZ31" s="191"/>
      <c r="XA31" s="191"/>
      <c r="XB31" s="191"/>
      <c r="XC31" s="191"/>
      <c r="XD31" s="191"/>
      <c r="XE31" s="191"/>
      <c r="XF31" s="191"/>
      <c r="XG31" s="191"/>
      <c r="XH31" s="191"/>
      <c r="XI31" s="191"/>
      <c r="XJ31" s="191"/>
      <c r="XK31" s="191"/>
      <c r="XL31" s="191"/>
      <c r="XM31" s="191"/>
      <c r="XN31" s="191"/>
      <c r="XO31" s="191"/>
      <c r="XP31" s="191"/>
      <c r="XQ31" s="191"/>
      <c r="XR31" s="191"/>
      <c r="XS31" s="191"/>
      <c r="XT31" s="191"/>
      <c r="XU31" s="191"/>
      <c r="XV31" s="191"/>
      <c r="XW31" s="191"/>
      <c r="XX31" s="191"/>
      <c r="XY31" s="191"/>
      <c r="XZ31" s="191"/>
      <c r="YA31" s="191"/>
      <c r="YB31" s="191"/>
      <c r="YC31" s="191"/>
      <c r="YD31" s="191"/>
      <c r="YE31" s="191"/>
      <c r="YF31" s="191"/>
      <c r="YG31" s="191"/>
      <c r="YH31" s="191"/>
      <c r="YI31" s="191"/>
      <c r="YJ31" s="191"/>
      <c r="YK31" s="191"/>
      <c r="YL31" s="191"/>
      <c r="YM31" s="191"/>
      <c r="YN31" s="191"/>
      <c r="YO31" s="191"/>
      <c r="YP31" s="191"/>
      <c r="YQ31" s="191"/>
      <c r="YR31" s="191"/>
      <c r="YS31" s="191"/>
      <c r="YT31" s="191"/>
      <c r="YU31" s="191"/>
      <c r="YV31" s="191"/>
      <c r="YW31" s="191"/>
      <c r="YX31" s="191"/>
      <c r="YY31" s="191"/>
      <c r="YZ31" s="191"/>
      <c r="ZA31" s="191"/>
      <c r="ZB31" s="191"/>
      <c r="ZC31" s="191"/>
      <c r="ZD31" s="191"/>
      <c r="ZE31" s="191"/>
      <c r="ZF31" s="191"/>
      <c r="ZG31" s="191"/>
      <c r="ZH31" s="191"/>
      <c r="ZI31" s="191"/>
      <c r="ZJ31" s="191"/>
      <c r="ZK31" s="191"/>
      <c r="ZL31" s="191"/>
      <c r="ZM31" s="191"/>
      <c r="ZN31" s="191"/>
      <c r="ZO31" s="191"/>
      <c r="ZP31" s="191"/>
      <c r="ZQ31" s="191"/>
      <c r="ZR31" s="191"/>
      <c r="ZS31" s="191"/>
      <c r="ZT31" s="191"/>
      <c r="ZU31" s="191"/>
      <c r="ZV31" s="191"/>
      <c r="ZW31" s="191"/>
      <c r="ZX31" s="191"/>
      <c r="ZY31" s="191"/>
      <c r="ZZ31" s="191"/>
      <c r="AAA31" s="191"/>
      <c r="AAB31" s="191"/>
      <c r="AAC31" s="191"/>
      <c r="AAD31" s="191"/>
      <c r="AAE31" s="191"/>
      <c r="AAF31" s="191"/>
      <c r="AAG31" s="191"/>
      <c r="AAH31" s="191"/>
      <c r="AAI31" s="191"/>
      <c r="AAJ31" s="191"/>
      <c r="AAK31" s="191"/>
      <c r="AAL31" s="191"/>
      <c r="AAM31" s="191"/>
      <c r="AAN31" s="191"/>
      <c r="AAO31" s="191"/>
      <c r="AAP31" s="191"/>
      <c r="AAQ31" s="191"/>
      <c r="AAR31" s="191"/>
      <c r="AAS31" s="191"/>
      <c r="AAT31" s="191"/>
      <c r="AAU31" s="191"/>
      <c r="AAV31" s="191"/>
      <c r="AAW31" s="191"/>
      <c r="AAX31" s="191"/>
      <c r="AAY31" s="191"/>
      <c r="AAZ31" s="191"/>
      <c r="ABA31" s="191"/>
      <c r="ABB31" s="191"/>
      <c r="ABC31" s="191"/>
      <c r="ABD31" s="191"/>
      <c r="ABE31" s="191"/>
      <c r="ABF31" s="191"/>
      <c r="ABG31" s="191"/>
      <c r="ABH31" s="191"/>
      <c r="ABI31" s="191"/>
      <c r="ABJ31" s="191"/>
      <c r="ABK31" s="191"/>
      <c r="ABL31" s="191"/>
      <c r="ABM31" s="191"/>
      <c r="ABN31" s="191"/>
      <c r="ABO31" s="191"/>
      <c r="ABP31" s="191"/>
      <c r="ABQ31" s="191"/>
      <c r="ABR31" s="191"/>
      <c r="ABS31" s="191"/>
      <c r="ABT31" s="191"/>
      <c r="ABU31" s="191"/>
      <c r="ABV31" s="191"/>
      <c r="ABW31" s="191"/>
      <c r="ABX31" s="191"/>
      <c r="ABY31" s="191"/>
      <c r="ABZ31" s="191"/>
      <c r="ACA31" s="191"/>
      <c r="ACB31" s="191"/>
      <c r="ACC31" s="191"/>
      <c r="ACD31" s="191"/>
      <c r="ACE31" s="191"/>
      <c r="ACF31" s="191"/>
      <c r="ACG31" s="191"/>
      <c r="ACH31" s="191"/>
      <c r="ACI31" s="191"/>
      <c r="ACJ31" s="191"/>
      <c r="ACK31" s="191"/>
      <c r="ACL31" s="191"/>
      <c r="ACM31" s="191"/>
      <c r="ACN31" s="191"/>
      <c r="ACO31" s="191"/>
      <c r="ACP31" s="191"/>
      <c r="ACQ31" s="191"/>
      <c r="ACR31" s="191"/>
      <c r="ACS31" s="191"/>
      <c r="ACT31" s="191"/>
      <c r="ACU31" s="191"/>
      <c r="ACV31" s="191"/>
      <c r="ACW31" s="191"/>
      <c r="ACX31" s="191"/>
      <c r="ACY31" s="191"/>
      <c r="ACZ31" s="191"/>
      <c r="ADA31" s="191"/>
      <c r="ADB31" s="191"/>
      <c r="ADC31" s="191"/>
      <c r="ADD31" s="191"/>
      <c r="ADE31" s="191"/>
      <c r="ADF31" s="191"/>
      <c r="ADG31" s="191"/>
      <c r="ADH31" s="191"/>
      <c r="ADI31" s="191"/>
      <c r="ADJ31" s="191"/>
      <c r="ADK31" s="191"/>
      <c r="ADL31" s="191"/>
      <c r="ADM31" s="191"/>
      <c r="ADN31" s="191"/>
      <c r="ADO31" s="191"/>
      <c r="ADP31" s="191"/>
      <c r="ADQ31" s="191"/>
      <c r="ADR31" s="191"/>
      <c r="ADS31" s="191"/>
      <c r="ADT31" s="191"/>
      <c r="ADU31" s="191"/>
      <c r="ADV31" s="191"/>
      <c r="ADW31" s="191"/>
      <c r="ADX31" s="191"/>
      <c r="ADY31" s="191"/>
      <c r="ADZ31" s="191"/>
      <c r="AEA31" s="191"/>
      <c r="AEB31" s="191"/>
      <c r="AEC31" s="191"/>
      <c r="AED31" s="191"/>
      <c r="AEE31" s="191"/>
      <c r="AEF31" s="191"/>
      <c r="AEG31" s="191"/>
      <c r="AEH31" s="191"/>
      <c r="AEI31" s="191"/>
      <c r="AEJ31" s="191"/>
      <c r="AEK31" s="191"/>
      <c r="AEL31" s="191"/>
      <c r="AEM31" s="191"/>
      <c r="AEN31" s="191"/>
      <c r="AEO31" s="191"/>
      <c r="AEP31" s="191"/>
      <c r="AEQ31" s="191"/>
      <c r="AER31" s="191"/>
      <c r="AES31" s="191"/>
      <c r="AET31" s="191"/>
      <c r="AEU31" s="191"/>
      <c r="AEV31" s="191"/>
      <c r="AEW31" s="191"/>
      <c r="AEX31" s="191"/>
      <c r="AEY31" s="191"/>
      <c r="AEZ31" s="191"/>
      <c r="AFA31" s="191"/>
      <c r="AFB31" s="191"/>
      <c r="AFC31" s="191"/>
      <c r="AFD31" s="191"/>
      <c r="AFE31" s="191"/>
      <c r="AFF31" s="191"/>
      <c r="AFG31" s="191"/>
      <c r="AFH31" s="191"/>
      <c r="AFI31" s="191"/>
      <c r="AFJ31" s="191"/>
      <c r="AFK31" s="191"/>
      <c r="AFL31" s="191"/>
      <c r="AFM31" s="191"/>
      <c r="AFN31" s="191"/>
      <c r="AFO31" s="191"/>
      <c r="AFP31" s="191"/>
      <c r="AFQ31" s="191"/>
      <c r="AFR31" s="191"/>
      <c r="AFS31" s="191"/>
      <c r="AFT31" s="191"/>
      <c r="AFU31" s="191"/>
      <c r="AFV31" s="191"/>
      <c r="AFW31" s="191"/>
      <c r="AFX31" s="191"/>
      <c r="AFY31" s="191"/>
      <c r="AFZ31" s="191"/>
      <c r="AGA31" s="191"/>
      <c r="AGB31" s="191"/>
      <c r="AGC31" s="191"/>
      <c r="AGD31" s="191"/>
      <c r="AGE31" s="191"/>
      <c r="AGF31" s="191"/>
      <c r="AGG31" s="191"/>
      <c r="AGH31" s="191"/>
      <c r="AGI31" s="191"/>
      <c r="AGJ31" s="191"/>
      <c r="AGK31" s="191"/>
      <c r="AGL31" s="191"/>
      <c r="AGM31" s="191"/>
      <c r="AGN31" s="191"/>
      <c r="AGO31" s="191"/>
      <c r="AGP31" s="191"/>
      <c r="AGQ31" s="191"/>
      <c r="AGR31" s="191"/>
      <c r="AGS31" s="191"/>
      <c r="AGT31" s="191"/>
      <c r="AGU31" s="191"/>
      <c r="AGV31" s="191"/>
      <c r="AGW31" s="191"/>
      <c r="AGX31" s="191"/>
      <c r="AGY31" s="191"/>
      <c r="AGZ31" s="191"/>
      <c r="AHA31" s="191"/>
      <c r="AHB31" s="191"/>
      <c r="AHC31" s="191"/>
      <c r="AHD31" s="191"/>
      <c r="AHE31" s="191"/>
      <c r="AHF31" s="191"/>
      <c r="AHG31" s="191"/>
      <c r="AHH31" s="191"/>
      <c r="AHI31" s="191"/>
      <c r="AHJ31" s="191"/>
      <c r="AHK31" s="191"/>
      <c r="AHL31" s="191"/>
      <c r="AHM31" s="191"/>
      <c r="AHN31" s="191"/>
      <c r="AHO31" s="191"/>
      <c r="AHP31" s="191"/>
      <c r="AHQ31" s="191"/>
      <c r="AHR31" s="191"/>
      <c r="AHS31" s="191"/>
      <c r="AHT31" s="191"/>
      <c r="AHU31" s="191"/>
      <c r="AHV31" s="191"/>
      <c r="AHW31" s="191"/>
      <c r="AHX31" s="191"/>
      <c r="AHY31" s="191"/>
      <c r="AHZ31" s="191"/>
      <c r="AIA31" s="191"/>
      <c r="AIB31" s="191"/>
      <c r="AIC31" s="191"/>
      <c r="AID31" s="191"/>
      <c r="AIE31" s="191"/>
      <c r="AIF31" s="191"/>
      <c r="AIG31" s="191"/>
      <c r="AIH31" s="191"/>
      <c r="AII31" s="191"/>
      <c r="AIJ31" s="191"/>
      <c r="AIK31" s="191"/>
      <c r="AIL31" s="191"/>
      <c r="AIM31" s="191"/>
      <c r="AIN31" s="191"/>
      <c r="AIO31" s="191"/>
      <c r="AIP31" s="191"/>
      <c r="AIQ31" s="191"/>
      <c r="AIR31" s="191"/>
      <c r="AIS31" s="191"/>
      <c r="AIT31" s="191"/>
      <c r="AIU31" s="191"/>
      <c r="AIV31" s="191"/>
      <c r="AIW31" s="191"/>
      <c r="AIX31" s="191"/>
      <c r="AIY31" s="191"/>
      <c r="AIZ31" s="191"/>
      <c r="AJA31" s="191"/>
      <c r="AJB31" s="191"/>
      <c r="AJC31" s="191"/>
      <c r="AJD31" s="191"/>
      <c r="AJE31" s="191"/>
      <c r="AJF31" s="191"/>
      <c r="AJG31" s="191"/>
      <c r="AJH31" s="191"/>
      <c r="AJI31" s="191"/>
      <c r="AJJ31" s="191"/>
      <c r="AJK31" s="191"/>
      <c r="AJL31" s="191"/>
      <c r="AJM31" s="191"/>
      <c r="AJN31" s="191"/>
      <c r="AJO31" s="191"/>
      <c r="AJP31" s="191"/>
      <c r="AJQ31" s="191"/>
      <c r="AJR31" s="191"/>
      <c r="AJS31" s="191"/>
      <c r="AJT31" s="191"/>
      <c r="AJU31" s="191"/>
      <c r="AJV31" s="191"/>
      <c r="AJW31" s="191"/>
      <c r="AJX31" s="191"/>
      <c r="AJY31" s="191"/>
      <c r="AJZ31" s="191"/>
      <c r="AKA31" s="191"/>
      <c r="AKB31" s="191"/>
      <c r="AKC31" s="191"/>
      <c r="AKD31" s="191"/>
      <c r="AKE31" s="191"/>
      <c r="AKF31" s="191"/>
      <c r="AKG31" s="191"/>
      <c r="AKH31" s="191"/>
      <c r="AKI31" s="191"/>
      <c r="AKJ31" s="191"/>
      <c r="AKK31" s="191"/>
      <c r="AKL31" s="191"/>
      <c r="AKM31" s="191"/>
      <c r="AKN31" s="191"/>
      <c r="AKO31" s="191"/>
      <c r="AKP31" s="191"/>
      <c r="AKQ31" s="191"/>
      <c r="AKR31" s="191"/>
      <c r="AKS31" s="191"/>
      <c r="AKT31" s="191"/>
      <c r="AKU31" s="191"/>
      <c r="AKV31" s="191"/>
      <c r="AKW31" s="191"/>
      <c r="AKX31" s="191"/>
      <c r="AKY31" s="191"/>
      <c r="AKZ31" s="191"/>
      <c r="ALA31" s="191"/>
      <c r="ALB31" s="191"/>
      <c r="ALC31" s="191"/>
      <c r="ALD31" s="191"/>
      <c r="ALE31" s="191"/>
      <c r="ALF31" s="191"/>
      <c r="ALG31" s="191"/>
      <c r="ALH31" s="191"/>
      <c r="ALI31" s="191"/>
      <c r="ALJ31" s="191"/>
      <c r="ALK31" s="191"/>
      <c r="ALL31" s="191"/>
      <c r="ALM31" s="191"/>
      <c r="ALN31" s="191"/>
      <c r="ALO31" s="191"/>
      <c r="ALP31" s="191"/>
      <c r="ALQ31" s="191"/>
      <c r="ALR31" s="191"/>
      <c r="ALS31" s="191"/>
      <c r="ALT31" s="191"/>
      <c r="ALU31" s="191"/>
      <c r="ALV31" s="191"/>
      <c r="ALW31" s="191"/>
      <c r="ALX31" s="191"/>
      <c r="ALY31" s="191"/>
      <c r="ALZ31" s="191"/>
      <c r="AMA31" s="191"/>
      <c r="AMB31" s="191"/>
      <c r="AMC31" s="191"/>
      <c r="AMD31" s="191"/>
      <c r="AME31" s="191"/>
      <c r="AMF31" s="191"/>
      <c r="AMG31" s="191"/>
      <c r="AMH31" s="191"/>
      <c r="AMI31" s="191"/>
      <c r="AMJ31" s="191"/>
      <c r="AMK31" s="191"/>
      <c r="AML31" s="191"/>
    </row>
    <row r="32" spans="1:1026" ht="9.9499999999999993" customHeight="1" x14ac:dyDescent="0.25">
      <c r="A32" s="220" t="s">
        <v>54</v>
      </c>
      <c r="B32" s="223">
        <v>5.9735139E-2</v>
      </c>
      <c r="C32" s="223"/>
      <c r="D32" s="223"/>
      <c r="E32" s="171">
        <f>B32*F19</f>
        <v>37304.766342700328</v>
      </c>
      <c r="F32" s="171">
        <f>B32*F19</f>
        <v>37304.766342700328</v>
      </c>
      <c r="H32" s="225"/>
      <c r="I32" s="243"/>
      <c r="K32" s="243"/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1"/>
      <c r="AO32" s="191"/>
      <c r="AP32" s="191"/>
      <c r="AQ32" s="191"/>
      <c r="AR32" s="191"/>
      <c r="AS32" s="191"/>
      <c r="AT32" s="191"/>
      <c r="AU32" s="191"/>
      <c r="AV32" s="191"/>
      <c r="AW32" s="191"/>
      <c r="AX32" s="191"/>
      <c r="AY32" s="191"/>
      <c r="AZ32" s="191"/>
      <c r="BA32" s="191"/>
      <c r="BB32" s="191"/>
      <c r="BC32" s="191"/>
      <c r="BD32" s="191"/>
      <c r="BE32" s="191"/>
      <c r="BF32" s="191"/>
      <c r="BG32" s="191"/>
      <c r="BH32" s="191"/>
      <c r="BI32" s="191"/>
      <c r="BJ32" s="191"/>
      <c r="BK32" s="191"/>
      <c r="BL32" s="191"/>
      <c r="BM32" s="191"/>
      <c r="BN32" s="191"/>
      <c r="BO32" s="191"/>
      <c r="BP32" s="191"/>
      <c r="BQ32" s="191"/>
      <c r="BR32" s="191"/>
      <c r="BS32" s="191"/>
      <c r="BT32" s="191"/>
      <c r="BU32" s="191"/>
      <c r="BV32" s="191"/>
      <c r="BW32" s="191"/>
      <c r="BX32" s="191"/>
      <c r="BY32" s="191"/>
      <c r="BZ32" s="191"/>
      <c r="CA32" s="191"/>
      <c r="CB32" s="191"/>
      <c r="CC32" s="191"/>
      <c r="CD32" s="191"/>
      <c r="CE32" s="191"/>
      <c r="CF32" s="191"/>
      <c r="CG32" s="191"/>
      <c r="CH32" s="191"/>
      <c r="CI32" s="191"/>
      <c r="CJ32" s="191"/>
      <c r="CK32" s="191"/>
      <c r="CL32" s="191"/>
      <c r="CM32" s="191"/>
      <c r="CN32" s="191"/>
      <c r="CO32" s="191"/>
      <c r="CP32" s="191"/>
      <c r="CQ32" s="191"/>
      <c r="CR32" s="191"/>
      <c r="CS32" s="191"/>
      <c r="CT32" s="191"/>
      <c r="CU32" s="191"/>
      <c r="CV32" s="191"/>
      <c r="CW32" s="191"/>
      <c r="CX32" s="191"/>
      <c r="CY32" s="191"/>
      <c r="CZ32" s="191"/>
      <c r="DA32" s="191"/>
      <c r="DB32" s="191"/>
      <c r="DC32" s="191"/>
      <c r="DD32" s="191"/>
      <c r="DE32" s="191"/>
      <c r="DF32" s="191"/>
      <c r="DG32" s="191"/>
      <c r="DH32" s="191"/>
      <c r="DI32" s="191"/>
      <c r="DJ32" s="191"/>
      <c r="DK32" s="191"/>
      <c r="DL32" s="191"/>
      <c r="DM32" s="191"/>
      <c r="DN32" s="191"/>
      <c r="DO32" s="191"/>
      <c r="DP32" s="191"/>
      <c r="DQ32" s="191"/>
      <c r="DR32" s="191"/>
      <c r="DS32" s="191"/>
      <c r="DT32" s="191"/>
      <c r="DU32" s="191"/>
      <c r="DV32" s="191"/>
      <c r="DW32" s="191"/>
      <c r="DX32" s="191"/>
      <c r="DY32" s="191"/>
      <c r="DZ32" s="191"/>
      <c r="EA32" s="191"/>
      <c r="EB32" s="191"/>
      <c r="EC32" s="191"/>
      <c r="ED32" s="191"/>
      <c r="EE32" s="191"/>
      <c r="EF32" s="191"/>
      <c r="EG32" s="191"/>
      <c r="EH32" s="191"/>
      <c r="EI32" s="191"/>
      <c r="EJ32" s="191"/>
      <c r="EK32" s="191"/>
      <c r="EL32" s="191"/>
      <c r="EM32" s="191"/>
      <c r="EN32" s="191"/>
      <c r="EO32" s="191"/>
      <c r="EP32" s="191"/>
      <c r="EQ32" s="191"/>
      <c r="ER32" s="191"/>
      <c r="ES32" s="191"/>
      <c r="ET32" s="191"/>
      <c r="EU32" s="191"/>
      <c r="EV32" s="191"/>
      <c r="EW32" s="191"/>
      <c r="EX32" s="191"/>
      <c r="EY32" s="191"/>
      <c r="EZ32" s="191"/>
      <c r="FA32" s="191"/>
      <c r="FB32" s="191"/>
      <c r="FC32" s="191"/>
      <c r="FD32" s="191"/>
      <c r="FE32" s="191"/>
      <c r="FF32" s="191"/>
      <c r="FG32" s="191"/>
      <c r="FH32" s="191"/>
      <c r="FI32" s="191"/>
      <c r="FJ32" s="191"/>
      <c r="FK32" s="191"/>
      <c r="FL32" s="191"/>
      <c r="FM32" s="191"/>
      <c r="FN32" s="191"/>
      <c r="FO32" s="191"/>
      <c r="FP32" s="191"/>
      <c r="FQ32" s="191"/>
      <c r="FR32" s="191"/>
      <c r="FS32" s="191"/>
      <c r="FT32" s="191"/>
      <c r="FU32" s="191"/>
      <c r="FV32" s="191"/>
      <c r="FW32" s="191"/>
      <c r="FX32" s="191"/>
      <c r="FY32" s="191"/>
      <c r="FZ32" s="191"/>
      <c r="GA32" s="191"/>
      <c r="GB32" s="191"/>
      <c r="GC32" s="191"/>
      <c r="GD32" s="191"/>
      <c r="GE32" s="191"/>
      <c r="GF32" s="191"/>
      <c r="GG32" s="191"/>
      <c r="GH32" s="191"/>
      <c r="GI32" s="191"/>
      <c r="GJ32" s="191"/>
      <c r="GK32" s="191"/>
      <c r="GL32" s="191"/>
      <c r="GM32" s="191"/>
      <c r="GN32" s="191"/>
      <c r="GO32" s="191"/>
      <c r="GP32" s="191"/>
      <c r="GQ32" s="191"/>
      <c r="GR32" s="191"/>
      <c r="GS32" s="191"/>
      <c r="GT32" s="191"/>
      <c r="GU32" s="191"/>
      <c r="GV32" s="191"/>
      <c r="GW32" s="191"/>
      <c r="GX32" s="191"/>
      <c r="GY32" s="191"/>
      <c r="GZ32" s="191"/>
      <c r="HA32" s="191"/>
      <c r="HB32" s="191"/>
      <c r="HC32" s="191"/>
      <c r="HD32" s="191"/>
      <c r="HE32" s="191"/>
      <c r="HF32" s="191"/>
      <c r="HG32" s="191"/>
      <c r="HH32" s="191"/>
      <c r="HI32" s="191"/>
      <c r="HJ32" s="191"/>
      <c r="HK32" s="191"/>
      <c r="HL32" s="191"/>
      <c r="HM32" s="191"/>
      <c r="HN32" s="191"/>
      <c r="HO32" s="191"/>
      <c r="HP32" s="191"/>
      <c r="HQ32" s="191"/>
      <c r="HR32" s="191"/>
      <c r="HS32" s="191"/>
      <c r="HT32" s="191"/>
      <c r="HU32" s="191"/>
      <c r="HV32" s="191"/>
      <c r="HW32" s="191"/>
      <c r="HX32" s="191"/>
      <c r="HY32" s="191"/>
      <c r="HZ32" s="191"/>
      <c r="IA32" s="191"/>
      <c r="IB32" s="191"/>
      <c r="IC32" s="191"/>
      <c r="ID32" s="191"/>
      <c r="IE32" s="191"/>
      <c r="IF32" s="191"/>
      <c r="IG32" s="191"/>
      <c r="IH32" s="191"/>
      <c r="II32" s="191"/>
      <c r="IJ32" s="191"/>
      <c r="IK32" s="191"/>
      <c r="IL32" s="191"/>
      <c r="IM32" s="191"/>
      <c r="IN32" s="191"/>
      <c r="IO32" s="191"/>
      <c r="IP32" s="191"/>
      <c r="IQ32" s="191"/>
      <c r="IR32" s="191"/>
      <c r="IS32" s="191"/>
      <c r="IT32" s="191"/>
      <c r="IU32" s="191"/>
      <c r="IV32" s="191"/>
      <c r="IW32" s="191"/>
      <c r="IX32" s="191"/>
      <c r="IY32" s="191"/>
      <c r="IZ32" s="191"/>
      <c r="JA32" s="191"/>
      <c r="JB32" s="191"/>
      <c r="JC32" s="191"/>
      <c r="JD32" s="191"/>
      <c r="JE32" s="191"/>
      <c r="JF32" s="191"/>
      <c r="JG32" s="191"/>
      <c r="JH32" s="191"/>
      <c r="JI32" s="191"/>
      <c r="JJ32" s="191"/>
      <c r="JK32" s="191"/>
      <c r="JL32" s="191"/>
      <c r="JM32" s="191"/>
      <c r="JN32" s="191"/>
      <c r="JO32" s="191"/>
      <c r="JP32" s="191"/>
      <c r="JQ32" s="191"/>
      <c r="JR32" s="191"/>
      <c r="JS32" s="191"/>
      <c r="JT32" s="191"/>
      <c r="JU32" s="191"/>
      <c r="JV32" s="191"/>
      <c r="JW32" s="191"/>
      <c r="JX32" s="191"/>
      <c r="JY32" s="191"/>
      <c r="JZ32" s="191"/>
      <c r="KA32" s="191"/>
      <c r="KB32" s="191"/>
      <c r="KC32" s="191"/>
      <c r="KD32" s="191"/>
      <c r="KE32" s="191"/>
      <c r="KF32" s="191"/>
      <c r="KG32" s="191"/>
      <c r="KH32" s="191"/>
      <c r="KI32" s="191"/>
      <c r="KJ32" s="191"/>
      <c r="KK32" s="191"/>
      <c r="KL32" s="191"/>
      <c r="KM32" s="191"/>
      <c r="KN32" s="191"/>
      <c r="KO32" s="191"/>
      <c r="KP32" s="191"/>
      <c r="KQ32" s="191"/>
      <c r="KR32" s="191"/>
      <c r="KS32" s="191"/>
      <c r="KT32" s="191"/>
      <c r="KU32" s="191"/>
      <c r="KV32" s="191"/>
      <c r="KW32" s="191"/>
      <c r="KX32" s="191"/>
      <c r="KY32" s="191"/>
      <c r="KZ32" s="191"/>
      <c r="LA32" s="191"/>
      <c r="LB32" s="191"/>
      <c r="LC32" s="191"/>
      <c r="LD32" s="191"/>
      <c r="LE32" s="191"/>
      <c r="LF32" s="191"/>
      <c r="LG32" s="191"/>
      <c r="LH32" s="191"/>
      <c r="LI32" s="191"/>
      <c r="LJ32" s="191"/>
      <c r="LK32" s="191"/>
      <c r="LL32" s="191"/>
      <c r="LM32" s="191"/>
      <c r="LN32" s="191"/>
      <c r="LO32" s="191"/>
      <c r="LP32" s="191"/>
      <c r="LQ32" s="191"/>
      <c r="LR32" s="191"/>
      <c r="LS32" s="191"/>
      <c r="LT32" s="191"/>
      <c r="LU32" s="191"/>
      <c r="LV32" s="191"/>
      <c r="LW32" s="191"/>
      <c r="LX32" s="191"/>
      <c r="LY32" s="191"/>
      <c r="LZ32" s="191"/>
      <c r="MA32" s="191"/>
      <c r="MB32" s="191"/>
      <c r="MC32" s="191"/>
      <c r="MD32" s="191"/>
      <c r="ME32" s="191"/>
      <c r="MF32" s="191"/>
      <c r="MG32" s="191"/>
      <c r="MH32" s="191"/>
      <c r="MI32" s="191"/>
      <c r="MJ32" s="191"/>
      <c r="MK32" s="191"/>
      <c r="ML32" s="191"/>
      <c r="MM32" s="191"/>
      <c r="MN32" s="191"/>
      <c r="MO32" s="191"/>
      <c r="MP32" s="191"/>
      <c r="MQ32" s="191"/>
      <c r="MR32" s="191"/>
      <c r="MS32" s="191"/>
      <c r="MT32" s="191"/>
      <c r="MU32" s="191"/>
      <c r="MV32" s="191"/>
      <c r="MW32" s="191"/>
      <c r="MX32" s="191"/>
      <c r="MY32" s="191"/>
      <c r="MZ32" s="191"/>
      <c r="NA32" s="191"/>
      <c r="NB32" s="191"/>
      <c r="NC32" s="191"/>
      <c r="ND32" s="191"/>
      <c r="NE32" s="191"/>
      <c r="NF32" s="191"/>
      <c r="NG32" s="191"/>
      <c r="NH32" s="191"/>
      <c r="NI32" s="191"/>
      <c r="NJ32" s="191"/>
      <c r="NK32" s="191"/>
      <c r="NL32" s="191"/>
      <c r="NM32" s="191"/>
      <c r="NN32" s="191"/>
      <c r="NO32" s="191"/>
      <c r="NP32" s="191"/>
      <c r="NQ32" s="191"/>
      <c r="NR32" s="191"/>
      <c r="NS32" s="191"/>
      <c r="NT32" s="191"/>
      <c r="NU32" s="191"/>
      <c r="NV32" s="191"/>
      <c r="NW32" s="191"/>
      <c r="NX32" s="191"/>
      <c r="NY32" s="191"/>
      <c r="NZ32" s="191"/>
      <c r="OA32" s="191"/>
      <c r="OB32" s="191"/>
      <c r="OC32" s="191"/>
      <c r="OD32" s="191"/>
      <c r="OE32" s="191"/>
      <c r="OF32" s="191"/>
      <c r="OG32" s="191"/>
      <c r="OH32" s="191"/>
      <c r="OI32" s="191"/>
      <c r="OJ32" s="191"/>
      <c r="OK32" s="191"/>
      <c r="OL32" s="191"/>
      <c r="OM32" s="191"/>
      <c r="ON32" s="191"/>
      <c r="OO32" s="191"/>
      <c r="OP32" s="191"/>
      <c r="OQ32" s="191"/>
      <c r="OR32" s="191"/>
      <c r="OS32" s="191"/>
      <c r="OT32" s="191"/>
      <c r="OU32" s="191"/>
      <c r="OV32" s="191"/>
      <c r="OW32" s="191"/>
      <c r="OX32" s="191"/>
      <c r="OY32" s="191"/>
      <c r="OZ32" s="191"/>
      <c r="PA32" s="191"/>
      <c r="PB32" s="191"/>
      <c r="PC32" s="191"/>
      <c r="PD32" s="191"/>
      <c r="PE32" s="191"/>
      <c r="PF32" s="191"/>
      <c r="PG32" s="191"/>
      <c r="PH32" s="191"/>
      <c r="PI32" s="191"/>
      <c r="PJ32" s="191"/>
      <c r="PK32" s="191"/>
      <c r="PL32" s="191"/>
      <c r="PM32" s="191"/>
      <c r="PN32" s="191"/>
      <c r="PO32" s="191"/>
      <c r="PP32" s="191"/>
      <c r="PQ32" s="191"/>
      <c r="PR32" s="191"/>
      <c r="PS32" s="191"/>
      <c r="PT32" s="191"/>
      <c r="PU32" s="191"/>
      <c r="PV32" s="191"/>
      <c r="PW32" s="191"/>
      <c r="PX32" s="191"/>
      <c r="PY32" s="191"/>
      <c r="PZ32" s="191"/>
      <c r="QA32" s="191"/>
      <c r="QB32" s="191"/>
      <c r="QC32" s="191"/>
      <c r="QD32" s="191"/>
      <c r="QE32" s="191"/>
      <c r="QF32" s="191"/>
      <c r="QG32" s="191"/>
      <c r="QH32" s="191"/>
      <c r="QI32" s="191"/>
      <c r="QJ32" s="191"/>
      <c r="QK32" s="191"/>
      <c r="QL32" s="191"/>
      <c r="QM32" s="191"/>
      <c r="QN32" s="191"/>
      <c r="QO32" s="191"/>
      <c r="QP32" s="191"/>
      <c r="QQ32" s="191"/>
      <c r="QR32" s="191"/>
      <c r="QS32" s="191"/>
      <c r="QT32" s="191"/>
      <c r="QU32" s="191"/>
      <c r="QV32" s="191"/>
      <c r="QW32" s="191"/>
      <c r="QX32" s="191"/>
      <c r="QY32" s="191"/>
      <c r="QZ32" s="191"/>
      <c r="RA32" s="191"/>
      <c r="RB32" s="191"/>
      <c r="RC32" s="191"/>
      <c r="RD32" s="191"/>
      <c r="RE32" s="191"/>
      <c r="RF32" s="191"/>
      <c r="RG32" s="191"/>
      <c r="RH32" s="191"/>
      <c r="RI32" s="191"/>
      <c r="RJ32" s="191"/>
      <c r="RK32" s="191"/>
      <c r="RL32" s="191"/>
      <c r="RM32" s="191"/>
      <c r="RN32" s="191"/>
      <c r="RO32" s="191"/>
      <c r="RP32" s="191"/>
      <c r="RQ32" s="191"/>
      <c r="RR32" s="191"/>
      <c r="RS32" s="191"/>
      <c r="RT32" s="191"/>
      <c r="RU32" s="191"/>
      <c r="RV32" s="191"/>
      <c r="RW32" s="191"/>
      <c r="RX32" s="191"/>
      <c r="RY32" s="191"/>
      <c r="RZ32" s="191"/>
      <c r="SA32" s="191"/>
      <c r="SB32" s="191"/>
      <c r="SC32" s="191"/>
      <c r="SD32" s="191"/>
      <c r="SE32" s="191"/>
      <c r="SF32" s="191"/>
      <c r="SG32" s="191"/>
      <c r="SH32" s="191"/>
      <c r="SI32" s="191"/>
      <c r="SJ32" s="191"/>
      <c r="SK32" s="191"/>
      <c r="SL32" s="191"/>
      <c r="SM32" s="191"/>
      <c r="SN32" s="191"/>
      <c r="SO32" s="191"/>
      <c r="SP32" s="191"/>
      <c r="SQ32" s="191"/>
      <c r="SR32" s="191"/>
      <c r="SS32" s="191"/>
      <c r="ST32" s="191"/>
      <c r="SU32" s="191"/>
      <c r="SV32" s="191"/>
      <c r="SW32" s="191"/>
      <c r="SX32" s="191"/>
      <c r="SY32" s="191"/>
      <c r="SZ32" s="191"/>
      <c r="TA32" s="191"/>
      <c r="TB32" s="191"/>
      <c r="TC32" s="191"/>
      <c r="TD32" s="191"/>
      <c r="TE32" s="191"/>
      <c r="TF32" s="191"/>
      <c r="TG32" s="191"/>
      <c r="TH32" s="191"/>
      <c r="TI32" s="191"/>
      <c r="TJ32" s="191"/>
      <c r="TK32" s="191"/>
      <c r="TL32" s="191"/>
      <c r="TM32" s="191"/>
      <c r="TN32" s="191"/>
      <c r="TO32" s="191"/>
      <c r="TP32" s="191"/>
      <c r="TQ32" s="191"/>
      <c r="TR32" s="191"/>
      <c r="TS32" s="191"/>
      <c r="TT32" s="191"/>
      <c r="TU32" s="191"/>
      <c r="TV32" s="191"/>
      <c r="TW32" s="191"/>
      <c r="TX32" s="191"/>
      <c r="TY32" s="191"/>
      <c r="TZ32" s="191"/>
      <c r="UA32" s="191"/>
      <c r="UB32" s="191"/>
      <c r="UC32" s="191"/>
      <c r="UD32" s="191"/>
      <c r="UE32" s="191"/>
      <c r="UF32" s="191"/>
      <c r="UG32" s="191"/>
      <c r="UH32" s="191"/>
      <c r="UI32" s="191"/>
      <c r="UJ32" s="191"/>
      <c r="UK32" s="191"/>
      <c r="UL32" s="191"/>
      <c r="UM32" s="191"/>
      <c r="UN32" s="191"/>
      <c r="UO32" s="191"/>
      <c r="UP32" s="191"/>
      <c r="UQ32" s="191"/>
      <c r="UR32" s="191"/>
      <c r="US32" s="191"/>
      <c r="UT32" s="191"/>
      <c r="UU32" s="191"/>
      <c r="UV32" s="191"/>
      <c r="UW32" s="191"/>
      <c r="UX32" s="191"/>
      <c r="UY32" s="191"/>
      <c r="UZ32" s="191"/>
      <c r="VA32" s="191"/>
      <c r="VB32" s="191"/>
      <c r="VC32" s="191"/>
      <c r="VD32" s="191"/>
      <c r="VE32" s="191"/>
      <c r="VF32" s="191"/>
      <c r="VG32" s="191"/>
      <c r="VH32" s="191"/>
      <c r="VI32" s="191"/>
      <c r="VJ32" s="191"/>
      <c r="VK32" s="191"/>
      <c r="VL32" s="191"/>
      <c r="VM32" s="191"/>
      <c r="VN32" s="191"/>
      <c r="VO32" s="191"/>
      <c r="VP32" s="191"/>
      <c r="VQ32" s="191"/>
      <c r="VR32" s="191"/>
      <c r="VS32" s="191"/>
      <c r="VT32" s="191"/>
      <c r="VU32" s="191"/>
      <c r="VV32" s="191"/>
      <c r="VW32" s="191"/>
      <c r="VX32" s="191"/>
      <c r="VY32" s="191"/>
      <c r="VZ32" s="191"/>
      <c r="WA32" s="191"/>
      <c r="WB32" s="191"/>
      <c r="WC32" s="191"/>
      <c r="WD32" s="191"/>
      <c r="WE32" s="191"/>
      <c r="WF32" s="191"/>
      <c r="WG32" s="191"/>
      <c r="WH32" s="191"/>
      <c r="WI32" s="191"/>
      <c r="WJ32" s="191"/>
      <c r="WK32" s="191"/>
      <c r="WL32" s="191"/>
      <c r="WM32" s="191"/>
      <c r="WN32" s="191"/>
      <c r="WO32" s="191"/>
      <c r="WP32" s="191"/>
      <c r="WQ32" s="191"/>
      <c r="WR32" s="191"/>
      <c r="WS32" s="191"/>
      <c r="WT32" s="191"/>
      <c r="WU32" s="191"/>
      <c r="WV32" s="191"/>
      <c r="WW32" s="191"/>
      <c r="WX32" s="191"/>
      <c r="WY32" s="191"/>
      <c r="WZ32" s="191"/>
      <c r="XA32" s="191"/>
      <c r="XB32" s="191"/>
      <c r="XC32" s="191"/>
      <c r="XD32" s="191"/>
      <c r="XE32" s="191"/>
      <c r="XF32" s="191"/>
      <c r="XG32" s="191"/>
      <c r="XH32" s="191"/>
      <c r="XI32" s="191"/>
      <c r="XJ32" s="191"/>
      <c r="XK32" s="191"/>
      <c r="XL32" s="191"/>
      <c r="XM32" s="191"/>
      <c r="XN32" s="191"/>
      <c r="XO32" s="191"/>
      <c r="XP32" s="191"/>
      <c r="XQ32" s="191"/>
      <c r="XR32" s="191"/>
      <c r="XS32" s="191"/>
      <c r="XT32" s="191"/>
      <c r="XU32" s="191"/>
      <c r="XV32" s="191"/>
      <c r="XW32" s="191"/>
      <c r="XX32" s="191"/>
      <c r="XY32" s="191"/>
      <c r="XZ32" s="191"/>
      <c r="YA32" s="191"/>
      <c r="YB32" s="191"/>
      <c r="YC32" s="191"/>
      <c r="YD32" s="191"/>
      <c r="YE32" s="191"/>
      <c r="YF32" s="191"/>
      <c r="YG32" s="191"/>
      <c r="YH32" s="191"/>
      <c r="YI32" s="191"/>
      <c r="YJ32" s="191"/>
      <c r="YK32" s="191"/>
      <c r="YL32" s="191"/>
      <c r="YM32" s="191"/>
      <c r="YN32" s="191"/>
      <c r="YO32" s="191"/>
      <c r="YP32" s="191"/>
      <c r="YQ32" s="191"/>
      <c r="YR32" s="191"/>
      <c r="YS32" s="191"/>
      <c r="YT32" s="191"/>
      <c r="YU32" s="191"/>
      <c r="YV32" s="191"/>
      <c r="YW32" s="191"/>
      <c r="YX32" s="191"/>
      <c r="YY32" s="191"/>
      <c r="YZ32" s="191"/>
      <c r="ZA32" s="191"/>
      <c r="ZB32" s="191"/>
      <c r="ZC32" s="191"/>
      <c r="ZD32" s="191"/>
      <c r="ZE32" s="191"/>
      <c r="ZF32" s="191"/>
      <c r="ZG32" s="191"/>
      <c r="ZH32" s="191"/>
      <c r="ZI32" s="191"/>
      <c r="ZJ32" s="191"/>
      <c r="ZK32" s="191"/>
      <c r="ZL32" s="191"/>
      <c r="ZM32" s="191"/>
      <c r="ZN32" s="191"/>
      <c r="ZO32" s="191"/>
      <c r="ZP32" s="191"/>
      <c r="ZQ32" s="191"/>
      <c r="ZR32" s="191"/>
      <c r="ZS32" s="191"/>
      <c r="ZT32" s="191"/>
      <c r="ZU32" s="191"/>
      <c r="ZV32" s="191"/>
      <c r="ZW32" s="191"/>
      <c r="ZX32" s="191"/>
      <c r="ZY32" s="191"/>
      <c r="ZZ32" s="191"/>
      <c r="AAA32" s="191"/>
      <c r="AAB32" s="191"/>
      <c r="AAC32" s="191"/>
      <c r="AAD32" s="191"/>
      <c r="AAE32" s="191"/>
      <c r="AAF32" s="191"/>
      <c r="AAG32" s="191"/>
      <c r="AAH32" s="191"/>
      <c r="AAI32" s="191"/>
      <c r="AAJ32" s="191"/>
      <c r="AAK32" s="191"/>
      <c r="AAL32" s="191"/>
      <c r="AAM32" s="191"/>
      <c r="AAN32" s="191"/>
      <c r="AAO32" s="191"/>
      <c r="AAP32" s="191"/>
      <c r="AAQ32" s="191"/>
      <c r="AAR32" s="191"/>
      <c r="AAS32" s="191"/>
      <c r="AAT32" s="191"/>
      <c r="AAU32" s="191"/>
      <c r="AAV32" s="191"/>
      <c r="AAW32" s="191"/>
      <c r="AAX32" s="191"/>
      <c r="AAY32" s="191"/>
      <c r="AAZ32" s="191"/>
      <c r="ABA32" s="191"/>
      <c r="ABB32" s="191"/>
      <c r="ABC32" s="191"/>
      <c r="ABD32" s="191"/>
      <c r="ABE32" s="191"/>
      <c r="ABF32" s="191"/>
      <c r="ABG32" s="191"/>
      <c r="ABH32" s="191"/>
      <c r="ABI32" s="191"/>
      <c r="ABJ32" s="191"/>
      <c r="ABK32" s="191"/>
      <c r="ABL32" s="191"/>
      <c r="ABM32" s="191"/>
      <c r="ABN32" s="191"/>
      <c r="ABO32" s="191"/>
      <c r="ABP32" s="191"/>
      <c r="ABQ32" s="191"/>
      <c r="ABR32" s="191"/>
      <c r="ABS32" s="191"/>
      <c r="ABT32" s="191"/>
      <c r="ABU32" s="191"/>
      <c r="ABV32" s="191"/>
      <c r="ABW32" s="191"/>
      <c r="ABX32" s="191"/>
      <c r="ABY32" s="191"/>
      <c r="ABZ32" s="191"/>
      <c r="ACA32" s="191"/>
      <c r="ACB32" s="191"/>
      <c r="ACC32" s="191"/>
      <c r="ACD32" s="191"/>
      <c r="ACE32" s="191"/>
      <c r="ACF32" s="191"/>
      <c r="ACG32" s="191"/>
      <c r="ACH32" s="191"/>
      <c r="ACI32" s="191"/>
      <c r="ACJ32" s="191"/>
      <c r="ACK32" s="191"/>
      <c r="ACL32" s="191"/>
      <c r="ACM32" s="191"/>
      <c r="ACN32" s="191"/>
      <c r="ACO32" s="191"/>
      <c r="ACP32" s="191"/>
      <c r="ACQ32" s="191"/>
      <c r="ACR32" s="191"/>
      <c r="ACS32" s="191"/>
      <c r="ACT32" s="191"/>
      <c r="ACU32" s="191"/>
      <c r="ACV32" s="191"/>
      <c r="ACW32" s="191"/>
      <c r="ACX32" s="191"/>
      <c r="ACY32" s="191"/>
      <c r="ACZ32" s="191"/>
      <c r="ADA32" s="191"/>
      <c r="ADB32" s="191"/>
      <c r="ADC32" s="191"/>
      <c r="ADD32" s="191"/>
      <c r="ADE32" s="191"/>
      <c r="ADF32" s="191"/>
      <c r="ADG32" s="191"/>
      <c r="ADH32" s="191"/>
      <c r="ADI32" s="191"/>
      <c r="ADJ32" s="191"/>
      <c r="ADK32" s="191"/>
      <c r="ADL32" s="191"/>
      <c r="ADM32" s="191"/>
      <c r="ADN32" s="191"/>
      <c r="ADO32" s="191"/>
      <c r="ADP32" s="191"/>
      <c r="ADQ32" s="191"/>
      <c r="ADR32" s="191"/>
      <c r="ADS32" s="191"/>
      <c r="ADT32" s="191"/>
      <c r="ADU32" s="191"/>
      <c r="ADV32" s="191"/>
      <c r="ADW32" s="191"/>
      <c r="ADX32" s="191"/>
      <c r="ADY32" s="191"/>
      <c r="ADZ32" s="191"/>
      <c r="AEA32" s="191"/>
      <c r="AEB32" s="191"/>
      <c r="AEC32" s="191"/>
      <c r="AED32" s="191"/>
      <c r="AEE32" s="191"/>
      <c r="AEF32" s="191"/>
      <c r="AEG32" s="191"/>
      <c r="AEH32" s="191"/>
      <c r="AEI32" s="191"/>
      <c r="AEJ32" s="191"/>
      <c r="AEK32" s="191"/>
      <c r="AEL32" s="191"/>
      <c r="AEM32" s="191"/>
      <c r="AEN32" s="191"/>
      <c r="AEO32" s="191"/>
      <c r="AEP32" s="191"/>
      <c r="AEQ32" s="191"/>
      <c r="AER32" s="191"/>
      <c r="AES32" s="191"/>
      <c r="AET32" s="191"/>
      <c r="AEU32" s="191"/>
      <c r="AEV32" s="191"/>
      <c r="AEW32" s="191"/>
      <c r="AEX32" s="191"/>
      <c r="AEY32" s="191"/>
      <c r="AEZ32" s="191"/>
      <c r="AFA32" s="191"/>
      <c r="AFB32" s="191"/>
      <c r="AFC32" s="191"/>
      <c r="AFD32" s="191"/>
      <c r="AFE32" s="191"/>
      <c r="AFF32" s="191"/>
      <c r="AFG32" s="191"/>
      <c r="AFH32" s="191"/>
      <c r="AFI32" s="191"/>
      <c r="AFJ32" s="191"/>
      <c r="AFK32" s="191"/>
      <c r="AFL32" s="191"/>
      <c r="AFM32" s="191"/>
      <c r="AFN32" s="191"/>
      <c r="AFO32" s="191"/>
      <c r="AFP32" s="191"/>
      <c r="AFQ32" s="191"/>
      <c r="AFR32" s="191"/>
      <c r="AFS32" s="191"/>
      <c r="AFT32" s="191"/>
      <c r="AFU32" s="191"/>
      <c r="AFV32" s="191"/>
      <c r="AFW32" s="191"/>
      <c r="AFX32" s="191"/>
      <c r="AFY32" s="191"/>
      <c r="AFZ32" s="191"/>
      <c r="AGA32" s="191"/>
      <c r="AGB32" s="191"/>
      <c r="AGC32" s="191"/>
      <c r="AGD32" s="191"/>
      <c r="AGE32" s="191"/>
      <c r="AGF32" s="191"/>
      <c r="AGG32" s="191"/>
      <c r="AGH32" s="191"/>
      <c r="AGI32" s="191"/>
      <c r="AGJ32" s="191"/>
      <c r="AGK32" s="191"/>
      <c r="AGL32" s="191"/>
      <c r="AGM32" s="191"/>
      <c r="AGN32" s="191"/>
      <c r="AGO32" s="191"/>
      <c r="AGP32" s="191"/>
      <c r="AGQ32" s="191"/>
      <c r="AGR32" s="191"/>
      <c r="AGS32" s="191"/>
      <c r="AGT32" s="191"/>
      <c r="AGU32" s="191"/>
      <c r="AGV32" s="191"/>
      <c r="AGW32" s="191"/>
      <c r="AGX32" s="191"/>
      <c r="AGY32" s="191"/>
      <c r="AGZ32" s="191"/>
      <c r="AHA32" s="191"/>
      <c r="AHB32" s="191"/>
      <c r="AHC32" s="191"/>
      <c r="AHD32" s="191"/>
      <c r="AHE32" s="191"/>
      <c r="AHF32" s="191"/>
      <c r="AHG32" s="191"/>
      <c r="AHH32" s="191"/>
      <c r="AHI32" s="191"/>
      <c r="AHJ32" s="191"/>
      <c r="AHK32" s="191"/>
      <c r="AHL32" s="191"/>
      <c r="AHM32" s="191"/>
      <c r="AHN32" s="191"/>
      <c r="AHO32" s="191"/>
      <c r="AHP32" s="191"/>
      <c r="AHQ32" s="191"/>
      <c r="AHR32" s="191"/>
      <c r="AHS32" s="191"/>
      <c r="AHT32" s="191"/>
      <c r="AHU32" s="191"/>
      <c r="AHV32" s="191"/>
      <c r="AHW32" s="191"/>
      <c r="AHX32" s="191"/>
      <c r="AHY32" s="191"/>
      <c r="AHZ32" s="191"/>
      <c r="AIA32" s="191"/>
      <c r="AIB32" s="191"/>
      <c r="AIC32" s="191"/>
      <c r="AID32" s="191"/>
      <c r="AIE32" s="191"/>
      <c r="AIF32" s="191"/>
      <c r="AIG32" s="191"/>
      <c r="AIH32" s="191"/>
      <c r="AII32" s="191"/>
      <c r="AIJ32" s="191"/>
      <c r="AIK32" s="191"/>
      <c r="AIL32" s="191"/>
      <c r="AIM32" s="191"/>
      <c r="AIN32" s="191"/>
      <c r="AIO32" s="191"/>
      <c r="AIP32" s="191"/>
      <c r="AIQ32" s="191"/>
      <c r="AIR32" s="191"/>
      <c r="AIS32" s="191"/>
      <c r="AIT32" s="191"/>
      <c r="AIU32" s="191"/>
      <c r="AIV32" s="191"/>
      <c r="AIW32" s="191"/>
      <c r="AIX32" s="191"/>
      <c r="AIY32" s="191"/>
      <c r="AIZ32" s="191"/>
      <c r="AJA32" s="191"/>
      <c r="AJB32" s="191"/>
      <c r="AJC32" s="191"/>
      <c r="AJD32" s="191"/>
      <c r="AJE32" s="191"/>
      <c r="AJF32" s="191"/>
      <c r="AJG32" s="191"/>
      <c r="AJH32" s="191"/>
      <c r="AJI32" s="191"/>
      <c r="AJJ32" s="191"/>
      <c r="AJK32" s="191"/>
      <c r="AJL32" s="191"/>
      <c r="AJM32" s="191"/>
      <c r="AJN32" s="191"/>
      <c r="AJO32" s="191"/>
      <c r="AJP32" s="191"/>
      <c r="AJQ32" s="191"/>
      <c r="AJR32" s="191"/>
      <c r="AJS32" s="191"/>
      <c r="AJT32" s="191"/>
      <c r="AJU32" s="191"/>
      <c r="AJV32" s="191"/>
      <c r="AJW32" s="191"/>
      <c r="AJX32" s="191"/>
      <c r="AJY32" s="191"/>
      <c r="AJZ32" s="191"/>
      <c r="AKA32" s="191"/>
      <c r="AKB32" s="191"/>
      <c r="AKC32" s="191"/>
      <c r="AKD32" s="191"/>
      <c r="AKE32" s="191"/>
      <c r="AKF32" s="191"/>
      <c r="AKG32" s="191"/>
      <c r="AKH32" s="191"/>
      <c r="AKI32" s="191"/>
      <c r="AKJ32" s="191"/>
      <c r="AKK32" s="191"/>
      <c r="AKL32" s="191"/>
      <c r="AKM32" s="191"/>
      <c r="AKN32" s="191"/>
      <c r="AKO32" s="191"/>
      <c r="AKP32" s="191"/>
      <c r="AKQ32" s="191"/>
      <c r="AKR32" s="191"/>
      <c r="AKS32" s="191"/>
      <c r="AKT32" s="191"/>
      <c r="AKU32" s="191"/>
      <c r="AKV32" s="191"/>
      <c r="AKW32" s="191"/>
      <c r="AKX32" s="191"/>
      <c r="AKY32" s="191"/>
      <c r="AKZ32" s="191"/>
      <c r="ALA32" s="191"/>
      <c r="ALB32" s="191"/>
      <c r="ALC32" s="191"/>
      <c r="ALD32" s="191"/>
      <c r="ALE32" s="191"/>
      <c r="ALF32" s="191"/>
      <c r="ALG32" s="191"/>
      <c r="ALH32" s="191"/>
      <c r="ALI32" s="191"/>
      <c r="ALJ32" s="191"/>
      <c r="ALK32" s="191"/>
      <c r="ALL32" s="191"/>
      <c r="ALM32" s="191"/>
      <c r="ALN32" s="191"/>
      <c r="ALO32" s="191"/>
      <c r="ALP32" s="191"/>
      <c r="ALQ32" s="191"/>
      <c r="ALR32" s="191"/>
      <c r="ALS32" s="191"/>
      <c r="ALT32" s="191"/>
      <c r="ALU32" s="191"/>
      <c r="ALV32" s="191"/>
      <c r="ALW32" s="191"/>
      <c r="ALX32" s="191"/>
      <c r="ALY32" s="191"/>
      <c r="ALZ32" s="191"/>
      <c r="AMA32" s="191"/>
      <c r="AMB32" s="191"/>
      <c r="AMC32" s="191"/>
      <c r="AMD32" s="191"/>
      <c r="AME32" s="191"/>
      <c r="AMF32" s="191"/>
      <c r="AMG32" s="191"/>
      <c r="AMH32" s="191"/>
      <c r="AMI32" s="191"/>
      <c r="AMJ32" s="191"/>
      <c r="AMK32" s="191"/>
      <c r="AML32" s="191"/>
    </row>
    <row r="33" spans="1:1026" ht="9.9499999999999993" customHeight="1" x14ac:dyDescent="0.25">
      <c r="A33" s="220" t="s">
        <v>15</v>
      </c>
      <c r="B33" s="227">
        <v>2.3900000000000001E-2</v>
      </c>
      <c r="C33" s="297"/>
      <c r="D33" s="297"/>
      <c r="E33" s="171">
        <f>F33</f>
        <v>14925.618832000004</v>
      </c>
      <c r="F33" s="171">
        <f>B33*F19</f>
        <v>14925.618832000004</v>
      </c>
      <c r="H33" s="226"/>
      <c r="I33" s="243"/>
      <c r="K33" s="243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/>
      <c r="AR33" s="191"/>
      <c r="AS33" s="191"/>
      <c r="AT33" s="191"/>
      <c r="AU33" s="191"/>
      <c r="AV33" s="191"/>
      <c r="AW33" s="191"/>
      <c r="AX33" s="191"/>
      <c r="AY33" s="191"/>
      <c r="AZ33" s="191"/>
      <c r="BA33" s="191"/>
      <c r="BB33" s="191"/>
      <c r="BC33" s="191"/>
      <c r="BD33" s="191"/>
      <c r="BE33" s="191"/>
      <c r="BF33" s="191"/>
      <c r="BG33" s="191"/>
      <c r="BH33" s="191"/>
      <c r="BI33" s="191"/>
      <c r="BJ33" s="191"/>
      <c r="BK33" s="191"/>
      <c r="BL33" s="191"/>
      <c r="BM33" s="191"/>
      <c r="BN33" s="191"/>
      <c r="BO33" s="191"/>
      <c r="BP33" s="191"/>
      <c r="BQ33" s="191"/>
      <c r="BR33" s="191"/>
      <c r="BS33" s="191"/>
      <c r="BT33" s="191"/>
      <c r="BU33" s="191"/>
      <c r="BV33" s="191"/>
      <c r="BW33" s="191"/>
      <c r="BX33" s="191"/>
      <c r="BY33" s="191"/>
      <c r="BZ33" s="191"/>
      <c r="CA33" s="191"/>
      <c r="CB33" s="191"/>
      <c r="CC33" s="191"/>
      <c r="CD33" s="191"/>
      <c r="CE33" s="191"/>
      <c r="CF33" s="191"/>
      <c r="CG33" s="191"/>
      <c r="CH33" s="191"/>
      <c r="CI33" s="191"/>
      <c r="CJ33" s="191"/>
      <c r="CK33" s="191"/>
      <c r="CL33" s="191"/>
      <c r="CM33" s="191"/>
      <c r="CN33" s="191"/>
      <c r="CO33" s="191"/>
      <c r="CP33" s="191"/>
      <c r="CQ33" s="191"/>
      <c r="CR33" s="191"/>
      <c r="CS33" s="191"/>
      <c r="CT33" s="191"/>
      <c r="CU33" s="191"/>
      <c r="CV33" s="191"/>
      <c r="CW33" s="191"/>
      <c r="CX33" s="191"/>
      <c r="CY33" s="191"/>
      <c r="CZ33" s="191"/>
      <c r="DA33" s="191"/>
      <c r="DB33" s="191"/>
      <c r="DC33" s="191"/>
      <c r="DD33" s="191"/>
      <c r="DE33" s="191"/>
      <c r="DF33" s="191"/>
      <c r="DG33" s="191"/>
      <c r="DH33" s="191"/>
      <c r="DI33" s="191"/>
      <c r="DJ33" s="191"/>
      <c r="DK33" s="191"/>
      <c r="DL33" s="191"/>
      <c r="DM33" s="191"/>
      <c r="DN33" s="191"/>
      <c r="DO33" s="191"/>
      <c r="DP33" s="191"/>
      <c r="DQ33" s="191"/>
      <c r="DR33" s="191"/>
      <c r="DS33" s="191"/>
      <c r="DT33" s="191"/>
      <c r="DU33" s="191"/>
      <c r="DV33" s="191"/>
      <c r="DW33" s="191"/>
      <c r="DX33" s="191"/>
      <c r="DY33" s="191"/>
      <c r="DZ33" s="191"/>
      <c r="EA33" s="191"/>
      <c r="EB33" s="191"/>
      <c r="EC33" s="191"/>
      <c r="ED33" s="191"/>
      <c r="EE33" s="191"/>
      <c r="EF33" s="191"/>
      <c r="EG33" s="191"/>
      <c r="EH33" s="191"/>
      <c r="EI33" s="191"/>
      <c r="EJ33" s="191"/>
      <c r="EK33" s="191"/>
      <c r="EL33" s="191"/>
      <c r="EM33" s="191"/>
      <c r="EN33" s="191"/>
      <c r="EO33" s="191"/>
      <c r="EP33" s="191"/>
      <c r="EQ33" s="191"/>
      <c r="ER33" s="191"/>
      <c r="ES33" s="191"/>
      <c r="ET33" s="191"/>
      <c r="EU33" s="191"/>
      <c r="EV33" s="191"/>
      <c r="EW33" s="191"/>
      <c r="EX33" s="191"/>
      <c r="EY33" s="191"/>
      <c r="EZ33" s="191"/>
      <c r="FA33" s="191"/>
      <c r="FB33" s="191"/>
      <c r="FC33" s="191"/>
      <c r="FD33" s="191"/>
      <c r="FE33" s="191"/>
      <c r="FF33" s="191"/>
      <c r="FG33" s="191"/>
      <c r="FH33" s="191"/>
      <c r="FI33" s="191"/>
      <c r="FJ33" s="191"/>
      <c r="FK33" s="191"/>
      <c r="FL33" s="191"/>
      <c r="FM33" s="191"/>
      <c r="FN33" s="191"/>
      <c r="FO33" s="191"/>
      <c r="FP33" s="191"/>
      <c r="FQ33" s="191"/>
      <c r="FR33" s="191"/>
      <c r="FS33" s="191"/>
      <c r="FT33" s="191"/>
      <c r="FU33" s="191"/>
      <c r="FV33" s="191"/>
      <c r="FW33" s="191"/>
      <c r="FX33" s="191"/>
      <c r="FY33" s="191"/>
      <c r="FZ33" s="191"/>
      <c r="GA33" s="191"/>
      <c r="GB33" s="191"/>
      <c r="GC33" s="191"/>
      <c r="GD33" s="191"/>
      <c r="GE33" s="191"/>
      <c r="GF33" s="191"/>
      <c r="GG33" s="191"/>
      <c r="GH33" s="191"/>
      <c r="GI33" s="191"/>
      <c r="GJ33" s="191"/>
      <c r="GK33" s="191"/>
      <c r="GL33" s="191"/>
      <c r="GM33" s="191"/>
      <c r="GN33" s="191"/>
      <c r="GO33" s="191"/>
      <c r="GP33" s="191"/>
      <c r="GQ33" s="191"/>
      <c r="GR33" s="191"/>
      <c r="GS33" s="191"/>
      <c r="GT33" s="191"/>
      <c r="GU33" s="191"/>
      <c r="GV33" s="191"/>
      <c r="GW33" s="191"/>
      <c r="GX33" s="191"/>
      <c r="GY33" s="191"/>
      <c r="GZ33" s="191"/>
      <c r="HA33" s="191"/>
      <c r="HB33" s="191"/>
      <c r="HC33" s="191"/>
      <c r="HD33" s="191"/>
      <c r="HE33" s="191"/>
      <c r="HF33" s="191"/>
      <c r="HG33" s="191"/>
      <c r="HH33" s="191"/>
      <c r="HI33" s="191"/>
      <c r="HJ33" s="191"/>
      <c r="HK33" s="191"/>
      <c r="HL33" s="191"/>
      <c r="HM33" s="191"/>
      <c r="HN33" s="191"/>
      <c r="HO33" s="191"/>
      <c r="HP33" s="191"/>
      <c r="HQ33" s="191"/>
      <c r="HR33" s="191"/>
      <c r="HS33" s="191"/>
      <c r="HT33" s="191"/>
      <c r="HU33" s="191"/>
      <c r="HV33" s="191"/>
      <c r="HW33" s="191"/>
      <c r="HX33" s="191"/>
      <c r="HY33" s="191"/>
      <c r="HZ33" s="191"/>
      <c r="IA33" s="191"/>
      <c r="IB33" s="191"/>
      <c r="IC33" s="191"/>
      <c r="ID33" s="191"/>
      <c r="IE33" s="191"/>
      <c r="IF33" s="191"/>
      <c r="IG33" s="191"/>
      <c r="IH33" s="191"/>
      <c r="II33" s="191"/>
      <c r="IJ33" s="191"/>
      <c r="IK33" s="191"/>
      <c r="IL33" s="191"/>
      <c r="IM33" s="191"/>
      <c r="IN33" s="191"/>
      <c r="IO33" s="191"/>
      <c r="IP33" s="191"/>
      <c r="IQ33" s="191"/>
      <c r="IR33" s="191"/>
      <c r="IS33" s="191"/>
      <c r="IT33" s="191"/>
      <c r="IU33" s="191"/>
      <c r="IV33" s="191"/>
      <c r="IW33" s="191"/>
      <c r="IX33" s="191"/>
      <c r="IY33" s="191"/>
      <c r="IZ33" s="191"/>
      <c r="JA33" s="191"/>
      <c r="JB33" s="191"/>
      <c r="JC33" s="191"/>
      <c r="JD33" s="191"/>
      <c r="JE33" s="191"/>
      <c r="JF33" s="191"/>
      <c r="JG33" s="191"/>
      <c r="JH33" s="191"/>
      <c r="JI33" s="191"/>
      <c r="JJ33" s="191"/>
      <c r="JK33" s="191"/>
      <c r="JL33" s="191"/>
      <c r="JM33" s="191"/>
      <c r="JN33" s="191"/>
      <c r="JO33" s="191"/>
      <c r="JP33" s="191"/>
      <c r="JQ33" s="191"/>
      <c r="JR33" s="191"/>
      <c r="JS33" s="191"/>
      <c r="JT33" s="191"/>
      <c r="JU33" s="191"/>
      <c r="JV33" s="191"/>
      <c r="JW33" s="191"/>
      <c r="JX33" s="191"/>
      <c r="JY33" s="191"/>
      <c r="JZ33" s="191"/>
      <c r="KA33" s="191"/>
      <c r="KB33" s="191"/>
      <c r="KC33" s="191"/>
      <c r="KD33" s="191"/>
      <c r="KE33" s="191"/>
      <c r="KF33" s="191"/>
      <c r="KG33" s="191"/>
      <c r="KH33" s="191"/>
      <c r="KI33" s="191"/>
      <c r="KJ33" s="191"/>
      <c r="KK33" s="191"/>
      <c r="KL33" s="191"/>
      <c r="KM33" s="191"/>
      <c r="KN33" s="191"/>
      <c r="KO33" s="191"/>
      <c r="KP33" s="191"/>
      <c r="KQ33" s="191"/>
      <c r="KR33" s="191"/>
      <c r="KS33" s="191"/>
      <c r="KT33" s="191"/>
      <c r="KU33" s="191"/>
      <c r="KV33" s="191"/>
      <c r="KW33" s="191"/>
      <c r="KX33" s="191"/>
      <c r="KY33" s="191"/>
      <c r="KZ33" s="191"/>
      <c r="LA33" s="191"/>
      <c r="LB33" s="191"/>
      <c r="LC33" s="191"/>
      <c r="LD33" s="191"/>
      <c r="LE33" s="191"/>
      <c r="LF33" s="191"/>
      <c r="LG33" s="191"/>
      <c r="LH33" s="191"/>
      <c r="LI33" s="191"/>
      <c r="LJ33" s="191"/>
      <c r="LK33" s="191"/>
      <c r="LL33" s="191"/>
      <c r="LM33" s="191"/>
      <c r="LN33" s="191"/>
      <c r="LO33" s="191"/>
      <c r="LP33" s="191"/>
      <c r="LQ33" s="191"/>
      <c r="LR33" s="191"/>
      <c r="LS33" s="191"/>
      <c r="LT33" s="191"/>
      <c r="LU33" s="191"/>
      <c r="LV33" s="191"/>
      <c r="LW33" s="191"/>
      <c r="LX33" s="191"/>
      <c r="LY33" s="191"/>
      <c r="LZ33" s="191"/>
      <c r="MA33" s="191"/>
      <c r="MB33" s="191"/>
      <c r="MC33" s="191"/>
      <c r="MD33" s="191"/>
      <c r="ME33" s="191"/>
      <c r="MF33" s="191"/>
      <c r="MG33" s="191"/>
      <c r="MH33" s="191"/>
      <c r="MI33" s="191"/>
      <c r="MJ33" s="191"/>
      <c r="MK33" s="191"/>
      <c r="ML33" s="191"/>
      <c r="MM33" s="191"/>
      <c r="MN33" s="191"/>
      <c r="MO33" s="191"/>
      <c r="MP33" s="191"/>
      <c r="MQ33" s="191"/>
      <c r="MR33" s="191"/>
      <c r="MS33" s="191"/>
      <c r="MT33" s="191"/>
      <c r="MU33" s="191"/>
      <c r="MV33" s="191"/>
      <c r="MW33" s="191"/>
      <c r="MX33" s="191"/>
      <c r="MY33" s="191"/>
      <c r="MZ33" s="191"/>
      <c r="NA33" s="191"/>
      <c r="NB33" s="191"/>
      <c r="NC33" s="191"/>
      <c r="ND33" s="191"/>
      <c r="NE33" s="191"/>
      <c r="NF33" s="191"/>
      <c r="NG33" s="191"/>
      <c r="NH33" s="191"/>
      <c r="NI33" s="191"/>
      <c r="NJ33" s="191"/>
      <c r="NK33" s="191"/>
      <c r="NL33" s="191"/>
      <c r="NM33" s="191"/>
      <c r="NN33" s="191"/>
      <c r="NO33" s="191"/>
      <c r="NP33" s="191"/>
      <c r="NQ33" s="191"/>
      <c r="NR33" s="191"/>
      <c r="NS33" s="191"/>
      <c r="NT33" s="191"/>
      <c r="NU33" s="191"/>
      <c r="NV33" s="191"/>
      <c r="NW33" s="191"/>
      <c r="NX33" s="191"/>
      <c r="NY33" s="191"/>
      <c r="NZ33" s="191"/>
      <c r="OA33" s="191"/>
      <c r="OB33" s="191"/>
      <c r="OC33" s="191"/>
      <c r="OD33" s="191"/>
      <c r="OE33" s="191"/>
      <c r="OF33" s="191"/>
      <c r="OG33" s="191"/>
      <c r="OH33" s="191"/>
      <c r="OI33" s="191"/>
      <c r="OJ33" s="191"/>
      <c r="OK33" s="191"/>
      <c r="OL33" s="191"/>
      <c r="OM33" s="191"/>
      <c r="ON33" s="191"/>
      <c r="OO33" s="191"/>
      <c r="OP33" s="191"/>
      <c r="OQ33" s="191"/>
      <c r="OR33" s="191"/>
      <c r="OS33" s="191"/>
      <c r="OT33" s="191"/>
      <c r="OU33" s="191"/>
      <c r="OV33" s="191"/>
      <c r="OW33" s="191"/>
      <c r="OX33" s="191"/>
      <c r="OY33" s="191"/>
      <c r="OZ33" s="191"/>
      <c r="PA33" s="191"/>
      <c r="PB33" s="191"/>
      <c r="PC33" s="191"/>
      <c r="PD33" s="191"/>
      <c r="PE33" s="191"/>
      <c r="PF33" s="191"/>
      <c r="PG33" s="191"/>
      <c r="PH33" s="191"/>
      <c r="PI33" s="191"/>
      <c r="PJ33" s="191"/>
      <c r="PK33" s="191"/>
      <c r="PL33" s="191"/>
      <c r="PM33" s="191"/>
      <c r="PN33" s="191"/>
      <c r="PO33" s="191"/>
      <c r="PP33" s="191"/>
      <c r="PQ33" s="191"/>
      <c r="PR33" s="191"/>
      <c r="PS33" s="191"/>
      <c r="PT33" s="191"/>
      <c r="PU33" s="191"/>
      <c r="PV33" s="191"/>
      <c r="PW33" s="191"/>
      <c r="PX33" s="191"/>
      <c r="PY33" s="191"/>
      <c r="PZ33" s="191"/>
      <c r="QA33" s="191"/>
      <c r="QB33" s="191"/>
      <c r="QC33" s="191"/>
      <c r="QD33" s="191"/>
      <c r="QE33" s="191"/>
      <c r="QF33" s="191"/>
      <c r="QG33" s="191"/>
      <c r="QH33" s="191"/>
      <c r="QI33" s="191"/>
      <c r="QJ33" s="191"/>
      <c r="QK33" s="191"/>
      <c r="QL33" s="191"/>
      <c r="QM33" s="191"/>
      <c r="QN33" s="191"/>
      <c r="QO33" s="191"/>
      <c r="QP33" s="191"/>
      <c r="QQ33" s="191"/>
      <c r="QR33" s="191"/>
      <c r="QS33" s="191"/>
      <c r="QT33" s="191"/>
      <c r="QU33" s="191"/>
      <c r="QV33" s="191"/>
      <c r="QW33" s="191"/>
      <c r="QX33" s="191"/>
      <c r="QY33" s="191"/>
      <c r="QZ33" s="191"/>
      <c r="RA33" s="191"/>
      <c r="RB33" s="191"/>
      <c r="RC33" s="191"/>
      <c r="RD33" s="191"/>
      <c r="RE33" s="191"/>
      <c r="RF33" s="191"/>
      <c r="RG33" s="191"/>
      <c r="RH33" s="191"/>
      <c r="RI33" s="191"/>
      <c r="RJ33" s="191"/>
      <c r="RK33" s="191"/>
      <c r="RL33" s="191"/>
      <c r="RM33" s="191"/>
      <c r="RN33" s="191"/>
      <c r="RO33" s="191"/>
      <c r="RP33" s="191"/>
      <c r="RQ33" s="191"/>
      <c r="RR33" s="191"/>
      <c r="RS33" s="191"/>
      <c r="RT33" s="191"/>
      <c r="RU33" s="191"/>
      <c r="RV33" s="191"/>
      <c r="RW33" s="191"/>
      <c r="RX33" s="191"/>
      <c r="RY33" s="191"/>
      <c r="RZ33" s="191"/>
      <c r="SA33" s="191"/>
      <c r="SB33" s="191"/>
      <c r="SC33" s="191"/>
      <c r="SD33" s="191"/>
      <c r="SE33" s="191"/>
      <c r="SF33" s="191"/>
      <c r="SG33" s="191"/>
      <c r="SH33" s="191"/>
      <c r="SI33" s="191"/>
      <c r="SJ33" s="191"/>
      <c r="SK33" s="191"/>
      <c r="SL33" s="191"/>
      <c r="SM33" s="191"/>
      <c r="SN33" s="191"/>
      <c r="SO33" s="191"/>
      <c r="SP33" s="191"/>
      <c r="SQ33" s="191"/>
      <c r="SR33" s="191"/>
      <c r="SS33" s="191"/>
      <c r="ST33" s="191"/>
      <c r="SU33" s="191"/>
      <c r="SV33" s="191"/>
      <c r="SW33" s="191"/>
      <c r="SX33" s="191"/>
      <c r="SY33" s="191"/>
      <c r="SZ33" s="191"/>
      <c r="TA33" s="191"/>
      <c r="TB33" s="191"/>
      <c r="TC33" s="191"/>
      <c r="TD33" s="191"/>
      <c r="TE33" s="191"/>
      <c r="TF33" s="191"/>
      <c r="TG33" s="191"/>
      <c r="TH33" s="191"/>
      <c r="TI33" s="191"/>
      <c r="TJ33" s="191"/>
      <c r="TK33" s="191"/>
      <c r="TL33" s="191"/>
      <c r="TM33" s="191"/>
      <c r="TN33" s="191"/>
      <c r="TO33" s="191"/>
      <c r="TP33" s="191"/>
      <c r="TQ33" s="191"/>
      <c r="TR33" s="191"/>
      <c r="TS33" s="191"/>
      <c r="TT33" s="191"/>
      <c r="TU33" s="191"/>
      <c r="TV33" s="191"/>
      <c r="TW33" s="191"/>
      <c r="TX33" s="191"/>
      <c r="TY33" s="191"/>
      <c r="TZ33" s="191"/>
      <c r="UA33" s="191"/>
      <c r="UB33" s="191"/>
      <c r="UC33" s="191"/>
      <c r="UD33" s="191"/>
      <c r="UE33" s="191"/>
      <c r="UF33" s="191"/>
      <c r="UG33" s="191"/>
      <c r="UH33" s="191"/>
      <c r="UI33" s="191"/>
      <c r="UJ33" s="191"/>
      <c r="UK33" s="191"/>
      <c r="UL33" s="191"/>
      <c r="UM33" s="191"/>
      <c r="UN33" s="191"/>
      <c r="UO33" s="191"/>
      <c r="UP33" s="191"/>
      <c r="UQ33" s="191"/>
      <c r="UR33" s="191"/>
      <c r="US33" s="191"/>
      <c r="UT33" s="191"/>
      <c r="UU33" s="191"/>
      <c r="UV33" s="191"/>
      <c r="UW33" s="191"/>
      <c r="UX33" s="191"/>
      <c r="UY33" s="191"/>
      <c r="UZ33" s="191"/>
      <c r="VA33" s="191"/>
      <c r="VB33" s="191"/>
      <c r="VC33" s="191"/>
      <c r="VD33" s="191"/>
      <c r="VE33" s="191"/>
      <c r="VF33" s="191"/>
      <c r="VG33" s="191"/>
      <c r="VH33" s="191"/>
      <c r="VI33" s="191"/>
      <c r="VJ33" s="191"/>
      <c r="VK33" s="191"/>
      <c r="VL33" s="191"/>
      <c r="VM33" s="191"/>
      <c r="VN33" s="191"/>
      <c r="VO33" s="191"/>
      <c r="VP33" s="191"/>
      <c r="VQ33" s="191"/>
      <c r="VR33" s="191"/>
      <c r="VS33" s="191"/>
      <c r="VT33" s="191"/>
      <c r="VU33" s="191"/>
      <c r="VV33" s="191"/>
      <c r="VW33" s="191"/>
      <c r="VX33" s="191"/>
      <c r="VY33" s="191"/>
      <c r="VZ33" s="191"/>
      <c r="WA33" s="191"/>
      <c r="WB33" s="191"/>
      <c r="WC33" s="191"/>
      <c r="WD33" s="191"/>
      <c r="WE33" s="191"/>
      <c r="WF33" s="191"/>
      <c r="WG33" s="191"/>
      <c r="WH33" s="191"/>
      <c r="WI33" s="191"/>
      <c r="WJ33" s="191"/>
      <c r="WK33" s="191"/>
      <c r="WL33" s="191"/>
      <c r="WM33" s="191"/>
      <c r="WN33" s="191"/>
      <c r="WO33" s="191"/>
      <c r="WP33" s="191"/>
      <c r="WQ33" s="191"/>
      <c r="WR33" s="191"/>
      <c r="WS33" s="191"/>
      <c r="WT33" s="191"/>
      <c r="WU33" s="191"/>
      <c r="WV33" s="191"/>
      <c r="WW33" s="191"/>
      <c r="WX33" s="191"/>
      <c r="WY33" s="191"/>
      <c r="WZ33" s="191"/>
      <c r="XA33" s="191"/>
      <c r="XB33" s="191"/>
      <c r="XC33" s="191"/>
      <c r="XD33" s="191"/>
      <c r="XE33" s="191"/>
      <c r="XF33" s="191"/>
      <c r="XG33" s="191"/>
      <c r="XH33" s="191"/>
      <c r="XI33" s="191"/>
      <c r="XJ33" s="191"/>
      <c r="XK33" s="191"/>
      <c r="XL33" s="191"/>
      <c r="XM33" s="191"/>
      <c r="XN33" s="191"/>
      <c r="XO33" s="191"/>
      <c r="XP33" s="191"/>
      <c r="XQ33" s="191"/>
      <c r="XR33" s="191"/>
      <c r="XS33" s="191"/>
      <c r="XT33" s="191"/>
      <c r="XU33" s="191"/>
      <c r="XV33" s="191"/>
      <c r="XW33" s="191"/>
      <c r="XX33" s="191"/>
      <c r="XY33" s="191"/>
      <c r="XZ33" s="191"/>
      <c r="YA33" s="191"/>
      <c r="YB33" s="191"/>
      <c r="YC33" s="191"/>
      <c r="YD33" s="191"/>
      <c r="YE33" s="191"/>
      <c r="YF33" s="191"/>
      <c r="YG33" s="191"/>
      <c r="YH33" s="191"/>
      <c r="YI33" s="191"/>
      <c r="YJ33" s="191"/>
      <c r="YK33" s="191"/>
      <c r="YL33" s="191"/>
      <c r="YM33" s="191"/>
      <c r="YN33" s="191"/>
      <c r="YO33" s="191"/>
      <c r="YP33" s="191"/>
      <c r="YQ33" s="191"/>
      <c r="YR33" s="191"/>
      <c r="YS33" s="191"/>
      <c r="YT33" s="191"/>
      <c r="YU33" s="191"/>
      <c r="YV33" s="191"/>
      <c r="YW33" s="191"/>
      <c r="YX33" s="191"/>
      <c r="YY33" s="191"/>
      <c r="YZ33" s="191"/>
      <c r="ZA33" s="191"/>
      <c r="ZB33" s="191"/>
      <c r="ZC33" s="191"/>
      <c r="ZD33" s="191"/>
      <c r="ZE33" s="191"/>
      <c r="ZF33" s="191"/>
      <c r="ZG33" s="191"/>
      <c r="ZH33" s="191"/>
      <c r="ZI33" s="191"/>
      <c r="ZJ33" s="191"/>
      <c r="ZK33" s="191"/>
      <c r="ZL33" s="191"/>
      <c r="ZM33" s="191"/>
      <c r="ZN33" s="191"/>
      <c r="ZO33" s="191"/>
      <c r="ZP33" s="191"/>
      <c r="ZQ33" s="191"/>
      <c r="ZR33" s="191"/>
      <c r="ZS33" s="191"/>
      <c r="ZT33" s="191"/>
      <c r="ZU33" s="191"/>
      <c r="ZV33" s="191"/>
      <c r="ZW33" s="191"/>
      <c r="ZX33" s="191"/>
      <c r="ZY33" s="191"/>
      <c r="ZZ33" s="191"/>
      <c r="AAA33" s="191"/>
      <c r="AAB33" s="191"/>
      <c r="AAC33" s="191"/>
      <c r="AAD33" s="191"/>
      <c r="AAE33" s="191"/>
      <c r="AAF33" s="191"/>
      <c r="AAG33" s="191"/>
      <c r="AAH33" s="191"/>
      <c r="AAI33" s="191"/>
      <c r="AAJ33" s="191"/>
      <c r="AAK33" s="191"/>
      <c r="AAL33" s="191"/>
      <c r="AAM33" s="191"/>
      <c r="AAN33" s="191"/>
      <c r="AAO33" s="191"/>
      <c r="AAP33" s="191"/>
      <c r="AAQ33" s="191"/>
      <c r="AAR33" s="191"/>
      <c r="AAS33" s="191"/>
      <c r="AAT33" s="191"/>
      <c r="AAU33" s="191"/>
      <c r="AAV33" s="191"/>
      <c r="AAW33" s="191"/>
      <c r="AAX33" s="191"/>
      <c r="AAY33" s="191"/>
      <c r="AAZ33" s="191"/>
      <c r="ABA33" s="191"/>
      <c r="ABB33" s="191"/>
      <c r="ABC33" s="191"/>
      <c r="ABD33" s="191"/>
      <c r="ABE33" s="191"/>
      <c r="ABF33" s="191"/>
      <c r="ABG33" s="191"/>
      <c r="ABH33" s="191"/>
      <c r="ABI33" s="191"/>
      <c r="ABJ33" s="191"/>
      <c r="ABK33" s="191"/>
      <c r="ABL33" s="191"/>
      <c r="ABM33" s="191"/>
      <c r="ABN33" s="191"/>
      <c r="ABO33" s="191"/>
      <c r="ABP33" s="191"/>
      <c r="ABQ33" s="191"/>
      <c r="ABR33" s="191"/>
      <c r="ABS33" s="191"/>
      <c r="ABT33" s="191"/>
      <c r="ABU33" s="191"/>
      <c r="ABV33" s="191"/>
      <c r="ABW33" s="191"/>
      <c r="ABX33" s="191"/>
      <c r="ABY33" s="191"/>
      <c r="ABZ33" s="191"/>
      <c r="ACA33" s="191"/>
      <c r="ACB33" s="191"/>
      <c r="ACC33" s="191"/>
      <c r="ACD33" s="191"/>
      <c r="ACE33" s="191"/>
      <c r="ACF33" s="191"/>
      <c r="ACG33" s="191"/>
      <c r="ACH33" s="191"/>
      <c r="ACI33" s="191"/>
      <c r="ACJ33" s="191"/>
      <c r="ACK33" s="191"/>
      <c r="ACL33" s="191"/>
      <c r="ACM33" s="191"/>
      <c r="ACN33" s="191"/>
      <c r="ACO33" s="191"/>
      <c r="ACP33" s="191"/>
      <c r="ACQ33" s="191"/>
      <c r="ACR33" s="191"/>
      <c r="ACS33" s="191"/>
      <c r="ACT33" s="191"/>
      <c r="ACU33" s="191"/>
      <c r="ACV33" s="191"/>
      <c r="ACW33" s="191"/>
      <c r="ACX33" s="191"/>
      <c r="ACY33" s="191"/>
      <c r="ACZ33" s="191"/>
      <c r="ADA33" s="191"/>
      <c r="ADB33" s="191"/>
      <c r="ADC33" s="191"/>
      <c r="ADD33" s="191"/>
      <c r="ADE33" s="191"/>
      <c r="ADF33" s="191"/>
      <c r="ADG33" s="191"/>
      <c r="ADH33" s="191"/>
      <c r="ADI33" s="191"/>
      <c r="ADJ33" s="191"/>
      <c r="ADK33" s="191"/>
      <c r="ADL33" s="191"/>
      <c r="ADM33" s="191"/>
      <c r="ADN33" s="191"/>
      <c r="ADO33" s="191"/>
      <c r="ADP33" s="191"/>
      <c r="ADQ33" s="191"/>
      <c r="ADR33" s="191"/>
      <c r="ADS33" s="191"/>
      <c r="ADT33" s="191"/>
      <c r="ADU33" s="191"/>
      <c r="ADV33" s="191"/>
      <c r="ADW33" s="191"/>
      <c r="ADX33" s="191"/>
      <c r="ADY33" s="191"/>
      <c r="ADZ33" s="191"/>
      <c r="AEA33" s="191"/>
      <c r="AEB33" s="191"/>
      <c r="AEC33" s="191"/>
      <c r="AED33" s="191"/>
      <c r="AEE33" s="191"/>
      <c r="AEF33" s="191"/>
      <c r="AEG33" s="191"/>
      <c r="AEH33" s="191"/>
      <c r="AEI33" s="191"/>
      <c r="AEJ33" s="191"/>
      <c r="AEK33" s="191"/>
      <c r="AEL33" s="191"/>
      <c r="AEM33" s="191"/>
      <c r="AEN33" s="191"/>
      <c r="AEO33" s="191"/>
      <c r="AEP33" s="191"/>
      <c r="AEQ33" s="191"/>
      <c r="AER33" s="191"/>
      <c r="AES33" s="191"/>
      <c r="AET33" s="191"/>
      <c r="AEU33" s="191"/>
      <c r="AEV33" s="191"/>
      <c r="AEW33" s="191"/>
      <c r="AEX33" s="191"/>
      <c r="AEY33" s="191"/>
      <c r="AEZ33" s="191"/>
      <c r="AFA33" s="191"/>
      <c r="AFB33" s="191"/>
      <c r="AFC33" s="191"/>
      <c r="AFD33" s="191"/>
      <c r="AFE33" s="191"/>
      <c r="AFF33" s="191"/>
      <c r="AFG33" s="191"/>
      <c r="AFH33" s="191"/>
      <c r="AFI33" s="191"/>
      <c r="AFJ33" s="191"/>
      <c r="AFK33" s="191"/>
      <c r="AFL33" s="191"/>
      <c r="AFM33" s="191"/>
      <c r="AFN33" s="191"/>
      <c r="AFO33" s="191"/>
      <c r="AFP33" s="191"/>
      <c r="AFQ33" s="191"/>
      <c r="AFR33" s="191"/>
      <c r="AFS33" s="191"/>
      <c r="AFT33" s="191"/>
      <c r="AFU33" s="191"/>
      <c r="AFV33" s="191"/>
      <c r="AFW33" s="191"/>
      <c r="AFX33" s="191"/>
      <c r="AFY33" s="191"/>
      <c r="AFZ33" s="191"/>
      <c r="AGA33" s="191"/>
      <c r="AGB33" s="191"/>
      <c r="AGC33" s="191"/>
      <c r="AGD33" s="191"/>
      <c r="AGE33" s="191"/>
      <c r="AGF33" s="191"/>
      <c r="AGG33" s="191"/>
      <c r="AGH33" s="191"/>
      <c r="AGI33" s="191"/>
      <c r="AGJ33" s="191"/>
      <c r="AGK33" s="191"/>
      <c r="AGL33" s="191"/>
      <c r="AGM33" s="191"/>
      <c r="AGN33" s="191"/>
      <c r="AGO33" s="191"/>
      <c r="AGP33" s="191"/>
      <c r="AGQ33" s="191"/>
      <c r="AGR33" s="191"/>
      <c r="AGS33" s="191"/>
      <c r="AGT33" s="191"/>
      <c r="AGU33" s="191"/>
      <c r="AGV33" s="191"/>
      <c r="AGW33" s="191"/>
      <c r="AGX33" s="191"/>
      <c r="AGY33" s="191"/>
      <c r="AGZ33" s="191"/>
      <c r="AHA33" s="191"/>
      <c r="AHB33" s="191"/>
      <c r="AHC33" s="191"/>
      <c r="AHD33" s="191"/>
      <c r="AHE33" s="191"/>
      <c r="AHF33" s="191"/>
      <c r="AHG33" s="191"/>
      <c r="AHH33" s="191"/>
      <c r="AHI33" s="191"/>
      <c r="AHJ33" s="191"/>
      <c r="AHK33" s="191"/>
      <c r="AHL33" s="191"/>
      <c r="AHM33" s="191"/>
      <c r="AHN33" s="191"/>
      <c r="AHO33" s="191"/>
      <c r="AHP33" s="191"/>
      <c r="AHQ33" s="191"/>
      <c r="AHR33" s="191"/>
      <c r="AHS33" s="191"/>
      <c r="AHT33" s="191"/>
      <c r="AHU33" s="191"/>
      <c r="AHV33" s="191"/>
      <c r="AHW33" s="191"/>
      <c r="AHX33" s="191"/>
      <c r="AHY33" s="191"/>
      <c r="AHZ33" s="191"/>
      <c r="AIA33" s="191"/>
      <c r="AIB33" s="191"/>
      <c r="AIC33" s="191"/>
      <c r="AID33" s="191"/>
      <c r="AIE33" s="191"/>
      <c r="AIF33" s="191"/>
      <c r="AIG33" s="191"/>
      <c r="AIH33" s="191"/>
      <c r="AII33" s="191"/>
      <c r="AIJ33" s="191"/>
      <c r="AIK33" s="191"/>
      <c r="AIL33" s="191"/>
      <c r="AIM33" s="191"/>
      <c r="AIN33" s="191"/>
      <c r="AIO33" s="191"/>
      <c r="AIP33" s="191"/>
      <c r="AIQ33" s="191"/>
      <c r="AIR33" s="191"/>
      <c r="AIS33" s="191"/>
      <c r="AIT33" s="191"/>
      <c r="AIU33" s="191"/>
      <c r="AIV33" s="191"/>
      <c r="AIW33" s="191"/>
      <c r="AIX33" s="191"/>
      <c r="AIY33" s="191"/>
      <c r="AIZ33" s="191"/>
      <c r="AJA33" s="191"/>
      <c r="AJB33" s="191"/>
      <c r="AJC33" s="191"/>
      <c r="AJD33" s="191"/>
      <c r="AJE33" s="191"/>
      <c r="AJF33" s="191"/>
      <c r="AJG33" s="191"/>
      <c r="AJH33" s="191"/>
      <c r="AJI33" s="191"/>
      <c r="AJJ33" s="191"/>
      <c r="AJK33" s="191"/>
      <c r="AJL33" s="191"/>
      <c r="AJM33" s="191"/>
      <c r="AJN33" s="191"/>
      <c r="AJO33" s="191"/>
      <c r="AJP33" s="191"/>
      <c r="AJQ33" s="191"/>
      <c r="AJR33" s="191"/>
      <c r="AJS33" s="191"/>
      <c r="AJT33" s="191"/>
      <c r="AJU33" s="191"/>
      <c r="AJV33" s="191"/>
      <c r="AJW33" s="191"/>
      <c r="AJX33" s="191"/>
      <c r="AJY33" s="191"/>
      <c r="AJZ33" s="191"/>
      <c r="AKA33" s="191"/>
      <c r="AKB33" s="191"/>
      <c r="AKC33" s="191"/>
      <c r="AKD33" s="191"/>
      <c r="AKE33" s="191"/>
      <c r="AKF33" s="191"/>
      <c r="AKG33" s="191"/>
      <c r="AKH33" s="191"/>
      <c r="AKI33" s="191"/>
      <c r="AKJ33" s="191"/>
      <c r="AKK33" s="191"/>
      <c r="AKL33" s="191"/>
      <c r="AKM33" s="191"/>
      <c r="AKN33" s="191"/>
      <c r="AKO33" s="191"/>
      <c r="AKP33" s="191"/>
      <c r="AKQ33" s="191"/>
      <c r="AKR33" s="191"/>
      <c r="AKS33" s="191"/>
      <c r="AKT33" s="191"/>
      <c r="AKU33" s="191"/>
      <c r="AKV33" s="191"/>
      <c r="AKW33" s="191"/>
      <c r="AKX33" s="191"/>
      <c r="AKY33" s="191"/>
      <c r="AKZ33" s="191"/>
      <c r="ALA33" s="191"/>
      <c r="ALB33" s="191"/>
      <c r="ALC33" s="191"/>
      <c r="ALD33" s="191"/>
      <c r="ALE33" s="191"/>
      <c r="ALF33" s="191"/>
      <c r="ALG33" s="191"/>
      <c r="ALH33" s="191"/>
      <c r="ALI33" s="191"/>
      <c r="ALJ33" s="191"/>
      <c r="ALK33" s="191"/>
      <c r="ALL33" s="191"/>
      <c r="ALM33" s="191"/>
      <c r="ALN33" s="191"/>
      <c r="ALO33" s="191"/>
      <c r="ALP33" s="191"/>
      <c r="ALQ33" s="191"/>
      <c r="ALR33" s="191"/>
      <c r="ALS33" s="191"/>
      <c r="ALT33" s="191"/>
      <c r="ALU33" s="191"/>
      <c r="ALV33" s="191"/>
      <c r="ALW33" s="191"/>
      <c r="ALX33" s="191"/>
      <c r="ALY33" s="191"/>
      <c r="ALZ33" s="191"/>
      <c r="AMA33" s="191"/>
      <c r="AMB33" s="191"/>
      <c r="AMC33" s="191"/>
      <c r="AMD33" s="191"/>
      <c r="AME33" s="191"/>
      <c r="AMF33" s="191"/>
      <c r="AMG33" s="191"/>
      <c r="AMH33" s="191"/>
      <c r="AMI33" s="191"/>
      <c r="AMJ33" s="191"/>
      <c r="AMK33" s="191"/>
      <c r="AML33" s="191"/>
    </row>
    <row r="34" spans="1:1026" ht="9.9499999999999993" customHeight="1" x14ac:dyDescent="0.25">
      <c r="A34" s="220" t="s">
        <v>55</v>
      </c>
      <c r="B34" s="227">
        <v>2.8299999999999999E-2</v>
      </c>
      <c r="C34" s="223"/>
      <c r="D34" s="223"/>
      <c r="E34" s="171">
        <f>F34</f>
        <v>18729.156391498422</v>
      </c>
      <c r="F34" s="171">
        <f>(F19+F32)*B34</f>
        <v>18729.156391498422</v>
      </c>
      <c r="G34" s="301"/>
      <c r="H34" s="228"/>
      <c r="M34" s="243"/>
      <c r="N34" s="189">
        <v>620733.32999999996</v>
      </c>
      <c r="O34" s="243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  <c r="AP34" s="191"/>
      <c r="AQ34" s="191"/>
      <c r="AR34" s="191"/>
      <c r="AS34" s="191"/>
      <c r="AT34" s="191"/>
      <c r="AU34" s="191"/>
      <c r="AV34" s="191"/>
      <c r="AW34" s="191"/>
      <c r="AX34" s="191"/>
      <c r="AY34" s="191"/>
      <c r="AZ34" s="191"/>
      <c r="BA34" s="191"/>
      <c r="BB34" s="191"/>
      <c r="BC34" s="191"/>
      <c r="BD34" s="191"/>
      <c r="BE34" s="191"/>
      <c r="BF34" s="191"/>
      <c r="BG34" s="191"/>
      <c r="BH34" s="191"/>
      <c r="BI34" s="191"/>
      <c r="BJ34" s="191"/>
      <c r="BK34" s="191"/>
      <c r="BL34" s="191"/>
      <c r="BM34" s="191"/>
      <c r="BN34" s="191"/>
      <c r="BO34" s="191"/>
      <c r="BP34" s="191"/>
      <c r="BQ34" s="191"/>
      <c r="BR34" s="191"/>
      <c r="BS34" s="191"/>
      <c r="BT34" s="191"/>
      <c r="BU34" s="191"/>
      <c r="BV34" s="191"/>
      <c r="BW34" s="191"/>
      <c r="BX34" s="191"/>
      <c r="BY34" s="191"/>
      <c r="BZ34" s="191"/>
      <c r="CA34" s="191"/>
      <c r="CB34" s="191"/>
      <c r="CC34" s="191"/>
      <c r="CD34" s="191"/>
      <c r="CE34" s="191"/>
      <c r="CF34" s="191"/>
      <c r="CG34" s="191"/>
      <c r="CH34" s="191"/>
      <c r="CI34" s="191"/>
      <c r="CJ34" s="191"/>
      <c r="CK34" s="191"/>
      <c r="CL34" s="191"/>
      <c r="CM34" s="191"/>
      <c r="CN34" s="191"/>
      <c r="CO34" s="191"/>
      <c r="CP34" s="191"/>
      <c r="CQ34" s="191"/>
      <c r="CR34" s="191"/>
      <c r="CS34" s="191"/>
      <c r="CT34" s="191"/>
      <c r="CU34" s="191"/>
      <c r="CV34" s="191"/>
      <c r="CW34" s="191"/>
      <c r="CX34" s="191"/>
      <c r="CY34" s="191"/>
      <c r="CZ34" s="191"/>
      <c r="DA34" s="191"/>
      <c r="DB34" s="191"/>
      <c r="DC34" s="191"/>
      <c r="DD34" s="191"/>
      <c r="DE34" s="191"/>
      <c r="DF34" s="191"/>
      <c r="DG34" s="191"/>
      <c r="DH34" s="191"/>
      <c r="DI34" s="191"/>
      <c r="DJ34" s="191"/>
      <c r="DK34" s="191"/>
      <c r="DL34" s="191"/>
      <c r="DM34" s="191"/>
      <c r="DN34" s="191"/>
      <c r="DO34" s="191"/>
      <c r="DP34" s="191"/>
      <c r="DQ34" s="191"/>
      <c r="DR34" s="191"/>
      <c r="DS34" s="191"/>
      <c r="DT34" s="191"/>
      <c r="DU34" s="191"/>
      <c r="DV34" s="191"/>
      <c r="DW34" s="191"/>
      <c r="DX34" s="191"/>
      <c r="DY34" s="191"/>
      <c r="DZ34" s="191"/>
      <c r="EA34" s="191"/>
      <c r="EB34" s="191"/>
      <c r="EC34" s="191"/>
      <c r="ED34" s="191"/>
      <c r="EE34" s="191"/>
      <c r="EF34" s="191"/>
      <c r="EG34" s="191"/>
      <c r="EH34" s="191"/>
      <c r="EI34" s="191"/>
      <c r="EJ34" s="191"/>
      <c r="EK34" s="191"/>
      <c r="EL34" s="191"/>
      <c r="EM34" s="191"/>
      <c r="EN34" s="191"/>
      <c r="EO34" s="191"/>
      <c r="EP34" s="191"/>
      <c r="EQ34" s="191"/>
      <c r="ER34" s="191"/>
      <c r="ES34" s="191"/>
      <c r="ET34" s="191"/>
      <c r="EU34" s="191"/>
      <c r="EV34" s="191"/>
      <c r="EW34" s="191"/>
      <c r="EX34" s="191"/>
      <c r="EY34" s="191"/>
      <c r="EZ34" s="191"/>
      <c r="FA34" s="191"/>
      <c r="FB34" s="191"/>
      <c r="FC34" s="191"/>
      <c r="FD34" s="191"/>
      <c r="FE34" s="191"/>
      <c r="FF34" s="191"/>
      <c r="FG34" s="191"/>
      <c r="FH34" s="191"/>
      <c r="FI34" s="191"/>
      <c r="FJ34" s="191"/>
      <c r="FK34" s="191"/>
      <c r="FL34" s="191"/>
      <c r="FM34" s="191"/>
      <c r="FN34" s="191"/>
      <c r="FO34" s="191"/>
      <c r="FP34" s="191"/>
      <c r="FQ34" s="191"/>
      <c r="FR34" s="191"/>
      <c r="FS34" s="191"/>
      <c r="FT34" s="191"/>
      <c r="FU34" s="191"/>
      <c r="FV34" s="191"/>
      <c r="FW34" s="191"/>
      <c r="FX34" s="191"/>
      <c r="FY34" s="191"/>
      <c r="FZ34" s="191"/>
      <c r="GA34" s="191"/>
      <c r="GB34" s="191"/>
      <c r="GC34" s="191"/>
      <c r="GD34" s="191"/>
      <c r="GE34" s="191"/>
      <c r="GF34" s="191"/>
      <c r="GG34" s="191"/>
      <c r="GH34" s="191"/>
      <c r="GI34" s="191"/>
      <c r="GJ34" s="191"/>
      <c r="GK34" s="191"/>
      <c r="GL34" s="191"/>
      <c r="GM34" s="191"/>
      <c r="GN34" s="191"/>
      <c r="GO34" s="191"/>
      <c r="GP34" s="191"/>
      <c r="GQ34" s="191"/>
      <c r="GR34" s="191"/>
      <c r="GS34" s="191"/>
      <c r="GT34" s="191"/>
      <c r="GU34" s="191"/>
      <c r="GV34" s="191"/>
      <c r="GW34" s="191"/>
      <c r="GX34" s="191"/>
      <c r="GY34" s="191"/>
      <c r="GZ34" s="191"/>
      <c r="HA34" s="191"/>
      <c r="HB34" s="191"/>
      <c r="HC34" s="191"/>
      <c r="HD34" s="191"/>
      <c r="HE34" s="191"/>
      <c r="HF34" s="191"/>
      <c r="HG34" s="191"/>
      <c r="HH34" s="191"/>
      <c r="HI34" s="191"/>
      <c r="HJ34" s="191"/>
      <c r="HK34" s="191"/>
      <c r="HL34" s="191"/>
      <c r="HM34" s="191"/>
      <c r="HN34" s="191"/>
      <c r="HO34" s="191"/>
      <c r="HP34" s="191"/>
      <c r="HQ34" s="191"/>
      <c r="HR34" s="191"/>
      <c r="HS34" s="191"/>
      <c r="HT34" s="191"/>
      <c r="HU34" s="191"/>
      <c r="HV34" s="191"/>
      <c r="HW34" s="191"/>
      <c r="HX34" s="191"/>
      <c r="HY34" s="191"/>
      <c r="HZ34" s="191"/>
      <c r="IA34" s="191"/>
      <c r="IB34" s="191"/>
      <c r="IC34" s="191"/>
      <c r="ID34" s="191"/>
      <c r="IE34" s="191"/>
      <c r="IF34" s="191"/>
      <c r="IG34" s="191"/>
      <c r="IH34" s="191"/>
      <c r="II34" s="191"/>
      <c r="IJ34" s="191"/>
      <c r="IK34" s="191"/>
      <c r="IL34" s="191"/>
      <c r="IM34" s="191"/>
      <c r="IN34" s="191"/>
      <c r="IO34" s="191"/>
      <c r="IP34" s="191"/>
      <c r="IQ34" s="191"/>
      <c r="IR34" s="191"/>
      <c r="IS34" s="191"/>
      <c r="IT34" s="191"/>
      <c r="IU34" s="191"/>
      <c r="IV34" s="191"/>
      <c r="IW34" s="191"/>
      <c r="IX34" s="191"/>
      <c r="IY34" s="191"/>
      <c r="IZ34" s="191"/>
      <c r="JA34" s="191"/>
      <c r="JB34" s="191"/>
      <c r="JC34" s="191"/>
      <c r="JD34" s="191"/>
      <c r="JE34" s="191"/>
      <c r="JF34" s="191"/>
      <c r="JG34" s="191"/>
      <c r="JH34" s="191"/>
      <c r="JI34" s="191"/>
      <c r="JJ34" s="191"/>
      <c r="JK34" s="191"/>
      <c r="JL34" s="191"/>
      <c r="JM34" s="191"/>
      <c r="JN34" s="191"/>
      <c r="JO34" s="191"/>
      <c r="JP34" s="191"/>
      <c r="JQ34" s="191"/>
      <c r="JR34" s="191"/>
      <c r="JS34" s="191"/>
      <c r="JT34" s="191"/>
      <c r="JU34" s="191"/>
      <c r="JV34" s="191"/>
      <c r="JW34" s="191"/>
      <c r="JX34" s="191"/>
      <c r="JY34" s="191"/>
      <c r="JZ34" s="191"/>
      <c r="KA34" s="191"/>
      <c r="KB34" s="191"/>
      <c r="KC34" s="191"/>
      <c r="KD34" s="191"/>
      <c r="KE34" s="191"/>
      <c r="KF34" s="191"/>
      <c r="KG34" s="191"/>
      <c r="KH34" s="191"/>
      <c r="KI34" s="191"/>
      <c r="KJ34" s="191"/>
      <c r="KK34" s="191"/>
      <c r="KL34" s="191"/>
      <c r="KM34" s="191"/>
      <c r="KN34" s="191"/>
      <c r="KO34" s="191"/>
      <c r="KP34" s="191"/>
      <c r="KQ34" s="191"/>
      <c r="KR34" s="191"/>
      <c r="KS34" s="191"/>
      <c r="KT34" s="191"/>
      <c r="KU34" s="191"/>
      <c r="KV34" s="191"/>
      <c r="KW34" s="191"/>
      <c r="KX34" s="191"/>
      <c r="KY34" s="191"/>
      <c r="KZ34" s="191"/>
      <c r="LA34" s="191"/>
      <c r="LB34" s="191"/>
      <c r="LC34" s="191"/>
      <c r="LD34" s="191"/>
      <c r="LE34" s="191"/>
      <c r="LF34" s="191"/>
      <c r="LG34" s="191"/>
      <c r="LH34" s="191"/>
      <c r="LI34" s="191"/>
      <c r="LJ34" s="191"/>
      <c r="LK34" s="191"/>
      <c r="LL34" s="191"/>
      <c r="LM34" s="191"/>
      <c r="LN34" s="191"/>
      <c r="LO34" s="191"/>
      <c r="LP34" s="191"/>
      <c r="LQ34" s="191"/>
      <c r="LR34" s="191"/>
      <c r="LS34" s="191"/>
      <c r="LT34" s="191"/>
      <c r="LU34" s="191"/>
      <c r="LV34" s="191"/>
      <c r="LW34" s="191"/>
      <c r="LX34" s="191"/>
      <c r="LY34" s="191"/>
      <c r="LZ34" s="191"/>
      <c r="MA34" s="191"/>
      <c r="MB34" s="191"/>
      <c r="MC34" s="191"/>
      <c r="MD34" s="191"/>
      <c r="ME34" s="191"/>
      <c r="MF34" s="191"/>
      <c r="MG34" s="191"/>
      <c r="MH34" s="191"/>
      <c r="MI34" s="191"/>
      <c r="MJ34" s="191"/>
      <c r="MK34" s="191"/>
      <c r="ML34" s="191"/>
      <c r="MM34" s="191"/>
      <c r="MN34" s="191"/>
      <c r="MO34" s="191"/>
      <c r="MP34" s="191"/>
      <c r="MQ34" s="191"/>
      <c r="MR34" s="191"/>
      <c r="MS34" s="191"/>
      <c r="MT34" s="191"/>
      <c r="MU34" s="191"/>
      <c r="MV34" s="191"/>
      <c r="MW34" s="191"/>
      <c r="MX34" s="191"/>
      <c r="MY34" s="191"/>
      <c r="MZ34" s="191"/>
      <c r="NA34" s="191"/>
      <c r="NB34" s="191"/>
      <c r="NC34" s="191"/>
      <c r="ND34" s="191"/>
      <c r="NE34" s="191"/>
      <c r="NF34" s="191"/>
      <c r="NG34" s="191"/>
      <c r="NH34" s="191"/>
      <c r="NI34" s="191"/>
      <c r="NJ34" s="191"/>
      <c r="NK34" s="191"/>
      <c r="NL34" s="191"/>
      <c r="NM34" s="191"/>
      <c r="NN34" s="191"/>
      <c r="NO34" s="191"/>
      <c r="NP34" s="191"/>
      <c r="NQ34" s="191"/>
      <c r="NR34" s="191"/>
      <c r="NS34" s="191"/>
      <c r="NT34" s="191"/>
      <c r="NU34" s="191"/>
      <c r="NV34" s="191"/>
      <c r="NW34" s="191"/>
      <c r="NX34" s="191"/>
      <c r="NY34" s="191"/>
      <c r="NZ34" s="191"/>
      <c r="OA34" s="191"/>
      <c r="OB34" s="191"/>
      <c r="OC34" s="191"/>
      <c r="OD34" s="191"/>
      <c r="OE34" s="191"/>
      <c r="OF34" s="191"/>
      <c r="OG34" s="191"/>
      <c r="OH34" s="191"/>
      <c r="OI34" s="191"/>
      <c r="OJ34" s="191"/>
      <c r="OK34" s="191"/>
      <c r="OL34" s="191"/>
      <c r="OM34" s="191"/>
      <c r="ON34" s="191"/>
      <c r="OO34" s="191"/>
      <c r="OP34" s="191"/>
      <c r="OQ34" s="191"/>
      <c r="OR34" s="191"/>
      <c r="OS34" s="191"/>
      <c r="OT34" s="191"/>
      <c r="OU34" s="191"/>
      <c r="OV34" s="191"/>
      <c r="OW34" s="191"/>
      <c r="OX34" s="191"/>
      <c r="OY34" s="191"/>
      <c r="OZ34" s="191"/>
      <c r="PA34" s="191"/>
      <c r="PB34" s="191"/>
      <c r="PC34" s="191"/>
      <c r="PD34" s="191"/>
      <c r="PE34" s="191"/>
      <c r="PF34" s="191"/>
      <c r="PG34" s="191"/>
      <c r="PH34" s="191"/>
      <c r="PI34" s="191"/>
      <c r="PJ34" s="191"/>
      <c r="PK34" s="191"/>
      <c r="PL34" s="191"/>
      <c r="PM34" s="191"/>
      <c r="PN34" s="191"/>
      <c r="PO34" s="191"/>
      <c r="PP34" s="191"/>
      <c r="PQ34" s="191"/>
      <c r="PR34" s="191"/>
      <c r="PS34" s="191"/>
      <c r="PT34" s="191"/>
      <c r="PU34" s="191"/>
      <c r="PV34" s="191"/>
      <c r="PW34" s="191"/>
      <c r="PX34" s="191"/>
      <c r="PY34" s="191"/>
      <c r="PZ34" s="191"/>
      <c r="QA34" s="191"/>
      <c r="QB34" s="191"/>
      <c r="QC34" s="191"/>
      <c r="QD34" s="191"/>
      <c r="QE34" s="191"/>
      <c r="QF34" s="191"/>
      <c r="QG34" s="191"/>
      <c r="QH34" s="191"/>
      <c r="QI34" s="191"/>
      <c r="QJ34" s="191"/>
      <c r="QK34" s="191"/>
      <c r="QL34" s="191"/>
      <c r="QM34" s="191"/>
      <c r="QN34" s="191"/>
      <c r="QO34" s="191"/>
      <c r="QP34" s="191"/>
      <c r="QQ34" s="191"/>
      <c r="QR34" s="191"/>
      <c r="QS34" s="191"/>
      <c r="QT34" s="191"/>
      <c r="QU34" s="191"/>
      <c r="QV34" s="191"/>
      <c r="QW34" s="191"/>
      <c r="QX34" s="191"/>
      <c r="QY34" s="191"/>
      <c r="QZ34" s="191"/>
      <c r="RA34" s="191"/>
      <c r="RB34" s="191"/>
      <c r="RC34" s="191"/>
      <c r="RD34" s="191"/>
      <c r="RE34" s="191"/>
      <c r="RF34" s="191"/>
      <c r="RG34" s="191"/>
      <c r="RH34" s="191"/>
      <c r="RI34" s="191"/>
      <c r="RJ34" s="191"/>
      <c r="RK34" s="191"/>
      <c r="RL34" s="191"/>
      <c r="RM34" s="191"/>
      <c r="RN34" s="191"/>
      <c r="RO34" s="191"/>
      <c r="RP34" s="191"/>
      <c r="RQ34" s="191"/>
      <c r="RR34" s="191"/>
      <c r="RS34" s="191"/>
      <c r="RT34" s="191"/>
      <c r="RU34" s="191"/>
      <c r="RV34" s="191"/>
      <c r="RW34" s="191"/>
      <c r="RX34" s="191"/>
      <c r="RY34" s="191"/>
      <c r="RZ34" s="191"/>
      <c r="SA34" s="191"/>
      <c r="SB34" s="191"/>
      <c r="SC34" s="191"/>
      <c r="SD34" s="191"/>
      <c r="SE34" s="191"/>
      <c r="SF34" s="191"/>
      <c r="SG34" s="191"/>
      <c r="SH34" s="191"/>
      <c r="SI34" s="191"/>
      <c r="SJ34" s="191"/>
      <c r="SK34" s="191"/>
      <c r="SL34" s="191"/>
      <c r="SM34" s="191"/>
      <c r="SN34" s="191"/>
      <c r="SO34" s="191"/>
      <c r="SP34" s="191"/>
      <c r="SQ34" s="191"/>
      <c r="SR34" s="191"/>
      <c r="SS34" s="191"/>
      <c r="ST34" s="191"/>
      <c r="SU34" s="191"/>
      <c r="SV34" s="191"/>
      <c r="SW34" s="191"/>
      <c r="SX34" s="191"/>
      <c r="SY34" s="191"/>
      <c r="SZ34" s="191"/>
      <c r="TA34" s="191"/>
      <c r="TB34" s="191"/>
      <c r="TC34" s="191"/>
      <c r="TD34" s="191"/>
      <c r="TE34" s="191"/>
      <c r="TF34" s="191"/>
      <c r="TG34" s="191"/>
      <c r="TH34" s="191"/>
      <c r="TI34" s="191"/>
      <c r="TJ34" s="191"/>
      <c r="TK34" s="191"/>
      <c r="TL34" s="191"/>
      <c r="TM34" s="191"/>
      <c r="TN34" s="191"/>
      <c r="TO34" s="191"/>
      <c r="TP34" s="191"/>
      <c r="TQ34" s="191"/>
      <c r="TR34" s="191"/>
      <c r="TS34" s="191"/>
      <c r="TT34" s="191"/>
      <c r="TU34" s="191"/>
      <c r="TV34" s="191"/>
      <c r="TW34" s="191"/>
      <c r="TX34" s="191"/>
      <c r="TY34" s="191"/>
      <c r="TZ34" s="191"/>
      <c r="UA34" s="191"/>
      <c r="UB34" s="191"/>
      <c r="UC34" s="191"/>
      <c r="UD34" s="191"/>
      <c r="UE34" s="191"/>
      <c r="UF34" s="191"/>
      <c r="UG34" s="191"/>
      <c r="UH34" s="191"/>
      <c r="UI34" s="191"/>
      <c r="UJ34" s="191"/>
      <c r="UK34" s="191"/>
      <c r="UL34" s="191"/>
      <c r="UM34" s="191"/>
      <c r="UN34" s="191"/>
      <c r="UO34" s="191"/>
      <c r="UP34" s="191"/>
      <c r="UQ34" s="191"/>
      <c r="UR34" s="191"/>
      <c r="US34" s="191"/>
      <c r="UT34" s="191"/>
      <c r="UU34" s="191"/>
      <c r="UV34" s="191"/>
      <c r="UW34" s="191"/>
      <c r="UX34" s="191"/>
      <c r="UY34" s="191"/>
      <c r="UZ34" s="191"/>
      <c r="VA34" s="191"/>
      <c r="VB34" s="191"/>
      <c r="VC34" s="191"/>
      <c r="VD34" s="191"/>
      <c r="VE34" s="191"/>
      <c r="VF34" s="191"/>
      <c r="VG34" s="191"/>
      <c r="VH34" s="191"/>
      <c r="VI34" s="191"/>
      <c r="VJ34" s="191"/>
      <c r="VK34" s="191"/>
      <c r="VL34" s="191"/>
      <c r="VM34" s="191"/>
      <c r="VN34" s="191"/>
      <c r="VO34" s="191"/>
      <c r="VP34" s="191"/>
      <c r="VQ34" s="191"/>
      <c r="VR34" s="191"/>
      <c r="VS34" s="191"/>
      <c r="VT34" s="191"/>
      <c r="VU34" s="191"/>
      <c r="VV34" s="191"/>
      <c r="VW34" s="191"/>
      <c r="VX34" s="191"/>
      <c r="VY34" s="191"/>
      <c r="VZ34" s="191"/>
      <c r="WA34" s="191"/>
      <c r="WB34" s="191"/>
      <c r="WC34" s="191"/>
      <c r="WD34" s="191"/>
      <c r="WE34" s="191"/>
      <c r="WF34" s="191"/>
      <c r="WG34" s="191"/>
      <c r="WH34" s="191"/>
      <c r="WI34" s="191"/>
      <c r="WJ34" s="191"/>
      <c r="WK34" s="191"/>
      <c r="WL34" s="191"/>
      <c r="WM34" s="191"/>
      <c r="WN34" s="191"/>
      <c r="WO34" s="191"/>
      <c r="WP34" s="191"/>
      <c r="WQ34" s="191"/>
      <c r="WR34" s="191"/>
      <c r="WS34" s="191"/>
      <c r="WT34" s="191"/>
      <c r="WU34" s="191"/>
      <c r="WV34" s="191"/>
      <c r="WW34" s="191"/>
      <c r="WX34" s="191"/>
      <c r="WY34" s="191"/>
      <c r="WZ34" s="191"/>
      <c r="XA34" s="191"/>
      <c r="XB34" s="191"/>
      <c r="XC34" s="191"/>
      <c r="XD34" s="191"/>
      <c r="XE34" s="191"/>
      <c r="XF34" s="191"/>
      <c r="XG34" s="191"/>
      <c r="XH34" s="191"/>
      <c r="XI34" s="191"/>
      <c r="XJ34" s="191"/>
      <c r="XK34" s="191"/>
      <c r="XL34" s="191"/>
      <c r="XM34" s="191"/>
      <c r="XN34" s="191"/>
      <c r="XO34" s="191"/>
      <c r="XP34" s="191"/>
      <c r="XQ34" s="191"/>
      <c r="XR34" s="191"/>
      <c r="XS34" s="191"/>
      <c r="XT34" s="191"/>
      <c r="XU34" s="191"/>
      <c r="XV34" s="191"/>
      <c r="XW34" s="191"/>
      <c r="XX34" s="191"/>
      <c r="XY34" s="191"/>
      <c r="XZ34" s="191"/>
      <c r="YA34" s="191"/>
      <c r="YB34" s="191"/>
      <c r="YC34" s="191"/>
      <c r="YD34" s="191"/>
      <c r="YE34" s="191"/>
      <c r="YF34" s="191"/>
      <c r="YG34" s="191"/>
      <c r="YH34" s="191"/>
      <c r="YI34" s="191"/>
      <c r="YJ34" s="191"/>
      <c r="YK34" s="191"/>
      <c r="YL34" s="191"/>
      <c r="YM34" s="191"/>
      <c r="YN34" s="191"/>
      <c r="YO34" s="191"/>
      <c r="YP34" s="191"/>
      <c r="YQ34" s="191"/>
      <c r="YR34" s="191"/>
      <c r="YS34" s="191"/>
      <c r="YT34" s="191"/>
      <c r="YU34" s="191"/>
      <c r="YV34" s="191"/>
      <c r="YW34" s="191"/>
      <c r="YX34" s="191"/>
      <c r="YY34" s="191"/>
      <c r="YZ34" s="191"/>
      <c r="ZA34" s="191"/>
      <c r="ZB34" s="191"/>
      <c r="ZC34" s="191"/>
      <c r="ZD34" s="191"/>
      <c r="ZE34" s="191"/>
      <c r="ZF34" s="191"/>
      <c r="ZG34" s="191"/>
      <c r="ZH34" s="191"/>
      <c r="ZI34" s="191"/>
      <c r="ZJ34" s="191"/>
      <c r="ZK34" s="191"/>
      <c r="ZL34" s="191"/>
      <c r="ZM34" s="191"/>
      <c r="ZN34" s="191"/>
      <c r="ZO34" s="191"/>
      <c r="ZP34" s="191"/>
      <c r="ZQ34" s="191"/>
      <c r="ZR34" s="191"/>
      <c r="ZS34" s="191"/>
      <c r="ZT34" s="191"/>
      <c r="ZU34" s="191"/>
      <c r="ZV34" s="191"/>
      <c r="ZW34" s="191"/>
      <c r="ZX34" s="191"/>
      <c r="ZY34" s="191"/>
      <c r="ZZ34" s="191"/>
      <c r="AAA34" s="191"/>
      <c r="AAB34" s="191"/>
      <c r="AAC34" s="191"/>
      <c r="AAD34" s="191"/>
      <c r="AAE34" s="191"/>
      <c r="AAF34" s="191"/>
      <c r="AAG34" s="191"/>
      <c r="AAH34" s="191"/>
      <c r="AAI34" s="191"/>
      <c r="AAJ34" s="191"/>
      <c r="AAK34" s="191"/>
      <c r="AAL34" s="191"/>
      <c r="AAM34" s="191"/>
      <c r="AAN34" s="191"/>
      <c r="AAO34" s="191"/>
      <c r="AAP34" s="191"/>
      <c r="AAQ34" s="191"/>
      <c r="AAR34" s="191"/>
      <c r="AAS34" s="191"/>
      <c r="AAT34" s="191"/>
      <c r="AAU34" s="191"/>
      <c r="AAV34" s="191"/>
      <c r="AAW34" s="191"/>
      <c r="AAX34" s="191"/>
      <c r="AAY34" s="191"/>
      <c r="AAZ34" s="191"/>
      <c r="ABA34" s="191"/>
      <c r="ABB34" s="191"/>
      <c r="ABC34" s="191"/>
      <c r="ABD34" s="191"/>
      <c r="ABE34" s="191"/>
      <c r="ABF34" s="191"/>
      <c r="ABG34" s="191"/>
      <c r="ABH34" s="191"/>
      <c r="ABI34" s="191"/>
      <c r="ABJ34" s="191"/>
      <c r="ABK34" s="191"/>
      <c r="ABL34" s="191"/>
      <c r="ABM34" s="191"/>
      <c r="ABN34" s="191"/>
      <c r="ABO34" s="191"/>
      <c r="ABP34" s="191"/>
      <c r="ABQ34" s="191"/>
      <c r="ABR34" s="191"/>
      <c r="ABS34" s="191"/>
      <c r="ABT34" s="191"/>
      <c r="ABU34" s="191"/>
      <c r="ABV34" s="191"/>
      <c r="ABW34" s="191"/>
      <c r="ABX34" s="191"/>
      <c r="ABY34" s="191"/>
      <c r="ABZ34" s="191"/>
      <c r="ACA34" s="191"/>
      <c r="ACB34" s="191"/>
      <c r="ACC34" s="191"/>
      <c r="ACD34" s="191"/>
      <c r="ACE34" s="191"/>
      <c r="ACF34" s="191"/>
      <c r="ACG34" s="191"/>
      <c r="ACH34" s="191"/>
      <c r="ACI34" s="191"/>
      <c r="ACJ34" s="191"/>
      <c r="ACK34" s="191"/>
      <c r="ACL34" s="191"/>
      <c r="ACM34" s="191"/>
      <c r="ACN34" s="191"/>
      <c r="ACO34" s="191"/>
      <c r="ACP34" s="191"/>
      <c r="ACQ34" s="191"/>
      <c r="ACR34" s="191"/>
      <c r="ACS34" s="191"/>
      <c r="ACT34" s="191"/>
      <c r="ACU34" s="191"/>
      <c r="ACV34" s="191"/>
      <c r="ACW34" s="191"/>
      <c r="ACX34" s="191"/>
      <c r="ACY34" s="191"/>
      <c r="ACZ34" s="191"/>
      <c r="ADA34" s="191"/>
      <c r="ADB34" s="191"/>
      <c r="ADC34" s="191"/>
      <c r="ADD34" s="191"/>
      <c r="ADE34" s="191"/>
      <c r="ADF34" s="191"/>
      <c r="ADG34" s="191"/>
      <c r="ADH34" s="191"/>
      <c r="ADI34" s="191"/>
      <c r="ADJ34" s="191"/>
      <c r="ADK34" s="191"/>
      <c r="ADL34" s="191"/>
      <c r="ADM34" s="191"/>
      <c r="ADN34" s="191"/>
      <c r="ADO34" s="191"/>
      <c r="ADP34" s="191"/>
      <c r="ADQ34" s="191"/>
      <c r="ADR34" s="191"/>
      <c r="ADS34" s="191"/>
      <c r="ADT34" s="191"/>
      <c r="ADU34" s="191"/>
      <c r="ADV34" s="191"/>
      <c r="ADW34" s="191"/>
      <c r="ADX34" s="191"/>
      <c r="ADY34" s="191"/>
      <c r="ADZ34" s="191"/>
      <c r="AEA34" s="191"/>
      <c r="AEB34" s="191"/>
      <c r="AEC34" s="191"/>
      <c r="AED34" s="191"/>
      <c r="AEE34" s="191"/>
      <c r="AEF34" s="191"/>
      <c r="AEG34" s="191"/>
      <c r="AEH34" s="191"/>
      <c r="AEI34" s="191"/>
      <c r="AEJ34" s="191"/>
      <c r="AEK34" s="191"/>
      <c r="AEL34" s="191"/>
      <c r="AEM34" s="191"/>
      <c r="AEN34" s="191"/>
      <c r="AEO34" s="191"/>
      <c r="AEP34" s="191"/>
      <c r="AEQ34" s="191"/>
      <c r="AER34" s="191"/>
      <c r="AES34" s="191"/>
      <c r="AET34" s="191"/>
      <c r="AEU34" s="191"/>
      <c r="AEV34" s="191"/>
      <c r="AEW34" s="191"/>
      <c r="AEX34" s="191"/>
      <c r="AEY34" s="191"/>
      <c r="AEZ34" s="191"/>
      <c r="AFA34" s="191"/>
      <c r="AFB34" s="191"/>
      <c r="AFC34" s="191"/>
      <c r="AFD34" s="191"/>
      <c r="AFE34" s="191"/>
      <c r="AFF34" s="191"/>
      <c r="AFG34" s="191"/>
      <c r="AFH34" s="191"/>
      <c r="AFI34" s="191"/>
      <c r="AFJ34" s="191"/>
      <c r="AFK34" s="191"/>
      <c r="AFL34" s="191"/>
      <c r="AFM34" s="191"/>
      <c r="AFN34" s="191"/>
      <c r="AFO34" s="191"/>
      <c r="AFP34" s="191"/>
      <c r="AFQ34" s="191"/>
      <c r="AFR34" s="191"/>
      <c r="AFS34" s="191"/>
      <c r="AFT34" s="191"/>
      <c r="AFU34" s="191"/>
      <c r="AFV34" s="191"/>
      <c r="AFW34" s="191"/>
      <c r="AFX34" s="191"/>
      <c r="AFY34" s="191"/>
      <c r="AFZ34" s="191"/>
      <c r="AGA34" s="191"/>
      <c r="AGB34" s="191"/>
      <c r="AGC34" s="191"/>
      <c r="AGD34" s="191"/>
      <c r="AGE34" s="191"/>
      <c r="AGF34" s="191"/>
      <c r="AGG34" s="191"/>
      <c r="AGH34" s="191"/>
      <c r="AGI34" s="191"/>
      <c r="AGJ34" s="191"/>
      <c r="AGK34" s="191"/>
      <c r="AGL34" s="191"/>
      <c r="AGM34" s="191"/>
      <c r="AGN34" s="191"/>
      <c r="AGO34" s="191"/>
      <c r="AGP34" s="191"/>
      <c r="AGQ34" s="191"/>
      <c r="AGR34" s="191"/>
      <c r="AGS34" s="191"/>
      <c r="AGT34" s="191"/>
      <c r="AGU34" s="191"/>
      <c r="AGV34" s="191"/>
      <c r="AGW34" s="191"/>
      <c r="AGX34" s="191"/>
      <c r="AGY34" s="191"/>
      <c r="AGZ34" s="191"/>
      <c r="AHA34" s="191"/>
      <c r="AHB34" s="191"/>
      <c r="AHC34" s="191"/>
      <c r="AHD34" s="191"/>
      <c r="AHE34" s="191"/>
      <c r="AHF34" s="191"/>
      <c r="AHG34" s="191"/>
      <c r="AHH34" s="191"/>
      <c r="AHI34" s="191"/>
      <c r="AHJ34" s="191"/>
      <c r="AHK34" s="191"/>
      <c r="AHL34" s="191"/>
      <c r="AHM34" s="191"/>
      <c r="AHN34" s="191"/>
      <c r="AHO34" s="191"/>
      <c r="AHP34" s="191"/>
      <c r="AHQ34" s="191"/>
      <c r="AHR34" s="191"/>
      <c r="AHS34" s="191"/>
      <c r="AHT34" s="191"/>
      <c r="AHU34" s="191"/>
      <c r="AHV34" s="191"/>
      <c r="AHW34" s="191"/>
      <c r="AHX34" s="191"/>
      <c r="AHY34" s="191"/>
      <c r="AHZ34" s="191"/>
      <c r="AIA34" s="191"/>
      <c r="AIB34" s="191"/>
      <c r="AIC34" s="191"/>
      <c r="AID34" s="191"/>
      <c r="AIE34" s="191"/>
      <c r="AIF34" s="191"/>
      <c r="AIG34" s="191"/>
      <c r="AIH34" s="191"/>
      <c r="AII34" s="191"/>
      <c r="AIJ34" s="191"/>
      <c r="AIK34" s="191"/>
      <c r="AIL34" s="191"/>
      <c r="AIM34" s="191"/>
      <c r="AIN34" s="191"/>
      <c r="AIO34" s="191"/>
      <c r="AIP34" s="191"/>
      <c r="AIQ34" s="191"/>
      <c r="AIR34" s="191"/>
      <c r="AIS34" s="191"/>
      <c r="AIT34" s="191"/>
      <c r="AIU34" s="191"/>
      <c r="AIV34" s="191"/>
      <c r="AIW34" s="191"/>
      <c r="AIX34" s="191"/>
      <c r="AIY34" s="191"/>
      <c r="AIZ34" s="191"/>
      <c r="AJA34" s="191"/>
      <c r="AJB34" s="191"/>
      <c r="AJC34" s="191"/>
      <c r="AJD34" s="191"/>
      <c r="AJE34" s="191"/>
      <c r="AJF34" s="191"/>
      <c r="AJG34" s="191"/>
      <c r="AJH34" s="191"/>
      <c r="AJI34" s="191"/>
      <c r="AJJ34" s="191"/>
      <c r="AJK34" s="191"/>
      <c r="AJL34" s="191"/>
      <c r="AJM34" s="191"/>
      <c r="AJN34" s="191"/>
      <c r="AJO34" s="191"/>
      <c r="AJP34" s="191"/>
      <c r="AJQ34" s="191"/>
      <c r="AJR34" s="191"/>
      <c r="AJS34" s="191"/>
      <c r="AJT34" s="191"/>
      <c r="AJU34" s="191"/>
      <c r="AJV34" s="191"/>
      <c r="AJW34" s="191"/>
      <c r="AJX34" s="191"/>
      <c r="AJY34" s="191"/>
      <c r="AJZ34" s="191"/>
      <c r="AKA34" s="191"/>
      <c r="AKB34" s="191"/>
      <c r="AKC34" s="191"/>
      <c r="AKD34" s="191"/>
      <c r="AKE34" s="191"/>
      <c r="AKF34" s="191"/>
      <c r="AKG34" s="191"/>
      <c r="AKH34" s="191"/>
      <c r="AKI34" s="191"/>
      <c r="AKJ34" s="191"/>
      <c r="AKK34" s="191"/>
      <c r="AKL34" s="191"/>
      <c r="AKM34" s="191"/>
      <c r="AKN34" s="191"/>
      <c r="AKO34" s="191"/>
      <c r="AKP34" s="191"/>
      <c r="AKQ34" s="191"/>
      <c r="AKR34" s="191"/>
      <c r="AKS34" s="191"/>
      <c r="AKT34" s="191"/>
      <c r="AKU34" s="191"/>
      <c r="AKV34" s="191"/>
      <c r="AKW34" s="191"/>
      <c r="AKX34" s="191"/>
      <c r="AKY34" s="191"/>
      <c r="AKZ34" s="191"/>
      <c r="ALA34" s="191"/>
      <c r="ALB34" s="191"/>
      <c r="ALC34" s="191"/>
      <c r="ALD34" s="191"/>
      <c r="ALE34" s="191"/>
      <c r="ALF34" s="191"/>
      <c r="ALG34" s="191"/>
      <c r="ALH34" s="191"/>
      <c r="ALI34" s="191"/>
      <c r="ALJ34" s="191"/>
      <c r="ALK34" s="191"/>
      <c r="ALL34" s="191"/>
      <c r="ALM34" s="191"/>
      <c r="ALN34" s="191"/>
      <c r="ALO34" s="191"/>
      <c r="ALP34" s="191"/>
      <c r="ALQ34" s="191"/>
      <c r="ALR34" s="191"/>
      <c r="ALS34" s="191"/>
      <c r="ALT34" s="191"/>
      <c r="ALU34" s="191"/>
      <c r="ALV34" s="191"/>
      <c r="ALW34" s="191"/>
      <c r="ALX34" s="191"/>
      <c r="ALY34" s="191"/>
      <c r="ALZ34" s="191"/>
      <c r="AMA34" s="191"/>
      <c r="AMB34" s="191"/>
      <c r="AMC34" s="191"/>
      <c r="AMD34" s="191"/>
      <c r="AME34" s="191"/>
      <c r="AMF34" s="191"/>
      <c r="AMG34" s="191"/>
      <c r="AMH34" s="191"/>
      <c r="AMI34" s="191"/>
      <c r="AMJ34" s="191"/>
      <c r="AMK34" s="191"/>
      <c r="AML34" s="191"/>
    </row>
    <row r="35" spans="1:1026" ht="9.9499999999999993" customHeight="1" x14ac:dyDescent="0.25">
      <c r="A35" s="220" t="s">
        <v>17</v>
      </c>
      <c r="B35" s="297"/>
      <c r="C35" s="297"/>
      <c r="D35" s="297"/>
      <c r="E35" s="172">
        <f>SUM(E32:E34)</f>
        <v>70959.54156619875</v>
      </c>
      <c r="F35" s="172">
        <f>SUM(F32:F34)</f>
        <v>70959.54156619875</v>
      </c>
      <c r="G35" s="215"/>
      <c r="H35" s="215"/>
      <c r="M35" s="243">
        <f>F35-E35</f>
        <v>0</v>
      </c>
      <c r="N35" s="189">
        <f>N34*5%</f>
        <v>31036.666499999999</v>
      </c>
      <c r="O35" s="188"/>
      <c r="P35" s="191"/>
      <c r="Q35" s="191"/>
      <c r="R35" s="191"/>
      <c r="S35" s="191"/>
      <c r="T35" s="191"/>
      <c r="U35" s="191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1"/>
      <c r="AG35" s="191"/>
      <c r="AH35" s="191"/>
      <c r="AI35" s="191"/>
      <c r="AJ35" s="191"/>
      <c r="AK35" s="191"/>
      <c r="AL35" s="191"/>
      <c r="AM35" s="191"/>
      <c r="AN35" s="191"/>
      <c r="AO35" s="191"/>
      <c r="AP35" s="191"/>
      <c r="AQ35" s="191"/>
      <c r="AR35" s="191"/>
      <c r="AS35" s="191"/>
      <c r="AT35" s="191"/>
      <c r="AU35" s="191"/>
      <c r="AV35" s="191"/>
      <c r="AW35" s="191"/>
      <c r="AX35" s="191"/>
      <c r="AY35" s="191"/>
      <c r="AZ35" s="191"/>
      <c r="BA35" s="191"/>
      <c r="BB35" s="191"/>
      <c r="BC35" s="191"/>
      <c r="BD35" s="191"/>
      <c r="BE35" s="191"/>
      <c r="BF35" s="191"/>
      <c r="BG35" s="191"/>
      <c r="BH35" s="191"/>
      <c r="BI35" s="191"/>
      <c r="BJ35" s="191"/>
      <c r="BK35" s="191"/>
      <c r="BL35" s="191"/>
      <c r="BM35" s="191"/>
      <c r="BN35" s="191"/>
      <c r="BO35" s="191"/>
      <c r="BP35" s="191"/>
      <c r="BQ35" s="191"/>
      <c r="BR35" s="191"/>
      <c r="BS35" s="191"/>
      <c r="BT35" s="191"/>
      <c r="BU35" s="191"/>
      <c r="BV35" s="191"/>
      <c r="BW35" s="191"/>
      <c r="BX35" s="191"/>
      <c r="BY35" s="191"/>
      <c r="BZ35" s="191"/>
      <c r="CA35" s="191"/>
      <c r="CB35" s="191"/>
      <c r="CC35" s="191"/>
      <c r="CD35" s="191"/>
      <c r="CE35" s="191"/>
      <c r="CF35" s="191"/>
      <c r="CG35" s="191"/>
      <c r="CH35" s="191"/>
      <c r="CI35" s="191"/>
      <c r="CJ35" s="191"/>
      <c r="CK35" s="191"/>
      <c r="CL35" s="191"/>
      <c r="CM35" s="191"/>
      <c r="CN35" s="191"/>
      <c r="CO35" s="191"/>
      <c r="CP35" s="191"/>
      <c r="CQ35" s="191"/>
      <c r="CR35" s="191"/>
      <c r="CS35" s="191"/>
      <c r="CT35" s="191"/>
      <c r="CU35" s="191"/>
      <c r="CV35" s="191"/>
      <c r="CW35" s="191"/>
      <c r="CX35" s="191"/>
      <c r="CY35" s="191"/>
      <c r="CZ35" s="191"/>
      <c r="DA35" s="191"/>
      <c r="DB35" s="191"/>
      <c r="DC35" s="191"/>
      <c r="DD35" s="191"/>
      <c r="DE35" s="191"/>
      <c r="DF35" s="191"/>
      <c r="DG35" s="191"/>
      <c r="DH35" s="191"/>
      <c r="DI35" s="191"/>
      <c r="DJ35" s="191"/>
      <c r="DK35" s="191"/>
      <c r="DL35" s="191"/>
      <c r="DM35" s="191"/>
      <c r="DN35" s="191"/>
      <c r="DO35" s="191"/>
      <c r="DP35" s="191"/>
      <c r="DQ35" s="191"/>
      <c r="DR35" s="191"/>
      <c r="DS35" s="191"/>
      <c r="DT35" s="191"/>
      <c r="DU35" s="191"/>
      <c r="DV35" s="191"/>
      <c r="DW35" s="191"/>
      <c r="DX35" s="191"/>
      <c r="DY35" s="191"/>
      <c r="DZ35" s="191"/>
      <c r="EA35" s="191"/>
      <c r="EB35" s="191"/>
      <c r="EC35" s="191"/>
      <c r="ED35" s="191"/>
      <c r="EE35" s="191"/>
      <c r="EF35" s="191"/>
      <c r="EG35" s="191"/>
      <c r="EH35" s="191"/>
      <c r="EI35" s="191"/>
      <c r="EJ35" s="191"/>
      <c r="EK35" s="191"/>
      <c r="EL35" s="191"/>
      <c r="EM35" s="191"/>
      <c r="EN35" s="191"/>
      <c r="EO35" s="191"/>
      <c r="EP35" s="191"/>
      <c r="EQ35" s="191"/>
      <c r="ER35" s="191"/>
      <c r="ES35" s="191"/>
      <c r="ET35" s="191"/>
      <c r="EU35" s="191"/>
      <c r="EV35" s="191"/>
      <c r="EW35" s="191"/>
      <c r="EX35" s="191"/>
      <c r="EY35" s="191"/>
      <c r="EZ35" s="191"/>
      <c r="FA35" s="191"/>
      <c r="FB35" s="191"/>
      <c r="FC35" s="191"/>
      <c r="FD35" s="191"/>
      <c r="FE35" s="191"/>
      <c r="FF35" s="191"/>
      <c r="FG35" s="191"/>
      <c r="FH35" s="191"/>
      <c r="FI35" s="191"/>
      <c r="FJ35" s="191"/>
      <c r="FK35" s="191"/>
      <c r="FL35" s="191"/>
      <c r="FM35" s="191"/>
      <c r="FN35" s="191"/>
      <c r="FO35" s="191"/>
      <c r="FP35" s="191"/>
      <c r="FQ35" s="191"/>
      <c r="FR35" s="191"/>
      <c r="FS35" s="191"/>
      <c r="FT35" s="191"/>
      <c r="FU35" s="191"/>
      <c r="FV35" s="191"/>
      <c r="FW35" s="191"/>
      <c r="FX35" s="191"/>
      <c r="FY35" s="191"/>
      <c r="FZ35" s="191"/>
      <c r="GA35" s="191"/>
      <c r="GB35" s="191"/>
      <c r="GC35" s="191"/>
      <c r="GD35" s="191"/>
      <c r="GE35" s="191"/>
      <c r="GF35" s="191"/>
      <c r="GG35" s="191"/>
      <c r="GH35" s="191"/>
      <c r="GI35" s="191"/>
      <c r="GJ35" s="191"/>
      <c r="GK35" s="191"/>
      <c r="GL35" s="191"/>
      <c r="GM35" s="191"/>
      <c r="GN35" s="191"/>
      <c r="GO35" s="191"/>
      <c r="GP35" s="191"/>
      <c r="GQ35" s="191"/>
      <c r="GR35" s="191"/>
      <c r="GS35" s="191"/>
      <c r="GT35" s="191"/>
      <c r="GU35" s="191"/>
      <c r="GV35" s="191"/>
      <c r="GW35" s="191"/>
      <c r="GX35" s="191"/>
      <c r="GY35" s="191"/>
      <c r="GZ35" s="191"/>
      <c r="HA35" s="191"/>
      <c r="HB35" s="191"/>
      <c r="HC35" s="191"/>
      <c r="HD35" s="191"/>
      <c r="HE35" s="191"/>
      <c r="HF35" s="191"/>
      <c r="HG35" s="191"/>
      <c r="HH35" s="191"/>
      <c r="HI35" s="191"/>
      <c r="HJ35" s="191"/>
      <c r="HK35" s="191"/>
      <c r="HL35" s="191"/>
      <c r="HM35" s="191"/>
      <c r="HN35" s="191"/>
      <c r="HO35" s="191"/>
      <c r="HP35" s="191"/>
      <c r="HQ35" s="191"/>
      <c r="HR35" s="191"/>
      <c r="HS35" s="191"/>
      <c r="HT35" s="191"/>
      <c r="HU35" s="191"/>
      <c r="HV35" s="191"/>
      <c r="HW35" s="191"/>
      <c r="HX35" s="191"/>
      <c r="HY35" s="191"/>
      <c r="HZ35" s="191"/>
      <c r="IA35" s="191"/>
      <c r="IB35" s="191"/>
      <c r="IC35" s="191"/>
      <c r="ID35" s="191"/>
      <c r="IE35" s="191"/>
      <c r="IF35" s="191"/>
      <c r="IG35" s="191"/>
      <c r="IH35" s="191"/>
      <c r="II35" s="191"/>
      <c r="IJ35" s="191"/>
      <c r="IK35" s="191"/>
      <c r="IL35" s="191"/>
      <c r="IM35" s="191"/>
      <c r="IN35" s="191"/>
      <c r="IO35" s="191"/>
      <c r="IP35" s="191"/>
      <c r="IQ35" s="191"/>
      <c r="IR35" s="191"/>
      <c r="IS35" s="191"/>
      <c r="IT35" s="191"/>
      <c r="IU35" s="191"/>
      <c r="IV35" s="191"/>
      <c r="IW35" s="191"/>
      <c r="IX35" s="191"/>
      <c r="IY35" s="191"/>
      <c r="IZ35" s="191"/>
      <c r="JA35" s="191"/>
      <c r="JB35" s="191"/>
      <c r="JC35" s="191"/>
      <c r="JD35" s="191"/>
      <c r="JE35" s="191"/>
      <c r="JF35" s="191"/>
      <c r="JG35" s="191"/>
      <c r="JH35" s="191"/>
      <c r="JI35" s="191"/>
      <c r="JJ35" s="191"/>
      <c r="JK35" s="191"/>
      <c r="JL35" s="191"/>
      <c r="JM35" s="191"/>
      <c r="JN35" s="191"/>
      <c r="JO35" s="191"/>
      <c r="JP35" s="191"/>
      <c r="JQ35" s="191"/>
      <c r="JR35" s="191"/>
      <c r="JS35" s="191"/>
      <c r="JT35" s="191"/>
      <c r="JU35" s="191"/>
      <c r="JV35" s="191"/>
      <c r="JW35" s="191"/>
      <c r="JX35" s="191"/>
      <c r="JY35" s="191"/>
      <c r="JZ35" s="191"/>
      <c r="KA35" s="191"/>
      <c r="KB35" s="191"/>
      <c r="KC35" s="191"/>
      <c r="KD35" s="191"/>
      <c r="KE35" s="191"/>
      <c r="KF35" s="191"/>
      <c r="KG35" s="191"/>
      <c r="KH35" s="191"/>
      <c r="KI35" s="191"/>
      <c r="KJ35" s="191"/>
      <c r="KK35" s="191"/>
      <c r="KL35" s="191"/>
      <c r="KM35" s="191"/>
      <c r="KN35" s="191"/>
      <c r="KO35" s="191"/>
      <c r="KP35" s="191"/>
      <c r="KQ35" s="191"/>
      <c r="KR35" s="191"/>
      <c r="KS35" s="191"/>
      <c r="KT35" s="191"/>
      <c r="KU35" s="191"/>
      <c r="KV35" s="191"/>
      <c r="KW35" s="191"/>
      <c r="KX35" s="191"/>
      <c r="KY35" s="191"/>
      <c r="KZ35" s="191"/>
      <c r="LA35" s="191"/>
      <c r="LB35" s="191"/>
      <c r="LC35" s="191"/>
      <c r="LD35" s="191"/>
      <c r="LE35" s="191"/>
      <c r="LF35" s="191"/>
      <c r="LG35" s="191"/>
      <c r="LH35" s="191"/>
      <c r="LI35" s="191"/>
      <c r="LJ35" s="191"/>
      <c r="LK35" s="191"/>
      <c r="LL35" s="191"/>
      <c r="LM35" s="191"/>
      <c r="LN35" s="191"/>
      <c r="LO35" s="191"/>
      <c r="LP35" s="191"/>
      <c r="LQ35" s="191"/>
      <c r="LR35" s="191"/>
      <c r="LS35" s="191"/>
      <c r="LT35" s="191"/>
      <c r="LU35" s="191"/>
      <c r="LV35" s="191"/>
      <c r="LW35" s="191"/>
      <c r="LX35" s="191"/>
      <c r="LY35" s="191"/>
      <c r="LZ35" s="191"/>
      <c r="MA35" s="191"/>
      <c r="MB35" s="191"/>
      <c r="MC35" s="191"/>
      <c r="MD35" s="191"/>
      <c r="ME35" s="191"/>
      <c r="MF35" s="191"/>
      <c r="MG35" s="191"/>
      <c r="MH35" s="191"/>
      <c r="MI35" s="191"/>
      <c r="MJ35" s="191"/>
      <c r="MK35" s="191"/>
      <c r="ML35" s="191"/>
      <c r="MM35" s="191"/>
      <c r="MN35" s="191"/>
      <c r="MO35" s="191"/>
      <c r="MP35" s="191"/>
      <c r="MQ35" s="191"/>
      <c r="MR35" s="191"/>
      <c r="MS35" s="191"/>
      <c r="MT35" s="191"/>
      <c r="MU35" s="191"/>
      <c r="MV35" s="191"/>
      <c r="MW35" s="191"/>
      <c r="MX35" s="191"/>
      <c r="MY35" s="191"/>
      <c r="MZ35" s="191"/>
      <c r="NA35" s="191"/>
      <c r="NB35" s="191"/>
      <c r="NC35" s="191"/>
      <c r="ND35" s="191"/>
      <c r="NE35" s="191"/>
      <c r="NF35" s="191"/>
      <c r="NG35" s="191"/>
      <c r="NH35" s="191"/>
      <c r="NI35" s="191"/>
      <c r="NJ35" s="191"/>
      <c r="NK35" s="191"/>
      <c r="NL35" s="191"/>
      <c r="NM35" s="191"/>
      <c r="NN35" s="191"/>
      <c r="NO35" s="191"/>
      <c r="NP35" s="191"/>
      <c r="NQ35" s="191"/>
      <c r="NR35" s="191"/>
      <c r="NS35" s="191"/>
      <c r="NT35" s="191"/>
      <c r="NU35" s="191"/>
      <c r="NV35" s="191"/>
      <c r="NW35" s="191"/>
      <c r="NX35" s="191"/>
      <c r="NY35" s="191"/>
      <c r="NZ35" s="191"/>
      <c r="OA35" s="191"/>
      <c r="OB35" s="191"/>
      <c r="OC35" s="191"/>
      <c r="OD35" s="191"/>
      <c r="OE35" s="191"/>
      <c r="OF35" s="191"/>
      <c r="OG35" s="191"/>
      <c r="OH35" s="191"/>
      <c r="OI35" s="191"/>
      <c r="OJ35" s="191"/>
      <c r="OK35" s="191"/>
      <c r="OL35" s="191"/>
      <c r="OM35" s="191"/>
      <c r="ON35" s="191"/>
      <c r="OO35" s="191"/>
      <c r="OP35" s="191"/>
      <c r="OQ35" s="191"/>
      <c r="OR35" s="191"/>
      <c r="OS35" s="191"/>
      <c r="OT35" s="191"/>
      <c r="OU35" s="191"/>
      <c r="OV35" s="191"/>
      <c r="OW35" s="191"/>
      <c r="OX35" s="191"/>
      <c r="OY35" s="191"/>
      <c r="OZ35" s="191"/>
      <c r="PA35" s="191"/>
      <c r="PB35" s="191"/>
      <c r="PC35" s="191"/>
      <c r="PD35" s="191"/>
      <c r="PE35" s="191"/>
      <c r="PF35" s="191"/>
      <c r="PG35" s="191"/>
      <c r="PH35" s="191"/>
      <c r="PI35" s="191"/>
      <c r="PJ35" s="191"/>
      <c r="PK35" s="191"/>
      <c r="PL35" s="191"/>
      <c r="PM35" s="191"/>
      <c r="PN35" s="191"/>
      <c r="PO35" s="191"/>
      <c r="PP35" s="191"/>
      <c r="PQ35" s="191"/>
      <c r="PR35" s="191"/>
      <c r="PS35" s="191"/>
      <c r="PT35" s="191"/>
      <c r="PU35" s="191"/>
      <c r="PV35" s="191"/>
      <c r="PW35" s="191"/>
      <c r="PX35" s="191"/>
      <c r="PY35" s="191"/>
      <c r="PZ35" s="191"/>
      <c r="QA35" s="191"/>
      <c r="QB35" s="191"/>
      <c r="QC35" s="191"/>
      <c r="QD35" s="191"/>
      <c r="QE35" s="191"/>
      <c r="QF35" s="191"/>
      <c r="QG35" s="191"/>
      <c r="QH35" s="191"/>
      <c r="QI35" s="191"/>
      <c r="QJ35" s="191"/>
      <c r="QK35" s="191"/>
      <c r="QL35" s="191"/>
      <c r="QM35" s="191"/>
      <c r="QN35" s="191"/>
      <c r="QO35" s="191"/>
      <c r="QP35" s="191"/>
      <c r="QQ35" s="191"/>
      <c r="QR35" s="191"/>
      <c r="QS35" s="191"/>
      <c r="QT35" s="191"/>
      <c r="QU35" s="191"/>
      <c r="QV35" s="191"/>
      <c r="QW35" s="191"/>
      <c r="QX35" s="191"/>
      <c r="QY35" s="191"/>
      <c r="QZ35" s="191"/>
      <c r="RA35" s="191"/>
      <c r="RB35" s="191"/>
      <c r="RC35" s="191"/>
      <c r="RD35" s="191"/>
      <c r="RE35" s="191"/>
      <c r="RF35" s="191"/>
      <c r="RG35" s="191"/>
      <c r="RH35" s="191"/>
      <c r="RI35" s="191"/>
      <c r="RJ35" s="191"/>
      <c r="RK35" s="191"/>
      <c r="RL35" s="191"/>
      <c r="RM35" s="191"/>
      <c r="RN35" s="191"/>
      <c r="RO35" s="191"/>
      <c r="RP35" s="191"/>
      <c r="RQ35" s="191"/>
      <c r="RR35" s="191"/>
      <c r="RS35" s="191"/>
      <c r="RT35" s="191"/>
      <c r="RU35" s="191"/>
      <c r="RV35" s="191"/>
      <c r="RW35" s="191"/>
      <c r="RX35" s="191"/>
      <c r="RY35" s="191"/>
      <c r="RZ35" s="191"/>
      <c r="SA35" s="191"/>
      <c r="SB35" s="191"/>
      <c r="SC35" s="191"/>
      <c r="SD35" s="191"/>
      <c r="SE35" s="191"/>
      <c r="SF35" s="191"/>
      <c r="SG35" s="191"/>
      <c r="SH35" s="191"/>
      <c r="SI35" s="191"/>
      <c r="SJ35" s="191"/>
      <c r="SK35" s="191"/>
      <c r="SL35" s="191"/>
      <c r="SM35" s="191"/>
      <c r="SN35" s="191"/>
      <c r="SO35" s="191"/>
      <c r="SP35" s="191"/>
      <c r="SQ35" s="191"/>
      <c r="SR35" s="191"/>
      <c r="SS35" s="191"/>
      <c r="ST35" s="191"/>
      <c r="SU35" s="191"/>
      <c r="SV35" s="191"/>
      <c r="SW35" s="191"/>
      <c r="SX35" s="191"/>
      <c r="SY35" s="191"/>
      <c r="SZ35" s="191"/>
      <c r="TA35" s="191"/>
      <c r="TB35" s="191"/>
      <c r="TC35" s="191"/>
      <c r="TD35" s="191"/>
      <c r="TE35" s="191"/>
      <c r="TF35" s="191"/>
      <c r="TG35" s="191"/>
      <c r="TH35" s="191"/>
      <c r="TI35" s="191"/>
      <c r="TJ35" s="191"/>
      <c r="TK35" s="191"/>
      <c r="TL35" s="191"/>
      <c r="TM35" s="191"/>
      <c r="TN35" s="191"/>
      <c r="TO35" s="191"/>
      <c r="TP35" s="191"/>
      <c r="TQ35" s="191"/>
      <c r="TR35" s="191"/>
      <c r="TS35" s="191"/>
      <c r="TT35" s="191"/>
      <c r="TU35" s="191"/>
      <c r="TV35" s="191"/>
      <c r="TW35" s="191"/>
      <c r="TX35" s="191"/>
      <c r="TY35" s="191"/>
      <c r="TZ35" s="191"/>
      <c r="UA35" s="191"/>
      <c r="UB35" s="191"/>
      <c r="UC35" s="191"/>
      <c r="UD35" s="191"/>
      <c r="UE35" s="191"/>
      <c r="UF35" s="191"/>
      <c r="UG35" s="191"/>
      <c r="UH35" s="191"/>
      <c r="UI35" s="191"/>
      <c r="UJ35" s="191"/>
      <c r="UK35" s="191"/>
      <c r="UL35" s="191"/>
      <c r="UM35" s="191"/>
      <c r="UN35" s="191"/>
      <c r="UO35" s="191"/>
      <c r="UP35" s="191"/>
      <c r="UQ35" s="191"/>
      <c r="UR35" s="191"/>
      <c r="US35" s="191"/>
      <c r="UT35" s="191"/>
      <c r="UU35" s="191"/>
      <c r="UV35" s="191"/>
      <c r="UW35" s="191"/>
      <c r="UX35" s="191"/>
      <c r="UY35" s="191"/>
      <c r="UZ35" s="191"/>
      <c r="VA35" s="191"/>
      <c r="VB35" s="191"/>
      <c r="VC35" s="191"/>
      <c r="VD35" s="191"/>
      <c r="VE35" s="191"/>
      <c r="VF35" s="191"/>
      <c r="VG35" s="191"/>
      <c r="VH35" s="191"/>
      <c r="VI35" s="191"/>
      <c r="VJ35" s="191"/>
      <c r="VK35" s="191"/>
      <c r="VL35" s="191"/>
      <c r="VM35" s="191"/>
      <c r="VN35" s="191"/>
      <c r="VO35" s="191"/>
      <c r="VP35" s="191"/>
      <c r="VQ35" s="191"/>
      <c r="VR35" s="191"/>
      <c r="VS35" s="191"/>
      <c r="VT35" s="191"/>
      <c r="VU35" s="191"/>
      <c r="VV35" s="191"/>
      <c r="VW35" s="191"/>
      <c r="VX35" s="191"/>
      <c r="VY35" s="191"/>
      <c r="VZ35" s="191"/>
      <c r="WA35" s="191"/>
      <c r="WB35" s="191"/>
      <c r="WC35" s="191"/>
      <c r="WD35" s="191"/>
      <c r="WE35" s="191"/>
      <c r="WF35" s="191"/>
      <c r="WG35" s="191"/>
      <c r="WH35" s="191"/>
      <c r="WI35" s="191"/>
      <c r="WJ35" s="191"/>
      <c r="WK35" s="191"/>
      <c r="WL35" s="191"/>
      <c r="WM35" s="191"/>
      <c r="WN35" s="191"/>
      <c r="WO35" s="191"/>
      <c r="WP35" s="191"/>
      <c r="WQ35" s="191"/>
      <c r="WR35" s="191"/>
      <c r="WS35" s="191"/>
      <c r="WT35" s="191"/>
      <c r="WU35" s="191"/>
      <c r="WV35" s="191"/>
      <c r="WW35" s="191"/>
      <c r="WX35" s="191"/>
      <c r="WY35" s="191"/>
      <c r="WZ35" s="191"/>
      <c r="XA35" s="191"/>
      <c r="XB35" s="191"/>
      <c r="XC35" s="191"/>
      <c r="XD35" s="191"/>
      <c r="XE35" s="191"/>
      <c r="XF35" s="191"/>
      <c r="XG35" s="191"/>
      <c r="XH35" s="191"/>
      <c r="XI35" s="191"/>
      <c r="XJ35" s="191"/>
      <c r="XK35" s="191"/>
      <c r="XL35" s="191"/>
      <c r="XM35" s="191"/>
      <c r="XN35" s="191"/>
      <c r="XO35" s="191"/>
      <c r="XP35" s="191"/>
      <c r="XQ35" s="191"/>
      <c r="XR35" s="191"/>
      <c r="XS35" s="191"/>
      <c r="XT35" s="191"/>
      <c r="XU35" s="191"/>
      <c r="XV35" s="191"/>
      <c r="XW35" s="191"/>
      <c r="XX35" s="191"/>
      <c r="XY35" s="191"/>
      <c r="XZ35" s="191"/>
      <c r="YA35" s="191"/>
      <c r="YB35" s="191"/>
      <c r="YC35" s="191"/>
      <c r="YD35" s="191"/>
      <c r="YE35" s="191"/>
      <c r="YF35" s="191"/>
      <c r="YG35" s="191"/>
      <c r="YH35" s="191"/>
      <c r="YI35" s="191"/>
      <c r="YJ35" s="191"/>
      <c r="YK35" s="191"/>
      <c r="YL35" s="191"/>
      <c r="YM35" s="191"/>
      <c r="YN35" s="191"/>
      <c r="YO35" s="191"/>
      <c r="YP35" s="191"/>
      <c r="YQ35" s="191"/>
      <c r="YR35" s="191"/>
      <c r="YS35" s="191"/>
      <c r="YT35" s="191"/>
      <c r="YU35" s="191"/>
      <c r="YV35" s="191"/>
      <c r="YW35" s="191"/>
      <c r="YX35" s="191"/>
      <c r="YY35" s="191"/>
      <c r="YZ35" s="191"/>
      <c r="ZA35" s="191"/>
      <c r="ZB35" s="191"/>
      <c r="ZC35" s="191"/>
      <c r="ZD35" s="191"/>
      <c r="ZE35" s="191"/>
      <c r="ZF35" s="191"/>
      <c r="ZG35" s="191"/>
      <c r="ZH35" s="191"/>
      <c r="ZI35" s="191"/>
      <c r="ZJ35" s="191"/>
      <c r="ZK35" s="191"/>
      <c r="ZL35" s="191"/>
      <c r="ZM35" s="191"/>
      <c r="ZN35" s="191"/>
      <c r="ZO35" s="191"/>
      <c r="ZP35" s="191"/>
      <c r="ZQ35" s="191"/>
      <c r="ZR35" s="191"/>
      <c r="ZS35" s="191"/>
      <c r="ZT35" s="191"/>
      <c r="ZU35" s="191"/>
      <c r="ZV35" s="191"/>
      <c r="ZW35" s="191"/>
      <c r="ZX35" s="191"/>
      <c r="ZY35" s="191"/>
      <c r="ZZ35" s="191"/>
      <c r="AAA35" s="191"/>
      <c r="AAB35" s="191"/>
      <c r="AAC35" s="191"/>
      <c r="AAD35" s="191"/>
      <c r="AAE35" s="191"/>
      <c r="AAF35" s="191"/>
      <c r="AAG35" s="191"/>
      <c r="AAH35" s="191"/>
      <c r="AAI35" s="191"/>
      <c r="AAJ35" s="191"/>
      <c r="AAK35" s="191"/>
      <c r="AAL35" s="191"/>
      <c r="AAM35" s="191"/>
      <c r="AAN35" s="191"/>
      <c r="AAO35" s="191"/>
      <c r="AAP35" s="191"/>
      <c r="AAQ35" s="191"/>
      <c r="AAR35" s="191"/>
      <c r="AAS35" s="191"/>
      <c r="AAT35" s="191"/>
      <c r="AAU35" s="191"/>
      <c r="AAV35" s="191"/>
      <c r="AAW35" s="191"/>
      <c r="AAX35" s="191"/>
      <c r="AAY35" s="191"/>
      <c r="AAZ35" s="191"/>
      <c r="ABA35" s="191"/>
      <c r="ABB35" s="191"/>
      <c r="ABC35" s="191"/>
      <c r="ABD35" s="191"/>
      <c r="ABE35" s="191"/>
      <c r="ABF35" s="191"/>
      <c r="ABG35" s="191"/>
      <c r="ABH35" s="191"/>
      <c r="ABI35" s="191"/>
      <c r="ABJ35" s="191"/>
      <c r="ABK35" s="191"/>
      <c r="ABL35" s="191"/>
      <c r="ABM35" s="191"/>
      <c r="ABN35" s="191"/>
      <c r="ABO35" s="191"/>
      <c r="ABP35" s="191"/>
      <c r="ABQ35" s="191"/>
      <c r="ABR35" s="191"/>
      <c r="ABS35" s="191"/>
      <c r="ABT35" s="191"/>
      <c r="ABU35" s="191"/>
      <c r="ABV35" s="191"/>
      <c r="ABW35" s="191"/>
      <c r="ABX35" s="191"/>
      <c r="ABY35" s="191"/>
      <c r="ABZ35" s="191"/>
      <c r="ACA35" s="191"/>
      <c r="ACB35" s="191"/>
      <c r="ACC35" s="191"/>
      <c r="ACD35" s="191"/>
      <c r="ACE35" s="191"/>
      <c r="ACF35" s="191"/>
      <c r="ACG35" s="191"/>
      <c r="ACH35" s="191"/>
      <c r="ACI35" s="191"/>
      <c r="ACJ35" s="191"/>
      <c r="ACK35" s="191"/>
      <c r="ACL35" s="191"/>
      <c r="ACM35" s="191"/>
      <c r="ACN35" s="191"/>
      <c r="ACO35" s="191"/>
      <c r="ACP35" s="191"/>
      <c r="ACQ35" s="191"/>
      <c r="ACR35" s="191"/>
      <c r="ACS35" s="191"/>
      <c r="ACT35" s="191"/>
      <c r="ACU35" s="191"/>
      <c r="ACV35" s="191"/>
      <c r="ACW35" s="191"/>
      <c r="ACX35" s="191"/>
      <c r="ACY35" s="191"/>
      <c r="ACZ35" s="191"/>
      <c r="ADA35" s="191"/>
      <c r="ADB35" s="191"/>
      <c r="ADC35" s="191"/>
      <c r="ADD35" s="191"/>
      <c r="ADE35" s="191"/>
      <c r="ADF35" s="191"/>
      <c r="ADG35" s="191"/>
      <c r="ADH35" s="191"/>
      <c r="ADI35" s="191"/>
      <c r="ADJ35" s="191"/>
      <c r="ADK35" s="191"/>
      <c r="ADL35" s="191"/>
      <c r="ADM35" s="191"/>
      <c r="ADN35" s="191"/>
      <c r="ADO35" s="191"/>
      <c r="ADP35" s="191"/>
      <c r="ADQ35" s="191"/>
      <c r="ADR35" s="191"/>
      <c r="ADS35" s="191"/>
      <c r="ADT35" s="191"/>
      <c r="ADU35" s="191"/>
      <c r="ADV35" s="191"/>
      <c r="ADW35" s="191"/>
      <c r="ADX35" s="191"/>
      <c r="ADY35" s="191"/>
      <c r="ADZ35" s="191"/>
      <c r="AEA35" s="191"/>
      <c r="AEB35" s="191"/>
      <c r="AEC35" s="191"/>
      <c r="AED35" s="191"/>
      <c r="AEE35" s="191"/>
      <c r="AEF35" s="191"/>
      <c r="AEG35" s="191"/>
      <c r="AEH35" s="191"/>
      <c r="AEI35" s="191"/>
      <c r="AEJ35" s="191"/>
      <c r="AEK35" s="191"/>
      <c r="AEL35" s="191"/>
      <c r="AEM35" s="191"/>
      <c r="AEN35" s="191"/>
      <c r="AEO35" s="191"/>
      <c r="AEP35" s="191"/>
      <c r="AEQ35" s="191"/>
      <c r="AER35" s="191"/>
      <c r="AES35" s="191"/>
      <c r="AET35" s="191"/>
      <c r="AEU35" s="191"/>
      <c r="AEV35" s="191"/>
      <c r="AEW35" s="191"/>
      <c r="AEX35" s="191"/>
      <c r="AEY35" s="191"/>
      <c r="AEZ35" s="191"/>
      <c r="AFA35" s="191"/>
      <c r="AFB35" s="191"/>
      <c r="AFC35" s="191"/>
      <c r="AFD35" s="191"/>
      <c r="AFE35" s="191"/>
      <c r="AFF35" s="191"/>
      <c r="AFG35" s="191"/>
      <c r="AFH35" s="191"/>
      <c r="AFI35" s="191"/>
      <c r="AFJ35" s="191"/>
      <c r="AFK35" s="191"/>
      <c r="AFL35" s="191"/>
      <c r="AFM35" s="191"/>
      <c r="AFN35" s="191"/>
      <c r="AFO35" s="191"/>
      <c r="AFP35" s="191"/>
      <c r="AFQ35" s="191"/>
      <c r="AFR35" s="191"/>
      <c r="AFS35" s="191"/>
      <c r="AFT35" s="191"/>
      <c r="AFU35" s="191"/>
      <c r="AFV35" s="191"/>
      <c r="AFW35" s="191"/>
      <c r="AFX35" s="191"/>
      <c r="AFY35" s="191"/>
      <c r="AFZ35" s="191"/>
      <c r="AGA35" s="191"/>
      <c r="AGB35" s="191"/>
      <c r="AGC35" s="191"/>
      <c r="AGD35" s="191"/>
      <c r="AGE35" s="191"/>
      <c r="AGF35" s="191"/>
      <c r="AGG35" s="191"/>
      <c r="AGH35" s="191"/>
      <c r="AGI35" s="191"/>
      <c r="AGJ35" s="191"/>
      <c r="AGK35" s="191"/>
      <c r="AGL35" s="191"/>
      <c r="AGM35" s="191"/>
      <c r="AGN35" s="191"/>
      <c r="AGO35" s="191"/>
      <c r="AGP35" s="191"/>
      <c r="AGQ35" s="191"/>
      <c r="AGR35" s="191"/>
      <c r="AGS35" s="191"/>
      <c r="AGT35" s="191"/>
      <c r="AGU35" s="191"/>
      <c r="AGV35" s="191"/>
      <c r="AGW35" s="191"/>
      <c r="AGX35" s="191"/>
      <c r="AGY35" s="191"/>
      <c r="AGZ35" s="191"/>
      <c r="AHA35" s="191"/>
      <c r="AHB35" s="191"/>
      <c r="AHC35" s="191"/>
      <c r="AHD35" s="191"/>
      <c r="AHE35" s="191"/>
      <c r="AHF35" s="191"/>
      <c r="AHG35" s="191"/>
      <c r="AHH35" s="191"/>
      <c r="AHI35" s="191"/>
      <c r="AHJ35" s="191"/>
      <c r="AHK35" s="191"/>
      <c r="AHL35" s="191"/>
      <c r="AHM35" s="191"/>
      <c r="AHN35" s="191"/>
      <c r="AHO35" s="191"/>
      <c r="AHP35" s="191"/>
      <c r="AHQ35" s="191"/>
      <c r="AHR35" s="191"/>
      <c r="AHS35" s="191"/>
      <c r="AHT35" s="191"/>
      <c r="AHU35" s="191"/>
      <c r="AHV35" s="191"/>
      <c r="AHW35" s="191"/>
      <c r="AHX35" s="191"/>
      <c r="AHY35" s="191"/>
      <c r="AHZ35" s="191"/>
      <c r="AIA35" s="191"/>
      <c r="AIB35" s="191"/>
      <c r="AIC35" s="191"/>
      <c r="AID35" s="191"/>
      <c r="AIE35" s="191"/>
      <c r="AIF35" s="191"/>
      <c r="AIG35" s="191"/>
      <c r="AIH35" s="191"/>
      <c r="AII35" s="191"/>
      <c r="AIJ35" s="191"/>
      <c r="AIK35" s="191"/>
      <c r="AIL35" s="191"/>
      <c r="AIM35" s="191"/>
      <c r="AIN35" s="191"/>
      <c r="AIO35" s="191"/>
      <c r="AIP35" s="191"/>
      <c r="AIQ35" s="191"/>
      <c r="AIR35" s="191"/>
      <c r="AIS35" s="191"/>
      <c r="AIT35" s="191"/>
      <c r="AIU35" s="191"/>
      <c r="AIV35" s="191"/>
      <c r="AIW35" s="191"/>
      <c r="AIX35" s="191"/>
      <c r="AIY35" s="191"/>
      <c r="AIZ35" s="191"/>
      <c r="AJA35" s="191"/>
      <c r="AJB35" s="191"/>
      <c r="AJC35" s="191"/>
      <c r="AJD35" s="191"/>
      <c r="AJE35" s="191"/>
      <c r="AJF35" s="191"/>
      <c r="AJG35" s="191"/>
      <c r="AJH35" s="191"/>
      <c r="AJI35" s="191"/>
      <c r="AJJ35" s="191"/>
      <c r="AJK35" s="191"/>
      <c r="AJL35" s="191"/>
      <c r="AJM35" s="191"/>
      <c r="AJN35" s="191"/>
      <c r="AJO35" s="191"/>
      <c r="AJP35" s="191"/>
      <c r="AJQ35" s="191"/>
      <c r="AJR35" s="191"/>
      <c r="AJS35" s="191"/>
      <c r="AJT35" s="191"/>
      <c r="AJU35" s="191"/>
      <c r="AJV35" s="191"/>
      <c r="AJW35" s="191"/>
      <c r="AJX35" s="191"/>
      <c r="AJY35" s="191"/>
      <c r="AJZ35" s="191"/>
      <c r="AKA35" s="191"/>
      <c r="AKB35" s="191"/>
      <c r="AKC35" s="191"/>
      <c r="AKD35" s="191"/>
      <c r="AKE35" s="191"/>
      <c r="AKF35" s="191"/>
      <c r="AKG35" s="191"/>
      <c r="AKH35" s="191"/>
      <c r="AKI35" s="191"/>
      <c r="AKJ35" s="191"/>
      <c r="AKK35" s="191"/>
      <c r="AKL35" s="191"/>
      <c r="AKM35" s="191"/>
      <c r="AKN35" s="191"/>
      <c r="AKO35" s="191"/>
      <c r="AKP35" s="191"/>
      <c r="AKQ35" s="191"/>
      <c r="AKR35" s="191"/>
      <c r="AKS35" s="191"/>
      <c r="AKT35" s="191"/>
      <c r="AKU35" s="191"/>
      <c r="AKV35" s="191"/>
      <c r="AKW35" s="191"/>
      <c r="AKX35" s="191"/>
      <c r="AKY35" s="191"/>
      <c r="AKZ35" s="191"/>
      <c r="ALA35" s="191"/>
      <c r="ALB35" s="191"/>
      <c r="ALC35" s="191"/>
      <c r="ALD35" s="191"/>
      <c r="ALE35" s="191"/>
      <c r="ALF35" s="191"/>
      <c r="ALG35" s="191"/>
      <c r="ALH35" s="191"/>
      <c r="ALI35" s="191"/>
      <c r="ALJ35" s="191"/>
      <c r="ALK35" s="191"/>
      <c r="ALL35" s="191"/>
      <c r="ALM35" s="191"/>
      <c r="ALN35" s="191"/>
      <c r="ALO35" s="191"/>
      <c r="ALP35" s="191"/>
      <c r="ALQ35" s="191"/>
      <c r="ALR35" s="191"/>
      <c r="ALS35" s="191"/>
      <c r="ALT35" s="191"/>
      <c r="ALU35" s="191"/>
      <c r="ALV35" s="191"/>
      <c r="ALW35" s="191"/>
      <c r="ALX35" s="191"/>
      <c r="ALY35" s="191"/>
      <c r="ALZ35" s="191"/>
      <c r="AMA35" s="191"/>
      <c r="AMB35" s="191"/>
      <c r="AMC35" s="191"/>
      <c r="AMD35" s="191"/>
      <c r="AME35" s="191"/>
      <c r="AMF35" s="191"/>
      <c r="AMG35" s="191"/>
      <c r="AMH35" s="191"/>
      <c r="AMI35" s="191"/>
      <c r="AMJ35" s="191"/>
      <c r="AMK35" s="191"/>
      <c r="AML35" s="191"/>
    </row>
    <row r="36" spans="1:1026" ht="5.0999999999999996" customHeight="1" x14ac:dyDescent="0.25">
      <c r="A36" s="220"/>
      <c r="B36" s="297"/>
      <c r="C36" s="297"/>
      <c r="D36" s="297"/>
      <c r="E36" s="171"/>
      <c r="F36" s="171"/>
      <c r="G36" s="215"/>
      <c r="H36" s="215"/>
      <c r="M36" s="243"/>
      <c r="N36" s="189"/>
      <c r="O36" s="188"/>
      <c r="P36" s="191"/>
      <c r="Q36" s="191"/>
      <c r="R36" s="191"/>
      <c r="S36" s="191"/>
      <c r="T36" s="191"/>
      <c r="U36" s="191"/>
      <c r="V36" s="191"/>
      <c r="W36" s="191"/>
      <c r="X36" s="191"/>
      <c r="Y36" s="191"/>
      <c r="Z36" s="191"/>
      <c r="AA36" s="191"/>
      <c r="AB36" s="191"/>
      <c r="AC36" s="191"/>
      <c r="AD36" s="191"/>
      <c r="AE36" s="191"/>
      <c r="AF36" s="191"/>
      <c r="AG36" s="191"/>
      <c r="AH36" s="191"/>
      <c r="AI36" s="191"/>
      <c r="AJ36" s="191"/>
      <c r="AK36" s="191"/>
      <c r="AL36" s="191"/>
      <c r="AM36" s="191"/>
      <c r="AN36" s="191"/>
      <c r="AO36" s="191"/>
      <c r="AP36" s="191"/>
      <c r="AQ36" s="191"/>
      <c r="AR36" s="191"/>
      <c r="AS36" s="191"/>
      <c r="AT36" s="191"/>
      <c r="AU36" s="191"/>
      <c r="AV36" s="191"/>
      <c r="AW36" s="191"/>
      <c r="AX36" s="191"/>
      <c r="AY36" s="191"/>
      <c r="AZ36" s="191"/>
      <c r="BA36" s="191"/>
      <c r="BB36" s="191"/>
      <c r="BC36" s="191"/>
      <c r="BD36" s="191"/>
      <c r="BE36" s="191"/>
      <c r="BF36" s="191"/>
      <c r="BG36" s="191"/>
      <c r="BH36" s="191"/>
      <c r="BI36" s="191"/>
      <c r="BJ36" s="191"/>
      <c r="BK36" s="191"/>
      <c r="BL36" s="191"/>
      <c r="BM36" s="191"/>
      <c r="BN36" s="191"/>
      <c r="BO36" s="191"/>
      <c r="BP36" s="191"/>
      <c r="BQ36" s="191"/>
      <c r="BR36" s="191"/>
      <c r="BS36" s="191"/>
      <c r="BT36" s="191"/>
      <c r="BU36" s="191"/>
      <c r="BV36" s="191"/>
      <c r="BW36" s="191"/>
      <c r="BX36" s="191"/>
      <c r="BY36" s="191"/>
      <c r="BZ36" s="191"/>
      <c r="CA36" s="191"/>
      <c r="CB36" s="191"/>
      <c r="CC36" s="191"/>
      <c r="CD36" s="191"/>
      <c r="CE36" s="191"/>
      <c r="CF36" s="191"/>
      <c r="CG36" s="191"/>
      <c r="CH36" s="191"/>
      <c r="CI36" s="191"/>
      <c r="CJ36" s="191"/>
      <c r="CK36" s="191"/>
      <c r="CL36" s="191"/>
      <c r="CM36" s="191"/>
      <c r="CN36" s="191"/>
      <c r="CO36" s="191"/>
      <c r="CP36" s="191"/>
      <c r="CQ36" s="191"/>
      <c r="CR36" s="191"/>
      <c r="CS36" s="191"/>
      <c r="CT36" s="191"/>
      <c r="CU36" s="191"/>
      <c r="CV36" s="191"/>
      <c r="CW36" s="191"/>
      <c r="CX36" s="191"/>
      <c r="CY36" s="191"/>
      <c r="CZ36" s="191"/>
      <c r="DA36" s="191"/>
      <c r="DB36" s="191"/>
      <c r="DC36" s="191"/>
      <c r="DD36" s="191"/>
      <c r="DE36" s="191"/>
      <c r="DF36" s="191"/>
      <c r="DG36" s="191"/>
      <c r="DH36" s="191"/>
      <c r="DI36" s="191"/>
      <c r="DJ36" s="191"/>
      <c r="DK36" s="191"/>
      <c r="DL36" s="191"/>
      <c r="DM36" s="191"/>
      <c r="DN36" s="191"/>
      <c r="DO36" s="191"/>
      <c r="DP36" s="191"/>
      <c r="DQ36" s="191"/>
      <c r="DR36" s="191"/>
      <c r="DS36" s="191"/>
      <c r="DT36" s="191"/>
      <c r="DU36" s="191"/>
      <c r="DV36" s="191"/>
      <c r="DW36" s="191"/>
      <c r="DX36" s="191"/>
      <c r="DY36" s="191"/>
      <c r="DZ36" s="191"/>
      <c r="EA36" s="191"/>
      <c r="EB36" s="191"/>
      <c r="EC36" s="191"/>
      <c r="ED36" s="191"/>
      <c r="EE36" s="191"/>
      <c r="EF36" s="191"/>
      <c r="EG36" s="191"/>
      <c r="EH36" s="191"/>
      <c r="EI36" s="191"/>
      <c r="EJ36" s="191"/>
      <c r="EK36" s="191"/>
      <c r="EL36" s="191"/>
      <c r="EM36" s="191"/>
      <c r="EN36" s="191"/>
      <c r="EO36" s="191"/>
      <c r="EP36" s="191"/>
      <c r="EQ36" s="191"/>
      <c r="ER36" s="191"/>
      <c r="ES36" s="191"/>
      <c r="ET36" s="191"/>
      <c r="EU36" s="191"/>
      <c r="EV36" s="191"/>
      <c r="EW36" s="191"/>
      <c r="EX36" s="191"/>
      <c r="EY36" s="191"/>
      <c r="EZ36" s="191"/>
      <c r="FA36" s="191"/>
      <c r="FB36" s="191"/>
      <c r="FC36" s="191"/>
      <c r="FD36" s="191"/>
      <c r="FE36" s="191"/>
      <c r="FF36" s="191"/>
      <c r="FG36" s="191"/>
      <c r="FH36" s="191"/>
      <c r="FI36" s="191"/>
      <c r="FJ36" s="191"/>
      <c r="FK36" s="191"/>
      <c r="FL36" s="191"/>
      <c r="FM36" s="191"/>
      <c r="FN36" s="191"/>
      <c r="FO36" s="191"/>
      <c r="FP36" s="191"/>
      <c r="FQ36" s="191"/>
      <c r="FR36" s="191"/>
      <c r="FS36" s="191"/>
      <c r="FT36" s="191"/>
      <c r="FU36" s="191"/>
      <c r="FV36" s="191"/>
      <c r="FW36" s="191"/>
      <c r="FX36" s="191"/>
      <c r="FY36" s="191"/>
      <c r="FZ36" s="191"/>
      <c r="GA36" s="191"/>
      <c r="GB36" s="191"/>
      <c r="GC36" s="191"/>
      <c r="GD36" s="191"/>
      <c r="GE36" s="191"/>
      <c r="GF36" s="191"/>
      <c r="GG36" s="191"/>
      <c r="GH36" s="191"/>
      <c r="GI36" s="191"/>
      <c r="GJ36" s="191"/>
      <c r="GK36" s="191"/>
      <c r="GL36" s="191"/>
      <c r="GM36" s="191"/>
      <c r="GN36" s="191"/>
      <c r="GO36" s="191"/>
      <c r="GP36" s="191"/>
      <c r="GQ36" s="191"/>
      <c r="GR36" s="191"/>
      <c r="GS36" s="191"/>
      <c r="GT36" s="191"/>
      <c r="GU36" s="191"/>
      <c r="GV36" s="191"/>
      <c r="GW36" s="191"/>
      <c r="GX36" s="191"/>
      <c r="GY36" s="191"/>
      <c r="GZ36" s="191"/>
      <c r="HA36" s="191"/>
      <c r="HB36" s="191"/>
      <c r="HC36" s="191"/>
      <c r="HD36" s="191"/>
      <c r="HE36" s="191"/>
      <c r="HF36" s="191"/>
      <c r="HG36" s="191"/>
      <c r="HH36" s="191"/>
      <c r="HI36" s="191"/>
      <c r="HJ36" s="191"/>
      <c r="HK36" s="191"/>
      <c r="HL36" s="191"/>
      <c r="HM36" s="191"/>
      <c r="HN36" s="191"/>
      <c r="HO36" s="191"/>
      <c r="HP36" s="191"/>
      <c r="HQ36" s="191"/>
      <c r="HR36" s="191"/>
      <c r="HS36" s="191"/>
      <c r="HT36" s="191"/>
      <c r="HU36" s="191"/>
      <c r="HV36" s="191"/>
      <c r="HW36" s="191"/>
      <c r="HX36" s="191"/>
      <c r="HY36" s="191"/>
      <c r="HZ36" s="191"/>
      <c r="IA36" s="191"/>
      <c r="IB36" s="191"/>
      <c r="IC36" s="191"/>
      <c r="ID36" s="191"/>
      <c r="IE36" s="191"/>
      <c r="IF36" s="191"/>
      <c r="IG36" s="191"/>
      <c r="IH36" s="191"/>
      <c r="II36" s="191"/>
      <c r="IJ36" s="191"/>
      <c r="IK36" s="191"/>
      <c r="IL36" s="191"/>
      <c r="IM36" s="191"/>
      <c r="IN36" s="191"/>
      <c r="IO36" s="191"/>
      <c r="IP36" s="191"/>
      <c r="IQ36" s="191"/>
      <c r="IR36" s="191"/>
      <c r="IS36" s="191"/>
      <c r="IT36" s="191"/>
      <c r="IU36" s="191"/>
      <c r="IV36" s="191"/>
      <c r="IW36" s="191"/>
      <c r="IX36" s="191"/>
      <c r="IY36" s="191"/>
      <c r="IZ36" s="191"/>
      <c r="JA36" s="191"/>
      <c r="JB36" s="191"/>
      <c r="JC36" s="191"/>
      <c r="JD36" s="191"/>
      <c r="JE36" s="191"/>
      <c r="JF36" s="191"/>
      <c r="JG36" s="191"/>
      <c r="JH36" s="191"/>
      <c r="JI36" s="191"/>
      <c r="JJ36" s="191"/>
      <c r="JK36" s="191"/>
      <c r="JL36" s="191"/>
      <c r="JM36" s="191"/>
      <c r="JN36" s="191"/>
      <c r="JO36" s="191"/>
      <c r="JP36" s="191"/>
      <c r="JQ36" s="191"/>
      <c r="JR36" s="191"/>
      <c r="JS36" s="191"/>
      <c r="JT36" s="191"/>
      <c r="JU36" s="191"/>
      <c r="JV36" s="191"/>
      <c r="JW36" s="191"/>
      <c r="JX36" s="191"/>
      <c r="JY36" s="191"/>
      <c r="JZ36" s="191"/>
      <c r="KA36" s="191"/>
      <c r="KB36" s="191"/>
      <c r="KC36" s="191"/>
      <c r="KD36" s="191"/>
      <c r="KE36" s="191"/>
      <c r="KF36" s="191"/>
      <c r="KG36" s="191"/>
      <c r="KH36" s="191"/>
      <c r="KI36" s="191"/>
      <c r="KJ36" s="191"/>
      <c r="KK36" s="191"/>
      <c r="KL36" s="191"/>
      <c r="KM36" s="191"/>
      <c r="KN36" s="191"/>
      <c r="KO36" s="191"/>
      <c r="KP36" s="191"/>
      <c r="KQ36" s="191"/>
      <c r="KR36" s="191"/>
      <c r="KS36" s="191"/>
      <c r="KT36" s="191"/>
      <c r="KU36" s="191"/>
      <c r="KV36" s="191"/>
      <c r="KW36" s="191"/>
      <c r="KX36" s="191"/>
      <c r="KY36" s="191"/>
      <c r="KZ36" s="191"/>
      <c r="LA36" s="191"/>
      <c r="LB36" s="191"/>
      <c r="LC36" s="191"/>
      <c r="LD36" s="191"/>
      <c r="LE36" s="191"/>
      <c r="LF36" s="191"/>
      <c r="LG36" s="191"/>
      <c r="LH36" s="191"/>
      <c r="LI36" s="191"/>
      <c r="LJ36" s="191"/>
      <c r="LK36" s="191"/>
      <c r="LL36" s="191"/>
      <c r="LM36" s="191"/>
      <c r="LN36" s="191"/>
      <c r="LO36" s="191"/>
      <c r="LP36" s="191"/>
      <c r="LQ36" s="191"/>
      <c r="LR36" s="191"/>
      <c r="LS36" s="191"/>
      <c r="LT36" s="191"/>
      <c r="LU36" s="191"/>
      <c r="LV36" s="191"/>
      <c r="LW36" s="191"/>
      <c r="LX36" s="191"/>
      <c r="LY36" s="191"/>
      <c r="LZ36" s="191"/>
      <c r="MA36" s="191"/>
      <c r="MB36" s="191"/>
      <c r="MC36" s="191"/>
      <c r="MD36" s="191"/>
      <c r="ME36" s="191"/>
      <c r="MF36" s="191"/>
      <c r="MG36" s="191"/>
      <c r="MH36" s="191"/>
      <c r="MI36" s="191"/>
      <c r="MJ36" s="191"/>
      <c r="MK36" s="191"/>
      <c r="ML36" s="191"/>
      <c r="MM36" s="191"/>
      <c r="MN36" s="191"/>
      <c r="MO36" s="191"/>
      <c r="MP36" s="191"/>
      <c r="MQ36" s="191"/>
      <c r="MR36" s="191"/>
      <c r="MS36" s="191"/>
      <c r="MT36" s="191"/>
      <c r="MU36" s="191"/>
      <c r="MV36" s="191"/>
      <c r="MW36" s="191"/>
      <c r="MX36" s="191"/>
      <c r="MY36" s="191"/>
      <c r="MZ36" s="191"/>
      <c r="NA36" s="191"/>
      <c r="NB36" s="191"/>
      <c r="NC36" s="191"/>
      <c r="ND36" s="191"/>
      <c r="NE36" s="191"/>
      <c r="NF36" s="191"/>
      <c r="NG36" s="191"/>
      <c r="NH36" s="191"/>
      <c r="NI36" s="191"/>
      <c r="NJ36" s="191"/>
      <c r="NK36" s="191"/>
      <c r="NL36" s="191"/>
      <c r="NM36" s="191"/>
      <c r="NN36" s="191"/>
      <c r="NO36" s="191"/>
      <c r="NP36" s="191"/>
      <c r="NQ36" s="191"/>
      <c r="NR36" s="191"/>
      <c r="NS36" s="191"/>
      <c r="NT36" s="191"/>
      <c r="NU36" s="191"/>
      <c r="NV36" s="191"/>
      <c r="NW36" s="191"/>
      <c r="NX36" s="191"/>
      <c r="NY36" s="191"/>
      <c r="NZ36" s="191"/>
      <c r="OA36" s="191"/>
      <c r="OB36" s="191"/>
      <c r="OC36" s="191"/>
      <c r="OD36" s="191"/>
      <c r="OE36" s="191"/>
      <c r="OF36" s="191"/>
      <c r="OG36" s="191"/>
      <c r="OH36" s="191"/>
      <c r="OI36" s="191"/>
      <c r="OJ36" s="191"/>
      <c r="OK36" s="191"/>
      <c r="OL36" s="191"/>
      <c r="OM36" s="191"/>
      <c r="ON36" s="191"/>
      <c r="OO36" s="191"/>
      <c r="OP36" s="191"/>
      <c r="OQ36" s="191"/>
      <c r="OR36" s="191"/>
      <c r="OS36" s="191"/>
      <c r="OT36" s="191"/>
      <c r="OU36" s="191"/>
      <c r="OV36" s="191"/>
      <c r="OW36" s="191"/>
      <c r="OX36" s="191"/>
      <c r="OY36" s="191"/>
      <c r="OZ36" s="191"/>
      <c r="PA36" s="191"/>
      <c r="PB36" s="191"/>
      <c r="PC36" s="191"/>
      <c r="PD36" s="191"/>
      <c r="PE36" s="191"/>
      <c r="PF36" s="191"/>
      <c r="PG36" s="191"/>
      <c r="PH36" s="191"/>
      <c r="PI36" s="191"/>
      <c r="PJ36" s="191"/>
      <c r="PK36" s="191"/>
      <c r="PL36" s="191"/>
      <c r="PM36" s="191"/>
      <c r="PN36" s="191"/>
      <c r="PO36" s="191"/>
      <c r="PP36" s="191"/>
      <c r="PQ36" s="191"/>
      <c r="PR36" s="191"/>
      <c r="PS36" s="191"/>
      <c r="PT36" s="191"/>
      <c r="PU36" s="191"/>
      <c r="PV36" s="191"/>
      <c r="PW36" s="191"/>
      <c r="PX36" s="191"/>
      <c r="PY36" s="191"/>
      <c r="PZ36" s="191"/>
      <c r="QA36" s="191"/>
      <c r="QB36" s="191"/>
      <c r="QC36" s="191"/>
      <c r="QD36" s="191"/>
      <c r="QE36" s="191"/>
      <c r="QF36" s="191"/>
      <c r="QG36" s="191"/>
      <c r="QH36" s="191"/>
      <c r="QI36" s="191"/>
      <c r="QJ36" s="191"/>
      <c r="QK36" s="191"/>
      <c r="QL36" s="191"/>
      <c r="QM36" s="191"/>
      <c r="QN36" s="191"/>
      <c r="QO36" s="191"/>
      <c r="QP36" s="191"/>
      <c r="QQ36" s="191"/>
      <c r="QR36" s="191"/>
      <c r="QS36" s="191"/>
      <c r="QT36" s="191"/>
      <c r="QU36" s="191"/>
      <c r="QV36" s="191"/>
      <c r="QW36" s="191"/>
      <c r="QX36" s="191"/>
      <c r="QY36" s="191"/>
      <c r="QZ36" s="191"/>
      <c r="RA36" s="191"/>
      <c r="RB36" s="191"/>
      <c r="RC36" s="191"/>
      <c r="RD36" s="191"/>
      <c r="RE36" s="191"/>
      <c r="RF36" s="191"/>
      <c r="RG36" s="191"/>
      <c r="RH36" s="191"/>
      <c r="RI36" s="191"/>
      <c r="RJ36" s="191"/>
      <c r="RK36" s="191"/>
      <c r="RL36" s="191"/>
      <c r="RM36" s="191"/>
      <c r="RN36" s="191"/>
      <c r="RO36" s="191"/>
      <c r="RP36" s="191"/>
      <c r="RQ36" s="191"/>
      <c r="RR36" s="191"/>
      <c r="RS36" s="191"/>
      <c r="RT36" s="191"/>
      <c r="RU36" s="191"/>
      <c r="RV36" s="191"/>
      <c r="RW36" s="191"/>
      <c r="RX36" s="191"/>
      <c r="RY36" s="191"/>
      <c r="RZ36" s="191"/>
      <c r="SA36" s="191"/>
      <c r="SB36" s="191"/>
      <c r="SC36" s="191"/>
      <c r="SD36" s="191"/>
      <c r="SE36" s="191"/>
      <c r="SF36" s="191"/>
      <c r="SG36" s="191"/>
      <c r="SH36" s="191"/>
      <c r="SI36" s="191"/>
      <c r="SJ36" s="191"/>
      <c r="SK36" s="191"/>
      <c r="SL36" s="191"/>
      <c r="SM36" s="191"/>
      <c r="SN36" s="191"/>
      <c r="SO36" s="191"/>
      <c r="SP36" s="191"/>
      <c r="SQ36" s="191"/>
      <c r="SR36" s="191"/>
      <c r="SS36" s="191"/>
      <c r="ST36" s="191"/>
      <c r="SU36" s="191"/>
      <c r="SV36" s="191"/>
      <c r="SW36" s="191"/>
      <c r="SX36" s="191"/>
      <c r="SY36" s="191"/>
      <c r="SZ36" s="191"/>
      <c r="TA36" s="191"/>
      <c r="TB36" s="191"/>
      <c r="TC36" s="191"/>
      <c r="TD36" s="191"/>
      <c r="TE36" s="191"/>
      <c r="TF36" s="191"/>
      <c r="TG36" s="191"/>
      <c r="TH36" s="191"/>
      <c r="TI36" s="191"/>
      <c r="TJ36" s="191"/>
      <c r="TK36" s="191"/>
      <c r="TL36" s="191"/>
      <c r="TM36" s="191"/>
      <c r="TN36" s="191"/>
      <c r="TO36" s="191"/>
      <c r="TP36" s="191"/>
      <c r="TQ36" s="191"/>
      <c r="TR36" s="191"/>
      <c r="TS36" s="191"/>
      <c r="TT36" s="191"/>
      <c r="TU36" s="191"/>
      <c r="TV36" s="191"/>
      <c r="TW36" s="191"/>
      <c r="TX36" s="191"/>
      <c r="TY36" s="191"/>
      <c r="TZ36" s="191"/>
      <c r="UA36" s="191"/>
      <c r="UB36" s="191"/>
      <c r="UC36" s="191"/>
      <c r="UD36" s="191"/>
      <c r="UE36" s="191"/>
      <c r="UF36" s="191"/>
      <c r="UG36" s="191"/>
      <c r="UH36" s="191"/>
      <c r="UI36" s="191"/>
      <c r="UJ36" s="191"/>
      <c r="UK36" s="191"/>
      <c r="UL36" s="191"/>
      <c r="UM36" s="191"/>
      <c r="UN36" s="191"/>
      <c r="UO36" s="191"/>
      <c r="UP36" s="191"/>
      <c r="UQ36" s="191"/>
      <c r="UR36" s="191"/>
      <c r="US36" s="191"/>
      <c r="UT36" s="191"/>
      <c r="UU36" s="191"/>
      <c r="UV36" s="191"/>
      <c r="UW36" s="191"/>
      <c r="UX36" s="191"/>
      <c r="UY36" s="191"/>
      <c r="UZ36" s="191"/>
      <c r="VA36" s="191"/>
      <c r="VB36" s="191"/>
      <c r="VC36" s="191"/>
      <c r="VD36" s="191"/>
      <c r="VE36" s="191"/>
      <c r="VF36" s="191"/>
      <c r="VG36" s="191"/>
      <c r="VH36" s="191"/>
      <c r="VI36" s="191"/>
      <c r="VJ36" s="191"/>
      <c r="VK36" s="191"/>
      <c r="VL36" s="191"/>
      <c r="VM36" s="191"/>
      <c r="VN36" s="191"/>
      <c r="VO36" s="191"/>
      <c r="VP36" s="191"/>
      <c r="VQ36" s="191"/>
      <c r="VR36" s="191"/>
      <c r="VS36" s="191"/>
      <c r="VT36" s="191"/>
      <c r="VU36" s="191"/>
      <c r="VV36" s="191"/>
      <c r="VW36" s="191"/>
      <c r="VX36" s="191"/>
      <c r="VY36" s="191"/>
      <c r="VZ36" s="191"/>
      <c r="WA36" s="191"/>
      <c r="WB36" s="191"/>
      <c r="WC36" s="191"/>
      <c r="WD36" s="191"/>
      <c r="WE36" s="191"/>
      <c r="WF36" s="191"/>
      <c r="WG36" s="191"/>
      <c r="WH36" s="191"/>
      <c r="WI36" s="191"/>
      <c r="WJ36" s="191"/>
      <c r="WK36" s="191"/>
      <c r="WL36" s="191"/>
      <c r="WM36" s="191"/>
      <c r="WN36" s="191"/>
      <c r="WO36" s="191"/>
      <c r="WP36" s="191"/>
      <c r="WQ36" s="191"/>
      <c r="WR36" s="191"/>
      <c r="WS36" s="191"/>
      <c r="WT36" s="191"/>
      <c r="WU36" s="191"/>
      <c r="WV36" s="191"/>
      <c r="WW36" s="191"/>
      <c r="WX36" s="191"/>
      <c r="WY36" s="191"/>
      <c r="WZ36" s="191"/>
      <c r="XA36" s="191"/>
      <c r="XB36" s="191"/>
      <c r="XC36" s="191"/>
      <c r="XD36" s="191"/>
      <c r="XE36" s="191"/>
      <c r="XF36" s="191"/>
      <c r="XG36" s="191"/>
      <c r="XH36" s="191"/>
      <c r="XI36" s="191"/>
      <c r="XJ36" s="191"/>
      <c r="XK36" s="191"/>
      <c r="XL36" s="191"/>
      <c r="XM36" s="191"/>
      <c r="XN36" s="191"/>
      <c r="XO36" s="191"/>
      <c r="XP36" s="191"/>
      <c r="XQ36" s="191"/>
      <c r="XR36" s="191"/>
      <c r="XS36" s="191"/>
      <c r="XT36" s="191"/>
      <c r="XU36" s="191"/>
      <c r="XV36" s="191"/>
      <c r="XW36" s="191"/>
      <c r="XX36" s="191"/>
      <c r="XY36" s="191"/>
      <c r="XZ36" s="191"/>
      <c r="YA36" s="191"/>
      <c r="YB36" s="191"/>
      <c r="YC36" s="191"/>
      <c r="YD36" s="191"/>
      <c r="YE36" s="191"/>
      <c r="YF36" s="191"/>
      <c r="YG36" s="191"/>
      <c r="YH36" s="191"/>
      <c r="YI36" s="191"/>
      <c r="YJ36" s="191"/>
      <c r="YK36" s="191"/>
      <c r="YL36" s="191"/>
      <c r="YM36" s="191"/>
      <c r="YN36" s="191"/>
      <c r="YO36" s="191"/>
      <c r="YP36" s="191"/>
      <c r="YQ36" s="191"/>
      <c r="YR36" s="191"/>
      <c r="YS36" s="191"/>
      <c r="YT36" s="191"/>
      <c r="YU36" s="191"/>
      <c r="YV36" s="191"/>
      <c r="YW36" s="191"/>
      <c r="YX36" s="191"/>
      <c r="YY36" s="191"/>
      <c r="YZ36" s="191"/>
      <c r="ZA36" s="191"/>
      <c r="ZB36" s="191"/>
      <c r="ZC36" s="191"/>
      <c r="ZD36" s="191"/>
      <c r="ZE36" s="191"/>
      <c r="ZF36" s="191"/>
      <c r="ZG36" s="191"/>
      <c r="ZH36" s="191"/>
      <c r="ZI36" s="191"/>
      <c r="ZJ36" s="191"/>
      <c r="ZK36" s="191"/>
      <c r="ZL36" s="191"/>
      <c r="ZM36" s="191"/>
      <c r="ZN36" s="191"/>
      <c r="ZO36" s="191"/>
      <c r="ZP36" s="191"/>
      <c r="ZQ36" s="191"/>
      <c r="ZR36" s="191"/>
      <c r="ZS36" s="191"/>
      <c r="ZT36" s="191"/>
      <c r="ZU36" s="191"/>
      <c r="ZV36" s="191"/>
      <c r="ZW36" s="191"/>
      <c r="ZX36" s="191"/>
      <c r="ZY36" s="191"/>
      <c r="ZZ36" s="191"/>
      <c r="AAA36" s="191"/>
      <c r="AAB36" s="191"/>
      <c r="AAC36" s="191"/>
      <c r="AAD36" s="191"/>
      <c r="AAE36" s="191"/>
      <c r="AAF36" s="191"/>
      <c r="AAG36" s="191"/>
      <c r="AAH36" s="191"/>
      <c r="AAI36" s="191"/>
      <c r="AAJ36" s="191"/>
      <c r="AAK36" s="191"/>
      <c r="AAL36" s="191"/>
      <c r="AAM36" s="191"/>
      <c r="AAN36" s="191"/>
      <c r="AAO36" s="191"/>
      <c r="AAP36" s="191"/>
      <c r="AAQ36" s="191"/>
      <c r="AAR36" s="191"/>
      <c r="AAS36" s="191"/>
      <c r="AAT36" s="191"/>
      <c r="AAU36" s="191"/>
      <c r="AAV36" s="191"/>
      <c r="AAW36" s="191"/>
      <c r="AAX36" s="191"/>
      <c r="AAY36" s="191"/>
      <c r="AAZ36" s="191"/>
      <c r="ABA36" s="191"/>
      <c r="ABB36" s="191"/>
      <c r="ABC36" s="191"/>
      <c r="ABD36" s="191"/>
      <c r="ABE36" s="191"/>
      <c r="ABF36" s="191"/>
      <c r="ABG36" s="191"/>
      <c r="ABH36" s="191"/>
      <c r="ABI36" s="191"/>
      <c r="ABJ36" s="191"/>
      <c r="ABK36" s="191"/>
      <c r="ABL36" s="191"/>
      <c r="ABM36" s="191"/>
      <c r="ABN36" s="191"/>
      <c r="ABO36" s="191"/>
      <c r="ABP36" s="191"/>
      <c r="ABQ36" s="191"/>
      <c r="ABR36" s="191"/>
      <c r="ABS36" s="191"/>
      <c r="ABT36" s="191"/>
      <c r="ABU36" s="191"/>
      <c r="ABV36" s="191"/>
      <c r="ABW36" s="191"/>
      <c r="ABX36" s="191"/>
      <c r="ABY36" s="191"/>
      <c r="ABZ36" s="191"/>
      <c r="ACA36" s="191"/>
      <c r="ACB36" s="191"/>
      <c r="ACC36" s="191"/>
      <c r="ACD36" s="191"/>
      <c r="ACE36" s="191"/>
      <c r="ACF36" s="191"/>
      <c r="ACG36" s="191"/>
      <c r="ACH36" s="191"/>
      <c r="ACI36" s="191"/>
      <c r="ACJ36" s="191"/>
      <c r="ACK36" s="191"/>
      <c r="ACL36" s="191"/>
      <c r="ACM36" s="191"/>
      <c r="ACN36" s="191"/>
      <c r="ACO36" s="191"/>
      <c r="ACP36" s="191"/>
      <c r="ACQ36" s="191"/>
      <c r="ACR36" s="191"/>
      <c r="ACS36" s="191"/>
      <c r="ACT36" s="191"/>
      <c r="ACU36" s="191"/>
      <c r="ACV36" s="191"/>
      <c r="ACW36" s="191"/>
      <c r="ACX36" s="191"/>
      <c r="ACY36" s="191"/>
      <c r="ACZ36" s="191"/>
      <c r="ADA36" s="191"/>
      <c r="ADB36" s="191"/>
      <c r="ADC36" s="191"/>
      <c r="ADD36" s="191"/>
      <c r="ADE36" s="191"/>
      <c r="ADF36" s="191"/>
      <c r="ADG36" s="191"/>
      <c r="ADH36" s="191"/>
      <c r="ADI36" s="191"/>
      <c r="ADJ36" s="191"/>
      <c r="ADK36" s="191"/>
      <c r="ADL36" s="191"/>
      <c r="ADM36" s="191"/>
      <c r="ADN36" s="191"/>
      <c r="ADO36" s="191"/>
      <c r="ADP36" s="191"/>
      <c r="ADQ36" s="191"/>
      <c r="ADR36" s="191"/>
      <c r="ADS36" s="191"/>
      <c r="ADT36" s="191"/>
      <c r="ADU36" s="191"/>
      <c r="ADV36" s="191"/>
      <c r="ADW36" s="191"/>
      <c r="ADX36" s="191"/>
      <c r="ADY36" s="191"/>
      <c r="ADZ36" s="191"/>
      <c r="AEA36" s="191"/>
      <c r="AEB36" s="191"/>
      <c r="AEC36" s="191"/>
      <c r="AED36" s="191"/>
      <c r="AEE36" s="191"/>
      <c r="AEF36" s="191"/>
      <c r="AEG36" s="191"/>
      <c r="AEH36" s="191"/>
      <c r="AEI36" s="191"/>
      <c r="AEJ36" s="191"/>
      <c r="AEK36" s="191"/>
      <c r="AEL36" s="191"/>
      <c r="AEM36" s="191"/>
      <c r="AEN36" s="191"/>
      <c r="AEO36" s="191"/>
      <c r="AEP36" s="191"/>
      <c r="AEQ36" s="191"/>
      <c r="AER36" s="191"/>
      <c r="AES36" s="191"/>
      <c r="AET36" s="191"/>
      <c r="AEU36" s="191"/>
      <c r="AEV36" s="191"/>
      <c r="AEW36" s="191"/>
      <c r="AEX36" s="191"/>
      <c r="AEY36" s="191"/>
      <c r="AEZ36" s="191"/>
      <c r="AFA36" s="191"/>
      <c r="AFB36" s="191"/>
      <c r="AFC36" s="191"/>
      <c r="AFD36" s="191"/>
      <c r="AFE36" s="191"/>
      <c r="AFF36" s="191"/>
      <c r="AFG36" s="191"/>
      <c r="AFH36" s="191"/>
      <c r="AFI36" s="191"/>
      <c r="AFJ36" s="191"/>
      <c r="AFK36" s="191"/>
      <c r="AFL36" s="191"/>
      <c r="AFM36" s="191"/>
      <c r="AFN36" s="191"/>
      <c r="AFO36" s="191"/>
      <c r="AFP36" s="191"/>
      <c r="AFQ36" s="191"/>
      <c r="AFR36" s="191"/>
      <c r="AFS36" s="191"/>
      <c r="AFT36" s="191"/>
      <c r="AFU36" s="191"/>
      <c r="AFV36" s="191"/>
      <c r="AFW36" s="191"/>
      <c r="AFX36" s="191"/>
      <c r="AFY36" s="191"/>
      <c r="AFZ36" s="191"/>
      <c r="AGA36" s="191"/>
      <c r="AGB36" s="191"/>
      <c r="AGC36" s="191"/>
      <c r="AGD36" s="191"/>
      <c r="AGE36" s="191"/>
      <c r="AGF36" s="191"/>
      <c r="AGG36" s="191"/>
      <c r="AGH36" s="191"/>
      <c r="AGI36" s="191"/>
      <c r="AGJ36" s="191"/>
      <c r="AGK36" s="191"/>
      <c r="AGL36" s="191"/>
      <c r="AGM36" s="191"/>
      <c r="AGN36" s="191"/>
      <c r="AGO36" s="191"/>
      <c r="AGP36" s="191"/>
      <c r="AGQ36" s="191"/>
      <c r="AGR36" s="191"/>
      <c r="AGS36" s="191"/>
      <c r="AGT36" s="191"/>
      <c r="AGU36" s="191"/>
      <c r="AGV36" s="191"/>
      <c r="AGW36" s="191"/>
      <c r="AGX36" s="191"/>
      <c r="AGY36" s="191"/>
      <c r="AGZ36" s="191"/>
      <c r="AHA36" s="191"/>
      <c r="AHB36" s="191"/>
      <c r="AHC36" s="191"/>
      <c r="AHD36" s="191"/>
      <c r="AHE36" s="191"/>
      <c r="AHF36" s="191"/>
      <c r="AHG36" s="191"/>
      <c r="AHH36" s="191"/>
      <c r="AHI36" s="191"/>
      <c r="AHJ36" s="191"/>
      <c r="AHK36" s="191"/>
      <c r="AHL36" s="191"/>
      <c r="AHM36" s="191"/>
      <c r="AHN36" s="191"/>
      <c r="AHO36" s="191"/>
      <c r="AHP36" s="191"/>
      <c r="AHQ36" s="191"/>
      <c r="AHR36" s="191"/>
      <c r="AHS36" s="191"/>
      <c r="AHT36" s="191"/>
      <c r="AHU36" s="191"/>
      <c r="AHV36" s="191"/>
      <c r="AHW36" s="191"/>
      <c r="AHX36" s="191"/>
      <c r="AHY36" s="191"/>
      <c r="AHZ36" s="191"/>
      <c r="AIA36" s="191"/>
      <c r="AIB36" s="191"/>
      <c r="AIC36" s="191"/>
      <c r="AID36" s="191"/>
      <c r="AIE36" s="191"/>
      <c r="AIF36" s="191"/>
      <c r="AIG36" s="191"/>
      <c r="AIH36" s="191"/>
      <c r="AII36" s="191"/>
      <c r="AIJ36" s="191"/>
      <c r="AIK36" s="191"/>
      <c r="AIL36" s="191"/>
      <c r="AIM36" s="191"/>
      <c r="AIN36" s="191"/>
      <c r="AIO36" s="191"/>
      <c r="AIP36" s="191"/>
      <c r="AIQ36" s="191"/>
      <c r="AIR36" s="191"/>
      <c r="AIS36" s="191"/>
      <c r="AIT36" s="191"/>
      <c r="AIU36" s="191"/>
      <c r="AIV36" s="191"/>
      <c r="AIW36" s="191"/>
      <c r="AIX36" s="191"/>
      <c r="AIY36" s="191"/>
      <c r="AIZ36" s="191"/>
      <c r="AJA36" s="191"/>
      <c r="AJB36" s="191"/>
      <c r="AJC36" s="191"/>
      <c r="AJD36" s="191"/>
      <c r="AJE36" s="191"/>
      <c r="AJF36" s="191"/>
      <c r="AJG36" s="191"/>
      <c r="AJH36" s="191"/>
      <c r="AJI36" s="191"/>
      <c r="AJJ36" s="191"/>
      <c r="AJK36" s="191"/>
      <c r="AJL36" s="191"/>
      <c r="AJM36" s="191"/>
      <c r="AJN36" s="191"/>
      <c r="AJO36" s="191"/>
      <c r="AJP36" s="191"/>
      <c r="AJQ36" s="191"/>
      <c r="AJR36" s="191"/>
      <c r="AJS36" s="191"/>
      <c r="AJT36" s="191"/>
      <c r="AJU36" s="191"/>
      <c r="AJV36" s="191"/>
      <c r="AJW36" s="191"/>
      <c r="AJX36" s="191"/>
      <c r="AJY36" s="191"/>
      <c r="AJZ36" s="191"/>
      <c r="AKA36" s="191"/>
      <c r="AKB36" s="191"/>
      <c r="AKC36" s="191"/>
      <c r="AKD36" s="191"/>
      <c r="AKE36" s="191"/>
      <c r="AKF36" s="191"/>
      <c r="AKG36" s="191"/>
      <c r="AKH36" s="191"/>
      <c r="AKI36" s="191"/>
      <c r="AKJ36" s="191"/>
      <c r="AKK36" s="191"/>
      <c r="AKL36" s="191"/>
      <c r="AKM36" s="191"/>
      <c r="AKN36" s="191"/>
      <c r="AKO36" s="191"/>
      <c r="AKP36" s="191"/>
      <c r="AKQ36" s="191"/>
      <c r="AKR36" s="191"/>
      <c r="AKS36" s="191"/>
      <c r="AKT36" s="191"/>
      <c r="AKU36" s="191"/>
      <c r="AKV36" s="191"/>
      <c r="AKW36" s="191"/>
      <c r="AKX36" s="191"/>
      <c r="AKY36" s="191"/>
      <c r="AKZ36" s="191"/>
      <c r="ALA36" s="191"/>
      <c r="ALB36" s="191"/>
      <c r="ALC36" s="191"/>
      <c r="ALD36" s="191"/>
      <c r="ALE36" s="191"/>
      <c r="ALF36" s="191"/>
      <c r="ALG36" s="191"/>
      <c r="ALH36" s="191"/>
      <c r="ALI36" s="191"/>
      <c r="ALJ36" s="191"/>
      <c r="ALK36" s="191"/>
      <c r="ALL36" s="191"/>
      <c r="ALM36" s="191"/>
      <c r="ALN36" s="191"/>
      <c r="ALO36" s="191"/>
      <c r="ALP36" s="191"/>
      <c r="ALQ36" s="191"/>
      <c r="ALR36" s="191"/>
      <c r="ALS36" s="191"/>
      <c r="ALT36" s="191"/>
      <c r="ALU36" s="191"/>
      <c r="ALV36" s="191"/>
      <c r="ALW36" s="191"/>
      <c r="ALX36" s="191"/>
      <c r="ALY36" s="191"/>
      <c r="ALZ36" s="191"/>
      <c r="AMA36" s="191"/>
      <c r="AMB36" s="191"/>
      <c r="AMC36" s="191"/>
      <c r="AMD36" s="191"/>
      <c r="AME36" s="191"/>
      <c r="AMF36" s="191"/>
      <c r="AMG36" s="191"/>
      <c r="AMH36" s="191"/>
      <c r="AMI36" s="191"/>
      <c r="AMJ36" s="191"/>
      <c r="AMK36" s="191"/>
      <c r="AML36" s="191"/>
    </row>
    <row r="37" spans="1:1026" ht="9.9499999999999993" customHeight="1" x14ac:dyDescent="0.25">
      <c r="A37" s="220" t="s">
        <v>18</v>
      </c>
      <c r="B37" s="297"/>
      <c r="C37" s="297"/>
      <c r="D37" s="297"/>
      <c r="E37" s="173" t="s">
        <v>13</v>
      </c>
      <c r="F37" s="171"/>
      <c r="G37" s="215"/>
      <c r="H37" s="215"/>
      <c r="M37" s="243"/>
      <c r="N37" s="189"/>
      <c r="O37" s="188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1"/>
      <c r="AG37" s="191"/>
      <c r="AH37" s="191"/>
      <c r="AI37" s="191"/>
      <c r="AJ37" s="191"/>
      <c r="AK37" s="191"/>
      <c r="AL37" s="191"/>
      <c r="AM37" s="191"/>
      <c r="AN37" s="191"/>
      <c r="AO37" s="191"/>
      <c r="AP37" s="191"/>
      <c r="AQ37" s="191"/>
      <c r="AR37" s="191"/>
      <c r="AS37" s="191"/>
      <c r="AT37" s="191"/>
      <c r="AU37" s="191"/>
      <c r="AV37" s="191"/>
      <c r="AW37" s="191"/>
      <c r="AX37" s="191"/>
      <c r="AY37" s="191"/>
      <c r="AZ37" s="191"/>
      <c r="BA37" s="191"/>
      <c r="BB37" s="191"/>
      <c r="BC37" s="191"/>
      <c r="BD37" s="191"/>
      <c r="BE37" s="191"/>
      <c r="BF37" s="191"/>
      <c r="BG37" s="191"/>
      <c r="BH37" s="191"/>
      <c r="BI37" s="191"/>
      <c r="BJ37" s="191"/>
      <c r="BK37" s="191"/>
      <c r="BL37" s="191"/>
      <c r="BM37" s="191"/>
      <c r="BN37" s="191"/>
      <c r="BO37" s="191"/>
      <c r="BP37" s="191"/>
      <c r="BQ37" s="191"/>
      <c r="BR37" s="191"/>
      <c r="BS37" s="191"/>
      <c r="BT37" s="191"/>
      <c r="BU37" s="191"/>
      <c r="BV37" s="191"/>
      <c r="BW37" s="191"/>
      <c r="BX37" s="191"/>
      <c r="BY37" s="191"/>
      <c r="BZ37" s="191"/>
      <c r="CA37" s="191"/>
      <c r="CB37" s="191"/>
      <c r="CC37" s="191"/>
      <c r="CD37" s="191"/>
      <c r="CE37" s="191"/>
      <c r="CF37" s="191"/>
      <c r="CG37" s="191"/>
      <c r="CH37" s="191"/>
      <c r="CI37" s="191"/>
      <c r="CJ37" s="191"/>
      <c r="CK37" s="191"/>
      <c r="CL37" s="191"/>
      <c r="CM37" s="191"/>
      <c r="CN37" s="191"/>
      <c r="CO37" s="191"/>
      <c r="CP37" s="191"/>
      <c r="CQ37" s="191"/>
      <c r="CR37" s="191"/>
      <c r="CS37" s="191"/>
      <c r="CT37" s="191"/>
      <c r="CU37" s="191"/>
      <c r="CV37" s="191"/>
      <c r="CW37" s="191"/>
      <c r="CX37" s="191"/>
      <c r="CY37" s="191"/>
      <c r="CZ37" s="191"/>
      <c r="DA37" s="191"/>
      <c r="DB37" s="191"/>
      <c r="DC37" s="191"/>
      <c r="DD37" s="191"/>
      <c r="DE37" s="191"/>
      <c r="DF37" s="191"/>
      <c r="DG37" s="191"/>
      <c r="DH37" s="191"/>
      <c r="DI37" s="191"/>
      <c r="DJ37" s="191"/>
      <c r="DK37" s="191"/>
      <c r="DL37" s="191"/>
      <c r="DM37" s="191"/>
      <c r="DN37" s="191"/>
      <c r="DO37" s="191"/>
      <c r="DP37" s="191"/>
      <c r="DQ37" s="191"/>
      <c r="DR37" s="191"/>
      <c r="DS37" s="191"/>
      <c r="DT37" s="191"/>
      <c r="DU37" s="191"/>
      <c r="DV37" s="191"/>
      <c r="DW37" s="191"/>
      <c r="DX37" s="191"/>
      <c r="DY37" s="191"/>
      <c r="DZ37" s="191"/>
      <c r="EA37" s="191"/>
      <c r="EB37" s="191"/>
      <c r="EC37" s="191"/>
      <c r="ED37" s="191"/>
      <c r="EE37" s="191"/>
      <c r="EF37" s="191"/>
      <c r="EG37" s="191"/>
      <c r="EH37" s="191"/>
      <c r="EI37" s="191"/>
      <c r="EJ37" s="191"/>
      <c r="EK37" s="191"/>
      <c r="EL37" s="191"/>
      <c r="EM37" s="191"/>
      <c r="EN37" s="191"/>
      <c r="EO37" s="191"/>
      <c r="EP37" s="191"/>
      <c r="EQ37" s="191"/>
      <c r="ER37" s="191"/>
      <c r="ES37" s="191"/>
      <c r="ET37" s="191"/>
      <c r="EU37" s="191"/>
      <c r="EV37" s="191"/>
      <c r="EW37" s="191"/>
      <c r="EX37" s="191"/>
      <c r="EY37" s="191"/>
      <c r="EZ37" s="191"/>
      <c r="FA37" s="191"/>
      <c r="FB37" s="191"/>
      <c r="FC37" s="191"/>
      <c r="FD37" s="191"/>
      <c r="FE37" s="191"/>
      <c r="FF37" s="191"/>
      <c r="FG37" s="191"/>
      <c r="FH37" s="191"/>
      <c r="FI37" s="191"/>
      <c r="FJ37" s="191"/>
      <c r="FK37" s="191"/>
      <c r="FL37" s="191"/>
      <c r="FM37" s="191"/>
      <c r="FN37" s="191"/>
      <c r="FO37" s="191"/>
      <c r="FP37" s="191"/>
      <c r="FQ37" s="191"/>
      <c r="FR37" s="191"/>
      <c r="FS37" s="191"/>
      <c r="FT37" s="191"/>
      <c r="FU37" s="191"/>
      <c r="FV37" s="191"/>
      <c r="FW37" s="191"/>
      <c r="FX37" s="191"/>
      <c r="FY37" s="191"/>
      <c r="FZ37" s="191"/>
      <c r="GA37" s="191"/>
      <c r="GB37" s="191"/>
      <c r="GC37" s="191"/>
      <c r="GD37" s="191"/>
      <c r="GE37" s="191"/>
      <c r="GF37" s="191"/>
      <c r="GG37" s="191"/>
      <c r="GH37" s="191"/>
      <c r="GI37" s="191"/>
      <c r="GJ37" s="191"/>
      <c r="GK37" s="191"/>
      <c r="GL37" s="191"/>
      <c r="GM37" s="191"/>
      <c r="GN37" s="191"/>
      <c r="GO37" s="191"/>
      <c r="GP37" s="191"/>
      <c r="GQ37" s="191"/>
      <c r="GR37" s="191"/>
      <c r="GS37" s="191"/>
      <c r="GT37" s="191"/>
      <c r="GU37" s="191"/>
      <c r="GV37" s="191"/>
      <c r="GW37" s="191"/>
      <c r="GX37" s="191"/>
      <c r="GY37" s="191"/>
      <c r="GZ37" s="191"/>
      <c r="HA37" s="191"/>
      <c r="HB37" s="191"/>
      <c r="HC37" s="191"/>
      <c r="HD37" s="191"/>
      <c r="HE37" s="191"/>
      <c r="HF37" s="191"/>
      <c r="HG37" s="191"/>
      <c r="HH37" s="191"/>
      <c r="HI37" s="191"/>
      <c r="HJ37" s="191"/>
      <c r="HK37" s="191"/>
      <c r="HL37" s="191"/>
      <c r="HM37" s="191"/>
      <c r="HN37" s="191"/>
      <c r="HO37" s="191"/>
      <c r="HP37" s="191"/>
      <c r="HQ37" s="191"/>
      <c r="HR37" s="191"/>
      <c r="HS37" s="191"/>
      <c r="HT37" s="191"/>
      <c r="HU37" s="191"/>
      <c r="HV37" s="191"/>
      <c r="HW37" s="191"/>
      <c r="HX37" s="191"/>
      <c r="HY37" s="191"/>
      <c r="HZ37" s="191"/>
      <c r="IA37" s="191"/>
      <c r="IB37" s="191"/>
      <c r="IC37" s="191"/>
      <c r="ID37" s="191"/>
      <c r="IE37" s="191"/>
      <c r="IF37" s="191"/>
      <c r="IG37" s="191"/>
      <c r="IH37" s="191"/>
      <c r="II37" s="191"/>
      <c r="IJ37" s="191"/>
      <c r="IK37" s="191"/>
      <c r="IL37" s="191"/>
      <c r="IM37" s="191"/>
      <c r="IN37" s="191"/>
      <c r="IO37" s="191"/>
      <c r="IP37" s="191"/>
      <c r="IQ37" s="191"/>
      <c r="IR37" s="191"/>
      <c r="IS37" s="191"/>
      <c r="IT37" s="191"/>
      <c r="IU37" s="191"/>
      <c r="IV37" s="191"/>
      <c r="IW37" s="191"/>
      <c r="IX37" s="191"/>
      <c r="IY37" s="191"/>
      <c r="IZ37" s="191"/>
      <c r="JA37" s="191"/>
      <c r="JB37" s="191"/>
      <c r="JC37" s="191"/>
      <c r="JD37" s="191"/>
      <c r="JE37" s="191"/>
      <c r="JF37" s="191"/>
      <c r="JG37" s="191"/>
      <c r="JH37" s="191"/>
      <c r="JI37" s="191"/>
      <c r="JJ37" s="191"/>
      <c r="JK37" s="191"/>
      <c r="JL37" s="191"/>
      <c r="JM37" s="191"/>
      <c r="JN37" s="191"/>
      <c r="JO37" s="191"/>
      <c r="JP37" s="191"/>
      <c r="JQ37" s="191"/>
      <c r="JR37" s="191"/>
      <c r="JS37" s="191"/>
      <c r="JT37" s="191"/>
      <c r="JU37" s="191"/>
      <c r="JV37" s="191"/>
      <c r="JW37" s="191"/>
      <c r="JX37" s="191"/>
      <c r="JY37" s="191"/>
      <c r="JZ37" s="191"/>
      <c r="KA37" s="191"/>
      <c r="KB37" s="191"/>
      <c r="KC37" s="191"/>
      <c r="KD37" s="191"/>
      <c r="KE37" s="191"/>
      <c r="KF37" s="191"/>
      <c r="KG37" s="191"/>
      <c r="KH37" s="191"/>
      <c r="KI37" s="191"/>
      <c r="KJ37" s="191"/>
      <c r="KK37" s="191"/>
      <c r="KL37" s="191"/>
      <c r="KM37" s="191"/>
      <c r="KN37" s="191"/>
      <c r="KO37" s="191"/>
      <c r="KP37" s="191"/>
      <c r="KQ37" s="191"/>
      <c r="KR37" s="191"/>
      <c r="KS37" s="191"/>
      <c r="KT37" s="191"/>
      <c r="KU37" s="191"/>
      <c r="KV37" s="191"/>
      <c r="KW37" s="191"/>
      <c r="KX37" s="191"/>
      <c r="KY37" s="191"/>
      <c r="KZ37" s="191"/>
      <c r="LA37" s="191"/>
      <c r="LB37" s="191"/>
      <c r="LC37" s="191"/>
      <c r="LD37" s="191"/>
      <c r="LE37" s="191"/>
      <c r="LF37" s="191"/>
      <c r="LG37" s="191"/>
      <c r="LH37" s="191"/>
      <c r="LI37" s="191"/>
      <c r="LJ37" s="191"/>
      <c r="LK37" s="191"/>
      <c r="LL37" s="191"/>
      <c r="LM37" s="191"/>
      <c r="LN37" s="191"/>
      <c r="LO37" s="191"/>
      <c r="LP37" s="191"/>
      <c r="LQ37" s="191"/>
      <c r="LR37" s="191"/>
      <c r="LS37" s="191"/>
      <c r="LT37" s="191"/>
      <c r="LU37" s="191"/>
      <c r="LV37" s="191"/>
      <c r="LW37" s="191"/>
      <c r="LX37" s="191"/>
      <c r="LY37" s="191"/>
      <c r="LZ37" s="191"/>
      <c r="MA37" s="191"/>
      <c r="MB37" s="191"/>
      <c r="MC37" s="191"/>
      <c r="MD37" s="191"/>
      <c r="ME37" s="191"/>
      <c r="MF37" s="191"/>
      <c r="MG37" s="191"/>
      <c r="MH37" s="191"/>
      <c r="MI37" s="191"/>
      <c r="MJ37" s="191"/>
      <c r="MK37" s="191"/>
      <c r="ML37" s="191"/>
      <c r="MM37" s="191"/>
      <c r="MN37" s="191"/>
      <c r="MO37" s="191"/>
      <c r="MP37" s="191"/>
      <c r="MQ37" s="191"/>
      <c r="MR37" s="191"/>
      <c r="MS37" s="191"/>
      <c r="MT37" s="191"/>
      <c r="MU37" s="191"/>
      <c r="MV37" s="191"/>
      <c r="MW37" s="191"/>
      <c r="MX37" s="191"/>
      <c r="MY37" s="191"/>
      <c r="MZ37" s="191"/>
      <c r="NA37" s="191"/>
      <c r="NB37" s="191"/>
      <c r="NC37" s="191"/>
      <c r="ND37" s="191"/>
      <c r="NE37" s="191"/>
      <c r="NF37" s="191"/>
      <c r="NG37" s="191"/>
      <c r="NH37" s="191"/>
      <c r="NI37" s="191"/>
      <c r="NJ37" s="191"/>
      <c r="NK37" s="191"/>
      <c r="NL37" s="191"/>
      <c r="NM37" s="191"/>
      <c r="NN37" s="191"/>
      <c r="NO37" s="191"/>
      <c r="NP37" s="191"/>
      <c r="NQ37" s="191"/>
      <c r="NR37" s="191"/>
      <c r="NS37" s="191"/>
      <c r="NT37" s="191"/>
      <c r="NU37" s="191"/>
      <c r="NV37" s="191"/>
      <c r="NW37" s="191"/>
      <c r="NX37" s="191"/>
      <c r="NY37" s="191"/>
      <c r="NZ37" s="191"/>
      <c r="OA37" s="191"/>
      <c r="OB37" s="191"/>
      <c r="OC37" s="191"/>
      <c r="OD37" s="191"/>
      <c r="OE37" s="191"/>
      <c r="OF37" s="191"/>
      <c r="OG37" s="191"/>
      <c r="OH37" s="191"/>
      <c r="OI37" s="191"/>
      <c r="OJ37" s="191"/>
      <c r="OK37" s="191"/>
      <c r="OL37" s="191"/>
      <c r="OM37" s="191"/>
      <c r="ON37" s="191"/>
      <c r="OO37" s="191"/>
      <c r="OP37" s="191"/>
      <c r="OQ37" s="191"/>
      <c r="OR37" s="191"/>
      <c r="OS37" s="191"/>
      <c r="OT37" s="191"/>
      <c r="OU37" s="191"/>
      <c r="OV37" s="191"/>
      <c r="OW37" s="191"/>
      <c r="OX37" s="191"/>
      <c r="OY37" s="191"/>
      <c r="OZ37" s="191"/>
      <c r="PA37" s="191"/>
      <c r="PB37" s="191"/>
      <c r="PC37" s="191"/>
      <c r="PD37" s="191"/>
      <c r="PE37" s="191"/>
      <c r="PF37" s="191"/>
      <c r="PG37" s="191"/>
      <c r="PH37" s="191"/>
      <c r="PI37" s="191"/>
      <c r="PJ37" s="191"/>
      <c r="PK37" s="191"/>
      <c r="PL37" s="191"/>
      <c r="PM37" s="191"/>
      <c r="PN37" s="191"/>
      <c r="PO37" s="191"/>
      <c r="PP37" s="191"/>
      <c r="PQ37" s="191"/>
      <c r="PR37" s="191"/>
      <c r="PS37" s="191"/>
      <c r="PT37" s="191"/>
      <c r="PU37" s="191"/>
      <c r="PV37" s="191"/>
      <c r="PW37" s="191"/>
      <c r="PX37" s="191"/>
      <c r="PY37" s="191"/>
      <c r="PZ37" s="191"/>
      <c r="QA37" s="191"/>
      <c r="QB37" s="191"/>
      <c r="QC37" s="191"/>
      <c r="QD37" s="191"/>
      <c r="QE37" s="191"/>
      <c r="QF37" s="191"/>
      <c r="QG37" s="191"/>
      <c r="QH37" s="191"/>
      <c r="QI37" s="191"/>
      <c r="QJ37" s="191"/>
      <c r="QK37" s="191"/>
      <c r="QL37" s="191"/>
      <c r="QM37" s="191"/>
      <c r="QN37" s="191"/>
      <c r="QO37" s="191"/>
      <c r="QP37" s="191"/>
      <c r="QQ37" s="191"/>
      <c r="QR37" s="191"/>
      <c r="QS37" s="191"/>
      <c r="QT37" s="191"/>
      <c r="QU37" s="191"/>
      <c r="QV37" s="191"/>
      <c r="QW37" s="191"/>
      <c r="QX37" s="191"/>
      <c r="QY37" s="191"/>
      <c r="QZ37" s="191"/>
      <c r="RA37" s="191"/>
      <c r="RB37" s="191"/>
      <c r="RC37" s="191"/>
      <c r="RD37" s="191"/>
      <c r="RE37" s="191"/>
      <c r="RF37" s="191"/>
      <c r="RG37" s="191"/>
      <c r="RH37" s="191"/>
      <c r="RI37" s="191"/>
      <c r="RJ37" s="191"/>
      <c r="RK37" s="191"/>
      <c r="RL37" s="191"/>
      <c r="RM37" s="191"/>
      <c r="RN37" s="191"/>
      <c r="RO37" s="191"/>
      <c r="RP37" s="191"/>
      <c r="RQ37" s="191"/>
      <c r="RR37" s="191"/>
      <c r="RS37" s="191"/>
      <c r="RT37" s="191"/>
      <c r="RU37" s="191"/>
      <c r="RV37" s="191"/>
      <c r="RW37" s="191"/>
      <c r="RX37" s="191"/>
      <c r="RY37" s="191"/>
      <c r="RZ37" s="191"/>
      <c r="SA37" s="191"/>
      <c r="SB37" s="191"/>
      <c r="SC37" s="191"/>
      <c r="SD37" s="191"/>
      <c r="SE37" s="191"/>
      <c r="SF37" s="191"/>
      <c r="SG37" s="191"/>
      <c r="SH37" s="191"/>
      <c r="SI37" s="191"/>
      <c r="SJ37" s="191"/>
      <c r="SK37" s="191"/>
      <c r="SL37" s="191"/>
      <c r="SM37" s="191"/>
      <c r="SN37" s="191"/>
      <c r="SO37" s="191"/>
      <c r="SP37" s="191"/>
      <c r="SQ37" s="191"/>
      <c r="SR37" s="191"/>
      <c r="SS37" s="191"/>
      <c r="ST37" s="191"/>
      <c r="SU37" s="191"/>
      <c r="SV37" s="191"/>
      <c r="SW37" s="191"/>
      <c r="SX37" s="191"/>
      <c r="SY37" s="191"/>
      <c r="SZ37" s="191"/>
      <c r="TA37" s="191"/>
      <c r="TB37" s="191"/>
      <c r="TC37" s="191"/>
      <c r="TD37" s="191"/>
      <c r="TE37" s="191"/>
      <c r="TF37" s="191"/>
      <c r="TG37" s="191"/>
      <c r="TH37" s="191"/>
      <c r="TI37" s="191"/>
      <c r="TJ37" s="191"/>
      <c r="TK37" s="191"/>
      <c r="TL37" s="191"/>
      <c r="TM37" s="191"/>
      <c r="TN37" s="191"/>
      <c r="TO37" s="191"/>
      <c r="TP37" s="191"/>
      <c r="TQ37" s="191"/>
      <c r="TR37" s="191"/>
      <c r="TS37" s="191"/>
      <c r="TT37" s="191"/>
      <c r="TU37" s="191"/>
      <c r="TV37" s="191"/>
      <c r="TW37" s="191"/>
      <c r="TX37" s="191"/>
      <c r="TY37" s="191"/>
      <c r="TZ37" s="191"/>
      <c r="UA37" s="191"/>
      <c r="UB37" s="191"/>
      <c r="UC37" s="191"/>
      <c r="UD37" s="191"/>
      <c r="UE37" s="191"/>
      <c r="UF37" s="191"/>
      <c r="UG37" s="191"/>
      <c r="UH37" s="191"/>
      <c r="UI37" s="191"/>
      <c r="UJ37" s="191"/>
      <c r="UK37" s="191"/>
      <c r="UL37" s="191"/>
      <c r="UM37" s="191"/>
      <c r="UN37" s="191"/>
      <c r="UO37" s="191"/>
      <c r="UP37" s="191"/>
      <c r="UQ37" s="191"/>
      <c r="UR37" s="191"/>
      <c r="US37" s="191"/>
      <c r="UT37" s="191"/>
      <c r="UU37" s="191"/>
      <c r="UV37" s="191"/>
      <c r="UW37" s="191"/>
      <c r="UX37" s="191"/>
      <c r="UY37" s="191"/>
      <c r="UZ37" s="191"/>
      <c r="VA37" s="191"/>
      <c r="VB37" s="191"/>
      <c r="VC37" s="191"/>
      <c r="VD37" s="191"/>
      <c r="VE37" s="191"/>
      <c r="VF37" s="191"/>
      <c r="VG37" s="191"/>
      <c r="VH37" s="191"/>
      <c r="VI37" s="191"/>
      <c r="VJ37" s="191"/>
      <c r="VK37" s="191"/>
      <c r="VL37" s="191"/>
      <c r="VM37" s="191"/>
      <c r="VN37" s="191"/>
      <c r="VO37" s="191"/>
      <c r="VP37" s="191"/>
      <c r="VQ37" s="191"/>
      <c r="VR37" s="191"/>
      <c r="VS37" s="191"/>
      <c r="VT37" s="191"/>
      <c r="VU37" s="191"/>
      <c r="VV37" s="191"/>
      <c r="VW37" s="191"/>
      <c r="VX37" s="191"/>
      <c r="VY37" s="191"/>
      <c r="VZ37" s="191"/>
      <c r="WA37" s="191"/>
      <c r="WB37" s="191"/>
      <c r="WC37" s="191"/>
      <c r="WD37" s="191"/>
      <c r="WE37" s="191"/>
      <c r="WF37" s="191"/>
      <c r="WG37" s="191"/>
      <c r="WH37" s="191"/>
      <c r="WI37" s="191"/>
      <c r="WJ37" s="191"/>
      <c r="WK37" s="191"/>
      <c r="WL37" s="191"/>
      <c r="WM37" s="191"/>
      <c r="WN37" s="191"/>
      <c r="WO37" s="191"/>
      <c r="WP37" s="191"/>
      <c r="WQ37" s="191"/>
      <c r="WR37" s="191"/>
      <c r="WS37" s="191"/>
      <c r="WT37" s="191"/>
      <c r="WU37" s="191"/>
      <c r="WV37" s="191"/>
      <c r="WW37" s="191"/>
      <c r="WX37" s="191"/>
      <c r="WY37" s="191"/>
      <c r="WZ37" s="191"/>
      <c r="XA37" s="191"/>
      <c r="XB37" s="191"/>
      <c r="XC37" s="191"/>
      <c r="XD37" s="191"/>
      <c r="XE37" s="191"/>
      <c r="XF37" s="191"/>
      <c r="XG37" s="191"/>
      <c r="XH37" s="191"/>
      <c r="XI37" s="191"/>
      <c r="XJ37" s="191"/>
      <c r="XK37" s="191"/>
      <c r="XL37" s="191"/>
      <c r="XM37" s="191"/>
      <c r="XN37" s="191"/>
      <c r="XO37" s="191"/>
      <c r="XP37" s="191"/>
      <c r="XQ37" s="191"/>
      <c r="XR37" s="191"/>
      <c r="XS37" s="191"/>
      <c r="XT37" s="191"/>
      <c r="XU37" s="191"/>
      <c r="XV37" s="191"/>
      <c r="XW37" s="191"/>
      <c r="XX37" s="191"/>
      <c r="XY37" s="191"/>
      <c r="XZ37" s="191"/>
      <c r="YA37" s="191"/>
      <c r="YB37" s="191"/>
      <c r="YC37" s="191"/>
      <c r="YD37" s="191"/>
      <c r="YE37" s="191"/>
      <c r="YF37" s="191"/>
      <c r="YG37" s="191"/>
      <c r="YH37" s="191"/>
      <c r="YI37" s="191"/>
      <c r="YJ37" s="191"/>
      <c r="YK37" s="191"/>
      <c r="YL37" s="191"/>
      <c r="YM37" s="191"/>
      <c r="YN37" s="191"/>
      <c r="YO37" s="191"/>
      <c r="YP37" s="191"/>
      <c r="YQ37" s="191"/>
      <c r="YR37" s="191"/>
      <c r="YS37" s="191"/>
      <c r="YT37" s="191"/>
      <c r="YU37" s="191"/>
      <c r="YV37" s="191"/>
      <c r="YW37" s="191"/>
      <c r="YX37" s="191"/>
      <c r="YY37" s="191"/>
      <c r="YZ37" s="191"/>
      <c r="ZA37" s="191"/>
      <c r="ZB37" s="191"/>
      <c r="ZC37" s="191"/>
      <c r="ZD37" s="191"/>
      <c r="ZE37" s="191"/>
      <c r="ZF37" s="191"/>
      <c r="ZG37" s="191"/>
      <c r="ZH37" s="191"/>
      <c r="ZI37" s="191"/>
      <c r="ZJ37" s="191"/>
      <c r="ZK37" s="191"/>
      <c r="ZL37" s="191"/>
      <c r="ZM37" s="191"/>
      <c r="ZN37" s="191"/>
      <c r="ZO37" s="191"/>
      <c r="ZP37" s="191"/>
      <c r="ZQ37" s="191"/>
      <c r="ZR37" s="191"/>
      <c r="ZS37" s="191"/>
      <c r="ZT37" s="191"/>
      <c r="ZU37" s="191"/>
      <c r="ZV37" s="191"/>
      <c r="ZW37" s="191"/>
      <c r="ZX37" s="191"/>
      <c r="ZY37" s="191"/>
      <c r="ZZ37" s="191"/>
      <c r="AAA37" s="191"/>
      <c r="AAB37" s="191"/>
      <c r="AAC37" s="191"/>
      <c r="AAD37" s="191"/>
      <c r="AAE37" s="191"/>
      <c r="AAF37" s="191"/>
      <c r="AAG37" s="191"/>
      <c r="AAH37" s="191"/>
      <c r="AAI37" s="191"/>
      <c r="AAJ37" s="191"/>
      <c r="AAK37" s="191"/>
      <c r="AAL37" s="191"/>
      <c r="AAM37" s="191"/>
      <c r="AAN37" s="191"/>
      <c r="AAO37" s="191"/>
      <c r="AAP37" s="191"/>
      <c r="AAQ37" s="191"/>
      <c r="AAR37" s="191"/>
      <c r="AAS37" s="191"/>
      <c r="AAT37" s="191"/>
      <c r="AAU37" s="191"/>
      <c r="AAV37" s="191"/>
      <c r="AAW37" s="191"/>
      <c r="AAX37" s="191"/>
      <c r="AAY37" s="191"/>
      <c r="AAZ37" s="191"/>
      <c r="ABA37" s="191"/>
      <c r="ABB37" s="191"/>
      <c r="ABC37" s="191"/>
      <c r="ABD37" s="191"/>
      <c r="ABE37" s="191"/>
      <c r="ABF37" s="191"/>
      <c r="ABG37" s="191"/>
      <c r="ABH37" s="191"/>
      <c r="ABI37" s="191"/>
      <c r="ABJ37" s="191"/>
      <c r="ABK37" s="191"/>
      <c r="ABL37" s="191"/>
      <c r="ABM37" s="191"/>
      <c r="ABN37" s="191"/>
      <c r="ABO37" s="191"/>
      <c r="ABP37" s="191"/>
      <c r="ABQ37" s="191"/>
      <c r="ABR37" s="191"/>
      <c r="ABS37" s="191"/>
      <c r="ABT37" s="191"/>
      <c r="ABU37" s="191"/>
      <c r="ABV37" s="191"/>
      <c r="ABW37" s="191"/>
      <c r="ABX37" s="191"/>
      <c r="ABY37" s="191"/>
      <c r="ABZ37" s="191"/>
      <c r="ACA37" s="191"/>
      <c r="ACB37" s="191"/>
      <c r="ACC37" s="191"/>
      <c r="ACD37" s="191"/>
      <c r="ACE37" s="191"/>
      <c r="ACF37" s="191"/>
      <c r="ACG37" s="191"/>
      <c r="ACH37" s="191"/>
      <c r="ACI37" s="191"/>
      <c r="ACJ37" s="191"/>
      <c r="ACK37" s="191"/>
      <c r="ACL37" s="191"/>
      <c r="ACM37" s="191"/>
      <c r="ACN37" s="191"/>
      <c r="ACO37" s="191"/>
      <c r="ACP37" s="191"/>
      <c r="ACQ37" s="191"/>
      <c r="ACR37" s="191"/>
      <c r="ACS37" s="191"/>
      <c r="ACT37" s="191"/>
      <c r="ACU37" s="191"/>
      <c r="ACV37" s="191"/>
      <c r="ACW37" s="191"/>
      <c r="ACX37" s="191"/>
      <c r="ACY37" s="191"/>
      <c r="ACZ37" s="191"/>
      <c r="ADA37" s="191"/>
      <c r="ADB37" s="191"/>
      <c r="ADC37" s="191"/>
      <c r="ADD37" s="191"/>
      <c r="ADE37" s="191"/>
      <c r="ADF37" s="191"/>
      <c r="ADG37" s="191"/>
      <c r="ADH37" s="191"/>
      <c r="ADI37" s="191"/>
      <c r="ADJ37" s="191"/>
      <c r="ADK37" s="191"/>
      <c r="ADL37" s="191"/>
      <c r="ADM37" s="191"/>
      <c r="ADN37" s="191"/>
      <c r="ADO37" s="191"/>
      <c r="ADP37" s="191"/>
      <c r="ADQ37" s="191"/>
      <c r="ADR37" s="191"/>
      <c r="ADS37" s="191"/>
      <c r="ADT37" s="191"/>
      <c r="ADU37" s="191"/>
      <c r="ADV37" s="191"/>
      <c r="ADW37" s="191"/>
      <c r="ADX37" s="191"/>
      <c r="ADY37" s="191"/>
      <c r="ADZ37" s="191"/>
      <c r="AEA37" s="191"/>
      <c r="AEB37" s="191"/>
      <c r="AEC37" s="191"/>
      <c r="AED37" s="191"/>
      <c r="AEE37" s="191"/>
      <c r="AEF37" s="191"/>
      <c r="AEG37" s="191"/>
      <c r="AEH37" s="191"/>
      <c r="AEI37" s="191"/>
      <c r="AEJ37" s="191"/>
      <c r="AEK37" s="191"/>
      <c r="AEL37" s="191"/>
      <c r="AEM37" s="191"/>
      <c r="AEN37" s="191"/>
      <c r="AEO37" s="191"/>
      <c r="AEP37" s="191"/>
      <c r="AEQ37" s="191"/>
      <c r="AER37" s="191"/>
      <c r="AES37" s="191"/>
      <c r="AET37" s="191"/>
      <c r="AEU37" s="191"/>
      <c r="AEV37" s="191"/>
      <c r="AEW37" s="191"/>
      <c r="AEX37" s="191"/>
      <c r="AEY37" s="191"/>
      <c r="AEZ37" s="191"/>
      <c r="AFA37" s="191"/>
      <c r="AFB37" s="191"/>
      <c r="AFC37" s="191"/>
      <c r="AFD37" s="191"/>
      <c r="AFE37" s="191"/>
      <c r="AFF37" s="191"/>
      <c r="AFG37" s="191"/>
      <c r="AFH37" s="191"/>
      <c r="AFI37" s="191"/>
      <c r="AFJ37" s="191"/>
      <c r="AFK37" s="191"/>
      <c r="AFL37" s="191"/>
      <c r="AFM37" s="191"/>
      <c r="AFN37" s="191"/>
      <c r="AFO37" s="191"/>
      <c r="AFP37" s="191"/>
      <c r="AFQ37" s="191"/>
      <c r="AFR37" s="191"/>
      <c r="AFS37" s="191"/>
      <c r="AFT37" s="191"/>
      <c r="AFU37" s="191"/>
      <c r="AFV37" s="191"/>
      <c r="AFW37" s="191"/>
      <c r="AFX37" s="191"/>
      <c r="AFY37" s="191"/>
      <c r="AFZ37" s="191"/>
      <c r="AGA37" s="191"/>
      <c r="AGB37" s="191"/>
      <c r="AGC37" s="191"/>
      <c r="AGD37" s="191"/>
      <c r="AGE37" s="191"/>
      <c r="AGF37" s="191"/>
      <c r="AGG37" s="191"/>
      <c r="AGH37" s="191"/>
      <c r="AGI37" s="191"/>
      <c r="AGJ37" s="191"/>
      <c r="AGK37" s="191"/>
      <c r="AGL37" s="191"/>
      <c r="AGM37" s="191"/>
      <c r="AGN37" s="191"/>
      <c r="AGO37" s="191"/>
      <c r="AGP37" s="191"/>
      <c r="AGQ37" s="191"/>
      <c r="AGR37" s="191"/>
      <c r="AGS37" s="191"/>
      <c r="AGT37" s="191"/>
      <c r="AGU37" s="191"/>
      <c r="AGV37" s="191"/>
      <c r="AGW37" s="191"/>
      <c r="AGX37" s="191"/>
      <c r="AGY37" s="191"/>
      <c r="AGZ37" s="191"/>
      <c r="AHA37" s="191"/>
      <c r="AHB37" s="191"/>
      <c r="AHC37" s="191"/>
      <c r="AHD37" s="191"/>
      <c r="AHE37" s="191"/>
      <c r="AHF37" s="191"/>
      <c r="AHG37" s="191"/>
      <c r="AHH37" s="191"/>
      <c r="AHI37" s="191"/>
      <c r="AHJ37" s="191"/>
      <c r="AHK37" s="191"/>
      <c r="AHL37" s="191"/>
      <c r="AHM37" s="191"/>
      <c r="AHN37" s="191"/>
      <c r="AHO37" s="191"/>
      <c r="AHP37" s="191"/>
      <c r="AHQ37" s="191"/>
      <c r="AHR37" s="191"/>
      <c r="AHS37" s="191"/>
      <c r="AHT37" s="191"/>
      <c r="AHU37" s="191"/>
      <c r="AHV37" s="191"/>
      <c r="AHW37" s="191"/>
      <c r="AHX37" s="191"/>
      <c r="AHY37" s="191"/>
      <c r="AHZ37" s="191"/>
      <c r="AIA37" s="191"/>
      <c r="AIB37" s="191"/>
      <c r="AIC37" s="191"/>
      <c r="AID37" s="191"/>
      <c r="AIE37" s="191"/>
      <c r="AIF37" s="191"/>
      <c r="AIG37" s="191"/>
      <c r="AIH37" s="191"/>
      <c r="AII37" s="191"/>
      <c r="AIJ37" s="191"/>
      <c r="AIK37" s="191"/>
      <c r="AIL37" s="191"/>
      <c r="AIM37" s="191"/>
      <c r="AIN37" s="191"/>
      <c r="AIO37" s="191"/>
      <c r="AIP37" s="191"/>
      <c r="AIQ37" s="191"/>
      <c r="AIR37" s="191"/>
      <c r="AIS37" s="191"/>
      <c r="AIT37" s="191"/>
      <c r="AIU37" s="191"/>
      <c r="AIV37" s="191"/>
      <c r="AIW37" s="191"/>
      <c r="AIX37" s="191"/>
      <c r="AIY37" s="191"/>
      <c r="AIZ37" s="191"/>
      <c r="AJA37" s="191"/>
      <c r="AJB37" s="191"/>
      <c r="AJC37" s="191"/>
      <c r="AJD37" s="191"/>
      <c r="AJE37" s="191"/>
      <c r="AJF37" s="191"/>
      <c r="AJG37" s="191"/>
      <c r="AJH37" s="191"/>
      <c r="AJI37" s="191"/>
      <c r="AJJ37" s="191"/>
      <c r="AJK37" s="191"/>
      <c r="AJL37" s="191"/>
      <c r="AJM37" s="191"/>
      <c r="AJN37" s="191"/>
      <c r="AJO37" s="191"/>
      <c r="AJP37" s="191"/>
      <c r="AJQ37" s="191"/>
      <c r="AJR37" s="191"/>
      <c r="AJS37" s="191"/>
      <c r="AJT37" s="191"/>
      <c r="AJU37" s="191"/>
      <c r="AJV37" s="191"/>
      <c r="AJW37" s="191"/>
      <c r="AJX37" s="191"/>
      <c r="AJY37" s="191"/>
      <c r="AJZ37" s="191"/>
      <c r="AKA37" s="191"/>
      <c r="AKB37" s="191"/>
      <c r="AKC37" s="191"/>
      <c r="AKD37" s="191"/>
      <c r="AKE37" s="191"/>
      <c r="AKF37" s="191"/>
      <c r="AKG37" s="191"/>
      <c r="AKH37" s="191"/>
      <c r="AKI37" s="191"/>
      <c r="AKJ37" s="191"/>
      <c r="AKK37" s="191"/>
      <c r="AKL37" s="191"/>
      <c r="AKM37" s="191"/>
      <c r="AKN37" s="191"/>
      <c r="AKO37" s="191"/>
      <c r="AKP37" s="191"/>
      <c r="AKQ37" s="191"/>
      <c r="AKR37" s="191"/>
      <c r="AKS37" s="191"/>
      <c r="AKT37" s="191"/>
      <c r="AKU37" s="191"/>
      <c r="AKV37" s="191"/>
      <c r="AKW37" s="191"/>
      <c r="AKX37" s="191"/>
      <c r="AKY37" s="191"/>
      <c r="AKZ37" s="191"/>
      <c r="ALA37" s="191"/>
      <c r="ALB37" s="191"/>
      <c r="ALC37" s="191"/>
      <c r="ALD37" s="191"/>
      <c r="ALE37" s="191"/>
      <c r="ALF37" s="191"/>
      <c r="ALG37" s="191"/>
      <c r="ALH37" s="191"/>
      <c r="ALI37" s="191"/>
      <c r="ALJ37" s="191"/>
      <c r="ALK37" s="191"/>
      <c r="ALL37" s="191"/>
      <c r="ALM37" s="191"/>
      <c r="ALN37" s="191"/>
      <c r="ALO37" s="191"/>
      <c r="ALP37" s="191"/>
      <c r="ALQ37" s="191"/>
      <c r="ALR37" s="191"/>
      <c r="ALS37" s="191"/>
      <c r="ALT37" s="191"/>
      <c r="ALU37" s="191"/>
      <c r="ALV37" s="191"/>
      <c r="ALW37" s="191"/>
      <c r="ALX37" s="191"/>
      <c r="ALY37" s="191"/>
      <c r="ALZ37" s="191"/>
      <c r="AMA37" s="191"/>
      <c r="AMB37" s="191"/>
      <c r="AMC37" s="191"/>
      <c r="AMD37" s="191"/>
      <c r="AME37" s="191"/>
      <c r="AMF37" s="191"/>
      <c r="AMG37" s="191"/>
      <c r="AMH37" s="191"/>
      <c r="AMI37" s="191"/>
      <c r="AMJ37" s="191"/>
      <c r="AMK37" s="191"/>
      <c r="AML37" s="191"/>
    </row>
    <row r="38" spans="1:1026" ht="9.9499999999999993" customHeight="1" x14ac:dyDescent="0.25">
      <c r="A38" s="220" t="s">
        <v>19</v>
      </c>
      <c r="B38" s="227">
        <v>6.4999999999999997E-3</v>
      </c>
      <c r="C38" s="227"/>
      <c r="D38" s="227"/>
      <c r="E38" s="171">
        <v>4034.77</v>
      </c>
      <c r="F38" s="171">
        <f>B38*E47</f>
        <v>4948.5558184786996</v>
      </c>
      <c r="G38" s="215"/>
      <c r="H38" s="215"/>
      <c r="M38" s="243"/>
      <c r="N38" s="189">
        <f>E49-N34</f>
        <v>128422.5315661988</v>
      </c>
      <c r="O38" s="188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  <c r="AL38" s="191"/>
      <c r="AM38" s="191"/>
      <c r="AN38" s="191"/>
      <c r="AO38" s="191"/>
      <c r="AP38" s="191"/>
      <c r="AQ38" s="191"/>
      <c r="AR38" s="191"/>
      <c r="AS38" s="191"/>
      <c r="AT38" s="191"/>
      <c r="AU38" s="191"/>
      <c r="AV38" s="191"/>
      <c r="AW38" s="191"/>
      <c r="AX38" s="191"/>
      <c r="AY38" s="191"/>
      <c r="AZ38" s="191"/>
      <c r="BA38" s="191"/>
      <c r="BB38" s="191"/>
      <c r="BC38" s="191"/>
      <c r="BD38" s="191"/>
      <c r="BE38" s="191"/>
      <c r="BF38" s="191"/>
      <c r="BG38" s="191"/>
      <c r="BH38" s="191"/>
      <c r="BI38" s="191"/>
      <c r="BJ38" s="191"/>
      <c r="BK38" s="191"/>
      <c r="BL38" s="191"/>
      <c r="BM38" s="191"/>
      <c r="BN38" s="191"/>
      <c r="BO38" s="191"/>
      <c r="BP38" s="191"/>
      <c r="BQ38" s="191"/>
      <c r="BR38" s="191"/>
      <c r="BS38" s="191"/>
      <c r="BT38" s="191"/>
      <c r="BU38" s="191"/>
      <c r="BV38" s="191"/>
      <c r="BW38" s="191"/>
      <c r="BX38" s="191"/>
      <c r="BY38" s="191"/>
      <c r="BZ38" s="191"/>
      <c r="CA38" s="191"/>
      <c r="CB38" s="191"/>
      <c r="CC38" s="191"/>
      <c r="CD38" s="191"/>
      <c r="CE38" s="191"/>
      <c r="CF38" s="191"/>
      <c r="CG38" s="191"/>
      <c r="CH38" s="191"/>
      <c r="CI38" s="191"/>
      <c r="CJ38" s="191"/>
      <c r="CK38" s="191"/>
      <c r="CL38" s="191"/>
      <c r="CM38" s="191"/>
      <c r="CN38" s="191"/>
      <c r="CO38" s="191"/>
      <c r="CP38" s="191"/>
      <c r="CQ38" s="191"/>
      <c r="CR38" s="191"/>
      <c r="CS38" s="191"/>
      <c r="CT38" s="191"/>
      <c r="CU38" s="191"/>
      <c r="CV38" s="191"/>
      <c r="CW38" s="191"/>
      <c r="CX38" s="191"/>
      <c r="CY38" s="191"/>
      <c r="CZ38" s="191"/>
      <c r="DA38" s="191"/>
      <c r="DB38" s="191"/>
      <c r="DC38" s="191"/>
      <c r="DD38" s="191"/>
      <c r="DE38" s="191"/>
      <c r="DF38" s="191"/>
      <c r="DG38" s="191"/>
      <c r="DH38" s="191"/>
      <c r="DI38" s="191"/>
      <c r="DJ38" s="191"/>
      <c r="DK38" s="191"/>
      <c r="DL38" s="191"/>
      <c r="DM38" s="191"/>
      <c r="DN38" s="191"/>
      <c r="DO38" s="191"/>
      <c r="DP38" s="191"/>
      <c r="DQ38" s="191"/>
      <c r="DR38" s="191"/>
      <c r="DS38" s="191"/>
      <c r="DT38" s="191"/>
      <c r="DU38" s="191"/>
      <c r="DV38" s="191"/>
      <c r="DW38" s="191"/>
      <c r="DX38" s="191"/>
      <c r="DY38" s="191"/>
      <c r="DZ38" s="191"/>
      <c r="EA38" s="191"/>
      <c r="EB38" s="191"/>
      <c r="EC38" s="191"/>
      <c r="ED38" s="191"/>
      <c r="EE38" s="191"/>
      <c r="EF38" s="191"/>
      <c r="EG38" s="191"/>
      <c r="EH38" s="191"/>
      <c r="EI38" s="191"/>
      <c r="EJ38" s="191"/>
      <c r="EK38" s="191"/>
      <c r="EL38" s="191"/>
      <c r="EM38" s="191"/>
      <c r="EN38" s="191"/>
      <c r="EO38" s="191"/>
      <c r="EP38" s="191"/>
      <c r="EQ38" s="191"/>
      <c r="ER38" s="191"/>
      <c r="ES38" s="191"/>
      <c r="ET38" s="191"/>
      <c r="EU38" s="191"/>
      <c r="EV38" s="191"/>
      <c r="EW38" s="191"/>
      <c r="EX38" s="191"/>
      <c r="EY38" s="191"/>
      <c r="EZ38" s="191"/>
      <c r="FA38" s="191"/>
      <c r="FB38" s="191"/>
      <c r="FC38" s="191"/>
      <c r="FD38" s="191"/>
      <c r="FE38" s="191"/>
      <c r="FF38" s="191"/>
      <c r="FG38" s="191"/>
      <c r="FH38" s="191"/>
      <c r="FI38" s="191"/>
      <c r="FJ38" s="191"/>
      <c r="FK38" s="191"/>
      <c r="FL38" s="191"/>
      <c r="FM38" s="191"/>
      <c r="FN38" s="191"/>
      <c r="FO38" s="191"/>
      <c r="FP38" s="191"/>
      <c r="FQ38" s="191"/>
      <c r="FR38" s="191"/>
      <c r="FS38" s="191"/>
      <c r="FT38" s="191"/>
      <c r="FU38" s="191"/>
      <c r="FV38" s="191"/>
      <c r="FW38" s="191"/>
      <c r="FX38" s="191"/>
      <c r="FY38" s="191"/>
      <c r="FZ38" s="191"/>
      <c r="GA38" s="191"/>
      <c r="GB38" s="191"/>
      <c r="GC38" s="191"/>
      <c r="GD38" s="191"/>
      <c r="GE38" s="191"/>
      <c r="GF38" s="191"/>
      <c r="GG38" s="191"/>
      <c r="GH38" s="191"/>
      <c r="GI38" s="191"/>
      <c r="GJ38" s="191"/>
      <c r="GK38" s="191"/>
      <c r="GL38" s="191"/>
      <c r="GM38" s="191"/>
      <c r="GN38" s="191"/>
      <c r="GO38" s="191"/>
      <c r="GP38" s="191"/>
      <c r="GQ38" s="191"/>
      <c r="GR38" s="191"/>
      <c r="GS38" s="191"/>
      <c r="GT38" s="191"/>
      <c r="GU38" s="191"/>
      <c r="GV38" s="191"/>
      <c r="GW38" s="191"/>
      <c r="GX38" s="191"/>
      <c r="GY38" s="191"/>
      <c r="GZ38" s="191"/>
      <c r="HA38" s="191"/>
      <c r="HB38" s="191"/>
      <c r="HC38" s="191"/>
      <c r="HD38" s="191"/>
      <c r="HE38" s="191"/>
      <c r="HF38" s="191"/>
      <c r="HG38" s="191"/>
      <c r="HH38" s="191"/>
      <c r="HI38" s="191"/>
      <c r="HJ38" s="191"/>
      <c r="HK38" s="191"/>
      <c r="HL38" s="191"/>
      <c r="HM38" s="191"/>
      <c r="HN38" s="191"/>
      <c r="HO38" s="191"/>
      <c r="HP38" s="191"/>
      <c r="HQ38" s="191"/>
      <c r="HR38" s="191"/>
      <c r="HS38" s="191"/>
      <c r="HT38" s="191"/>
      <c r="HU38" s="191"/>
      <c r="HV38" s="191"/>
      <c r="HW38" s="191"/>
      <c r="HX38" s="191"/>
      <c r="HY38" s="191"/>
      <c r="HZ38" s="191"/>
      <c r="IA38" s="191"/>
      <c r="IB38" s="191"/>
      <c r="IC38" s="191"/>
      <c r="ID38" s="191"/>
      <c r="IE38" s="191"/>
      <c r="IF38" s="191"/>
      <c r="IG38" s="191"/>
      <c r="IH38" s="191"/>
      <c r="II38" s="191"/>
      <c r="IJ38" s="191"/>
      <c r="IK38" s="191"/>
      <c r="IL38" s="191"/>
      <c r="IM38" s="191"/>
      <c r="IN38" s="191"/>
      <c r="IO38" s="191"/>
      <c r="IP38" s="191"/>
      <c r="IQ38" s="191"/>
      <c r="IR38" s="191"/>
      <c r="IS38" s="191"/>
      <c r="IT38" s="191"/>
      <c r="IU38" s="191"/>
      <c r="IV38" s="191"/>
      <c r="IW38" s="191"/>
      <c r="IX38" s="191"/>
      <c r="IY38" s="191"/>
      <c r="IZ38" s="191"/>
      <c r="JA38" s="191"/>
      <c r="JB38" s="191"/>
      <c r="JC38" s="191"/>
      <c r="JD38" s="191"/>
      <c r="JE38" s="191"/>
      <c r="JF38" s="191"/>
      <c r="JG38" s="191"/>
      <c r="JH38" s="191"/>
      <c r="JI38" s="191"/>
      <c r="JJ38" s="191"/>
      <c r="JK38" s="191"/>
      <c r="JL38" s="191"/>
      <c r="JM38" s="191"/>
      <c r="JN38" s="191"/>
      <c r="JO38" s="191"/>
      <c r="JP38" s="191"/>
      <c r="JQ38" s="191"/>
      <c r="JR38" s="191"/>
      <c r="JS38" s="191"/>
      <c r="JT38" s="191"/>
      <c r="JU38" s="191"/>
      <c r="JV38" s="191"/>
      <c r="JW38" s="191"/>
      <c r="JX38" s="191"/>
      <c r="JY38" s="191"/>
      <c r="JZ38" s="191"/>
      <c r="KA38" s="191"/>
      <c r="KB38" s="191"/>
      <c r="KC38" s="191"/>
      <c r="KD38" s="191"/>
      <c r="KE38" s="191"/>
      <c r="KF38" s="191"/>
      <c r="KG38" s="191"/>
      <c r="KH38" s="191"/>
      <c r="KI38" s="191"/>
      <c r="KJ38" s="191"/>
      <c r="KK38" s="191"/>
      <c r="KL38" s="191"/>
      <c r="KM38" s="191"/>
      <c r="KN38" s="191"/>
      <c r="KO38" s="191"/>
      <c r="KP38" s="191"/>
      <c r="KQ38" s="191"/>
      <c r="KR38" s="191"/>
      <c r="KS38" s="191"/>
      <c r="KT38" s="191"/>
      <c r="KU38" s="191"/>
      <c r="KV38" s="191"/>
      <c r="KW38" s="191"/>
      <c r="KX38" s="191"/>
      <c r="KY38" s="191"/>
      <c r="KZ38" s="191"/>
      <c r="LA38" s="191"/>
      <c r="LB38" s="191"/>
      <c r="LC38" s="191"/>
      <c r="LD38" s="191"/>
      <c r="LE38" s="191"/>
      <c r="LF38" s="191"/>
      <c r="LG38" s="191"/>
      <c r="LH38" s="191"/>
      <c r="LI38" s="191"/>
      <c r="LJ38" s="191"/>
      <c r="LK38" s="191"/>
      <c r="LL38" s="191"/>
      <c r="LM38" s="191"/>
      <c r="LN38" s="191"/>
      <c r="LO38" s="191"/>
      <c r="LP38" s="191"/>
      <c r="LQ38" s="191"/>
      <c r="LR38" s="191"/>
      <c r="LS38" s="191"/>
      <c r="LT38" s="191"/>
      <c r="LU38" s="191"/>
      <c r="LV38" s="191"/>
      <c r="LW38" s="191"/>
      <c r="LX38" s="191"/>
      <c r="LY38" s="191"/>
      <c r="LZ38" s="191"/>
      <c r="MA38" s="191"/>
      <c r="MB38" s="191"/>
      <c r="MC38" s="191"/>
      <c r="MD38" s="191"/>
      <c r="ME38" s="191"/>
      <c r="MF38" s="191"/>
      <c r="MG38" s="191"/>
      <c r="MH38" s="191"/>
      <c r="MI38" s="191"/>
      <c r="MJ38" s="191"/>
      <c r="MK38" s="191"/>
      <c r="ML38" s="191"/>
      <c r="MM38" s="191"/>
      <c r="MN38" s="191"/>
      <c r="MO38" s="191"/>
      <c r="MP38" s="191"/>
      <c r="MQ38" s="191"/>
      <c r="MR38" s="191"/>
      <c r="MS38" s="191"/>
      <c r="MT38" s="191"/>
      <c r="MU38" s="191"/>
      <c r="MV38" s="191"/>
      <c r="MW38" s="191"/>
      <c r="MX38" s="191"/>
      <c r="MY38" s="191"/>
      <c r="MZ38" s="191"/>
      <c r="NA38" s="191"/>
      <c r="NB38" s="191"/>
      <c r="NC38" s="191"/>
      <c r="ND38" s="191"/>
      <c r="NE38" s="191"/>
      <c r="NF38" s="191"/>
      <c r="NG38" s="191"/>
      <c r="NH38" s="191"/>
      <c r="NI38" s="191"/>
      <c r="NJ38" s="191"/>
      <c r="NK38" s="191"/>
      <c r="NL38" s="191"/>
      <c r="NM38" s="191"/>
      <c r="NN38" s="191"/>
      <c r="NO38" s="191"/>
      <c r="NP38" s="191"/>
      <c r="NQ38" s="191"/>
      <c r="NR38" s="191"/>
      <c r="NS38" s="191"/>
      <c r="NT38" s="191"/>
      <c r="NU38" s="191"/>
      <c r="NV38" s="191"/>
      <c r="NW38" s="191"/>
      <c r="NX38" s="191"/>
      <c r="NY38" s="191"/>
      <c r="NZ38" s="191"/>
      <c r="OA38" s="191"/>
      <c r="OB38" s="191"/>
      <c r="OC38" s="191"/>
      <c r="OD38" s="191"/>
      <c r="OE38" s="191"/>
      <c r="OF38" s="191"/>
      <c r="OG38" s="191"/>
      <c r="OH38" s="191"/>
      <c r="OI38" s="191"/>
      <c r="OJ38" s="191"/>
      <c r="OK38" s="191"/>
      <c r="OL38" s="191"/>
      <c r="OM38" s="191"/>
      <c r="ON38" s="191"/>
      <c r="OO38" s="191"/>
      <c r="OP38" s="191"/>
      <c r="OQ38" s="191"/>
      <c r="OR38" s="191"/>
      <c r="OS38" s="191"/>
      <c r="OT38" s="191"/>
      <c r="OU38" s="191"/>
      <c r="OV38" s="191"/>
      <c r="OW38" s="191"/>
      <c r="OX38" s="191"/>
      <c r="OY38" s="191"/>
      <c r="OZ38" s="191"/>
      <c r="PA38" s="191"/>
      <c r="PB38" s="191"/>
      <c r="PC38" s="191"/>
      <c r="PD38" s="191"/>
      <c r="PE38" s="191"/>
      <c r="PF38" s="191"/>
      <c r="PG38" s="191"/>
      <c r="PH38" s="191"/>
      <c r="PI38" s="191"/>
      <c r="PJ38" s="191"/>
      <c r="PK38" s="191"/>
      <c r="PL38" s="191"/>
      <c r="PM38" s="191"/>
      <c r="PN38" s="191"/>
      <c r="PO38" s="191"/>
      <c r="PP38" s="191"/>
      <c r="PQ38" s="191"/>
      <c r="PR38" s="191"/>
      <c r="PS38" s="191"/>
      <c r="PT38" s="191"/>
      <c r="PU38" s="191"/>
      <c r="PV38" s="191"/>
      <c r="PW38" s="191"/>
      <c r="PX38" s="191"/>
      <c r="PY38" s="191"/>
      <c r="PZ38" s="191"/>
      <c r="QA38" s="191"/>
      <c r="QB38" s="191"/>
      <c r="QC38" s="191"/>
      <c r="QD38" s="191"/>
      <c r="QE38" s="191"/>
      <c r="QF38" s="191"/>
      <c r="QG38" s="191"/>
      <c r="QH38" s="191"/>
      <c r="QI38" s="191"/>
      <c r="QJ38" s="191"/>
      <c r="QK38" s="191"/>
      <c r="QL38" s="191"/>
      <c r="QM38" s="191"/>
      <c r="QN38" s="191"/>
      <c r="QO38" s="191"/>
      <c r="QP38" s="191"/>
      <c r="QQ38" s="191"/>
      <c r="QR38" s="191"/>
      <c r="QS38" s="191"/>
      <c r="QT38" s="191"/>
      <c r="QU38" s="191"/>
      <c r="QV38" s="191"/>
      <c r="QW38" s="191"/>
      <c r="QX38" s="191"/>
      <c r="QY38" s="191"/>
      <c r="QZ38" s="191"/>
      <c r="RA38" s="191"/>
      <c r="RB38" s="191"/>
      <c r="RC38" s="191"/>
      <c r="RD38" s="191"/>
      <c r="RE38" s="191"/>
      <c r="RF38" s="191"/>
      <c r="RG38" s="191"/>
      <c r="RH38" s="191"/>
      <c r="RI38" s="191"/>
      <c r="RJ38" s="191"/>
      <c r="RK38" s="191"/>
      <c r="RL38" s="191"/>
      <c r="RM38" s="191"/>
      <c r="RN38" s="191"/>
      <c r="RO38" s="191"/>
      <c r="RP38" s="191"/>
      <c r="RQ38" s="191"/>
      <c r="RR38" s="191"/>
      <c r="RS38" s="191"/>
      <c r="RT38" s="191"/>
      <c r="RU38" s="191"/>
      <c r="RV38" s="191"/>
      <c r="RW38" s="191"/>
      <c r="RX38" s="191"/>
      <c r="RY38" s="191"/>
      <c r="RZ38" s="191"/>
      <c r="SA38" s="191"/>
      <c r="SB38" s="191"/>
      <c r="SC38" s="191"/>
      <c r="SD38" s="191"/>
      <c r="SE38" s="191"/>
      <c r="SF38" s="191"/>
      <c r="SG38" s="191"/>
      <c r="SH38" s="191"/>
      <c r="SI38" s="191"/>
      <c r="SJ38" s="191"/>
      <c r="SK38" s="191"/>
      <c r="SL38" s="191"/>
      <c r="SM38" s="191"/>
      <c r="SN38" s="191"/>
      <c r="SO38" s="191"/>
      <c r="SP38" s="191"/>
      <c r="SQ38" s="191"/>
      <c r="SR38" s="191"/>
      <c r="SS38" s="191"/>
      <c r="ST38" s="191"/>
      <c r="SU38" s="191"/>
      <c r="SV38" s="191"/>
      <c r="SW38" s="191"/>
      <c r="SX38" s="191"/>
      <c r="SY38" s="191"/>
      <c r="SZ38" s="191"/>
      <c r="TA38" s="191"/>
      <c r="TB38" s="191"/>
      <c r="TC38" s="191"/>
      <c r="TD38" s="191"/>
      <c r="TE38" s="191"/>
      <c r="TF38" s="191"/>
      <c r="TG38" s="191"/>
      <c r="TH38" s="191"/>
      <c r="TI38" s="191"/>
      <c r="TJ38" s="191"/>
      <c r="TK38" s="191"/>
      <c r="TL38" s="191"/>
      <c r="TM38" s="191"/>
      <c r="TN38" s="191"/>
      <c r="TO38" s="191"/>
      <c r="TP38" s="191"/>
      <c r="TQ38" s="191"/>
      <c r="TR38" s="191"/>
      <c r="TS38" s="191"/>
      <c r="TT38" s="191"/>
      <c r="TU38" s="191"/>
      <c r="TV38" s="191"/>
      <c r="TW38" s="191"/>
      <c r="TX38" s="191"/>
      <c r="TY38" s="191"/>
      <c r="TZ38" s="191"/>
      <c r="UA38" s="191"/>
      <c r="UB38" s="191"/>
      <c r="UC38" s="191"/>
      <c r="UD38" s="191"/>
      <c r="UE38" s="191"/>
      <c r="UF38" s="191"/>
      <c r="UG38" s="191"/>
      <c r="UH38" s="191"/>
      <c r="UI38" s="191"/>
      <c r="UJ38" s="191"/>
      <c r="UK38" s="191"/>
      <c r="UL38" s="191"/>
      <c r="UM38" s="191"/>
      <c r="UN38" s="191"/>
      <c r="UO38" s="191"/>
      <c r="UP38" s="191"/>
      <c r="UQ38" s="191"/>
      <c r="UR38" s="191"/>
      <c r="US38" s="191"/>
      <c r="UT38" s="191"/>
      <c r="UU38" s="191"/>
      <c r="UV38" s="191"/>
      <c r="UW38" s="191"/>
      <c r="UX38" s="191"/>
      <c r="UY38" s="191"/>
      <c r="UZ38" s="191"/>
      <c r="VA38" s="191"/>
      <c r="VB38" s="191"/>
      <c r="VC38" s="191"/>
      <c r="VD38" s="191"/>
      <c r="VE38" s="191"/>
      <c r="VF38" s="191"/>
      <c r="VG38" s="191"/>
      <c r="VH38" s="191"/>
      <c r="VI38" s="191"/>
      <c r="VJ38" s="191"/>
      <c r="VK38" s="191"/>
      <c r="VL38" s="191"/>
      <c r="VM38" s="191"/>
      <c r="VN38" s="191"/>
      <c r="VO38" s="191"/>
      <c r="VP38" s="191"/>
      <c r="VQ38" s="191"/>
      <c r="VR38" s="191"/>
      <c r="VS38" s="191"/>
      <c r="VT38" s="191"/>
      <c r="VU38" s="191"/>
      <c r="VV38" s="191"/>
      <c r="VW38" s="191"/>
      <c r="VX38" s="191"/>
      <c r="VY38" s="191"/>
      <c r="VZ38" s="191"/>
      <c r="WA38" s="191"/>
      <c r="WB38" s="191"/>
      <c r="WC38" s="191"/>
      <c r="WD38" s="191"/>
      <c r="WE38" s="191"/>
      <c r="WF38" s="191"/>
      <c r="WG38" s="191"/>
      <c r="WH38" s="191"/>
      <c r="WI38" s="191"/>
      <c r="WJ38" s="191"/>
      <c r="WK38" s="191"/>
      <c r="WL38" s="191"/>
      <c r="WM38" s="191"/>
      <c r="WN38" s="191"/>
      <c r="WO38" s="191"/>
      <c r="WP38" s="191"/>
      <c r="WQ38" s="191"/>
      <c r="WR38" s="191"/>
      <c r="WS38" s="191"/>
      <c r="WT38" s="191"/>
      <c r="WU38" s="191"/>
      <c r="WV38" s="191"/>
      <c r="WW38" s="191"/>
      <c r="WX38" s="191"/>
      <c r="WY38" s="191"/>
      <c r="WZ38" s="191"/>
      <c r="XA38" s="191"/>
      <c r="XB38" s="191"/>
      <c r="XC38" s="191"/>
      <c r="XD38" s="191"/>
      <c r="XE38" s="191"/>
      <c r="XF38" s="191"/>
      <c r="XG38" s="191"/>
      <c r="XH38" s="191"/>
      <c r="XI38" s="191"/>
      <c r="XJ38" s="191"/>
      <c r="XK38" s="191"/>
      <c r="XL38" s="191"/>
      <c r="XM38" s="191"/>
      <c r="XN38" s="191"/>
      <c r="XO38" s="191"/>
      <c r="XP38" s="191"/>
      <c r="XQ38" s="191"/>
      <c r="XR38" s="191"/>
      <c r="XS38" s="191"/>
      <c r="XT38" s="191"/>
      <c r="XU38" s="191"/>
      <c r="XV38" s="191"/>
      <c r="XW38" s="191"/>
      <c r="XX38" s="191"/>
      <c r="XY38" s="191"/>
      <c r="XZ38" s="191"/>
      <c r="YA38" s="191"/>
      <c r="YB38" s="191"/>
      <c r="YC38" s="191"/>
      <c r="YD38" s="191"/>
      <c r="YE38" s="191"/>
      <c r="YF38" s="191"/>
      <c r="YG38" s="191"/>
      <c r="YH38" s="191"/>
      <c r="YI38" s="191"/>
      <c r="YJ38" s="191"/>
      <c r="YK38" s="191"/>
      <c r="YL38" s="191"/>
      <c r="YM38" s="191"/>
      <c r="YN38" s="191"/>
      <c r="YO38" s="191"/>
      <c r="YP38" s="191"/>
      <c r="YQ38" s="191"/>
      <c r="YR38" s="191"/>
      <c r="YS38" s="191"/>
      <c r="YT38" s="191"/>
      <c r="YU38" s="191"/>
      <c r="YV38" s="191"/>
      <c r="YW38" s="191"/>
      <c r="YX38" s="191"/>
      <c r="YY38" s="191"/>
      <c r="YZ38" s="191"/>
      <c r="ZA38" s="191"/>
      <c r="ZB38" s="191"/>
      <c r="ZC38" s="191"/>
      <c r="ZD38" s="191"/>
      <c r="ZE38" s="191"/>
      <c r="ZF38" s="191"/>
      <c r="ZG38" s="191"/>
      <c r="ZH38" s="191"/>
      <c r="ZI38" s="191"/>
      <c r="ZJ38" s="191"/>
      <c r="ZK38" s="191"/>
      <c r="ZL38" s="191"/>
      <c r="ZM38" s="191"/>
      <c r="ZN38" s="191"/>
      <c r="ZO38" s="191"/>
      <c r="ZP38" s="191"/>
      <c r="ZQ38" s="191"/>
      <c r="ZR38" s="191"/>
      <c r="ZS38" s="191"/>
      <c r="ZT38" s="191"/>
      <c r="ZU38" s="191"/>
      <c r="ZV38" s="191"/>
      <c r="ZW38" s="191"/>
      <c r="ZX38" s="191"/>
      <c r="ZY38" s="191"/>
      <c r="ZZ38" s="191"/>
      <c r="AAA38" s="191"/>
      <c r="AAB38" s="191"/>
      <c r="AAC38" s="191"/>
      <c r="AAD38" s="191"/>
      <c r="AAE38" s="191"/>
      <c r="AAF38" s="191"/>
      <c r="AAG38" s="191"/>
      <c r="AAH38" s="191"/>
      <c r="AAI38" s="191"/>
      <c r="AAJ38" s="191"/>
      <c r="AAK38" s="191"/>
      <c r="AAL38" s="191"/>
      <c r="AAM38" s="191"/>
      <c r="AAN38" s="191"/>
      <c r="AAO38" s="191"/>
      <c r="AAP38" s="191"/>
      <c r="AAQ38" s="191"/>
      <c r="AAR38" s="191"/>
      <c r="AAS38" s="191"/>
      <c r="AAT38" s="191"/>
      <c r="AAU38" s="191"/>
      <c r="AAV38" s="191"/>
      <c r="AAW38" s="191"/>
      <c r="AAX38" s="191"/>
      <c r="AAY38" s="191"/>
      <c r="AAZ38" s="191"/>
      <c r="ABA38" s="191"/>
      <c r="ABB38" s="191"/>
      <c r="ABC38" s="191"/>
      <c r="ABD38" s="191"/>
      <c r="ABE38" s="191"/>
      <c r="ABF38" s="191"/>
      <c r="ABG38" s="191"/>
      <c r="ABH38" s="191"/>
      <c r="ABI38" s="191"/>
      <c r="ABJ38" s="191"/>
      <c r="ABK38" s="191"/>
      <c r="ABL38" s="191"/>
      <c r="ABM38" s="191"/>
      <c r="ABN38" s="191"/>
      <c r="ABO38" s="191"/>
      <c r="ABP38" s="191"/>
      <c r="ABQ38" s="191"/>
      <c r="ABR38" s="191"/>
      <c r="ABS38" s="191"/>
      <c r="ABT38" s="191"/>
      <c r="ABU38" s="191"/>
      <c r="ABV38" s="191"/>
      <c r="ABW38" s="191"/>
      <c r="ABX38" s="191"/>
      <c r="ABY38" s="191"/>
      <c r="ABZ38" s="191"/>
      <c r="ACA38" s="191"/>
      <c r="ACB38" s="191"/>
      <c r="ACC38" s="191"/>
      <c r="ACD38" s="191"/>
      <c r="ACE38" s="191"/>
      <c r="ACF38" s="191"/>
      <c r="ACG38" s="191"/>
      <c r="ACH38" s="191"/>
      <c r="ACI38" s="191"/>
      <c r="ACJ38" s="191"/>
      <c r="ACK38" s="191"/>
      <c r="ACL38" s="191"/>
      <c r="ACM38" s="191"/>
      <c r="ACN38" s="191"/>
      <c r="ACO38" s="191"/>
      <c r="ACP38" s="191"/>
      <c r="ACQ38" s="191"/>
      <c r="ACR38" s="191"/>
      <c r="ACS38" s="191"/>
      <c r="ACT38" s="191"/>
      <c r="ACU38" s="191"/>
      <c r="ACV38" s="191"/>
      <c r="ACW38" s="191"/>
      <c r="ACX38" s="191"/>
      <c r="ACY38" s="191"/>
      <c r="ACZ38" s="191"/>
      <c r="ADA38" s="191"/>
      <c r="ADB38" s="191"/>
      <c r="ADC38" s="191"/>
      <c r="ADD38" s="191"/>
      <c r="ADE38" s="191"/>
      <c r="ADF38" s="191"/>
      <c r="ADG38" s="191"/>
      <c r="ADH38" s="191"/>
      <c r="ADI38" s="191"/>
      <c r="ADJ38" s="191"/>
      <c r="ADK38" s="191"/>
      <c r="ADL38" s="191"/>
      <c r="ADM38" s="191"/>
      <c r="ADN38" s="191"/>
      <c r="ADO38" s="191"/>
      <c r="ADP38" s="191"/>
      <c r="ADQ38" s="191"/>
      <c r="ADR38" s="191"/>
      <c r="ADS38" s="191"/>
      <c r="ADT38" s="191"/>
      <c r="ADU38" s="191"/>
      <c r="ADV38" s="191"/>
      <c r="ADW38" s="191"/>
      <c r="ADX38" s="191"/>
      <c r="ADY38" s="191"/>
      <c r="ADZ38" s="191"/>
      <c r="AEA38" s="191"/>
      <c r="AEB38" s="191"/>
      <c r="AEC38" s="191"/>
      <c r="AED38" s="191"/>
      <c r="AEE38" s="191"/>
      <c r="AEF38" s="191"/>
      <c r="AEG38" s="191"/>
      <c r="AEH38" s="191"/>
      <c r="AEI38" s="191"/>
      <c r="AEJ38" s="191"/>
      <c r="AEK38" s="191"/>
      <c r="AEL38" s="191"/>
      <c r="AEM38" s="191"/>
      <c r="AEN38" s="191"/>
      <c r="AEO38" s="191"/>
      <c r="AEP38" s="191"/>
      <c r="AEQ38" s="191"/>
      <c r="AER38" s="191"/>
      <c r="AES38" s="191"/>
      <c r="AET38" s="191"/>
      <c r="AEU38" s="191"/>
      <c r="AEV38" s="191"/>
      <c r="AEW38" s="191"/>
      <c r="AEX38" s="191"/>
      <c r="AEY38" s="191"/>
      <c r="AEZ38" s="191"/>
      <c r="AFA38" s="191"/>
      <c r="AFB38" s="191"/>
      <c r="AFC38" s="191"/>
      <c r="AFD38" s="191"/>
      <c r="AFE38" s="191"/>
      <c r="AFF38" s="191"/>
      <c r="AFG38" s="191"/>
      <c r="AFH38" s="191"/>
      <c r="AFI38" s="191"/>
      <c r="AFJ38" s="191"/>
      <c r="AFK38" s="191"/>
      <c r="AFL38" s="191"/>
      <c r="AFM38" s="191"/>
      <c r="AFN38" s="191"/>
      <c r="AFO38" s="191"/>
      <c r="AFP38" s="191"/>
      <c r="AFQ38" s="191"/>
      <c r="AFR38" s="191"/>
      <c r="AFS38" s="191"/>
      <c r="AFT38" s="191"/>
      <c r="AFU38" s="191"/>
      <c r="AFV38" s="191"/>
      <c r="AFW38" s="191"/>
      <c r="AFX38" s="191"/>
      <c r="AFY38" s="191"/>
      <c r="AFZ38" s="191"/>
      <c r="AGA38" s="191"/>
      <c r="AGB38" s="191"/>
      <c r="AGC38" s="191"/>
      <c r="AGD38" s="191"/>
      <c r="AGE38" s="191"/>
      <c r="AGF38" s="191"/>
      <c r="AGG38" s="191"/>
      <c r="AGH38" s="191"/>
      <c r="AGI38" s="191"/>
      <c r="AGJ38" s="191"/>
      <c r="AGK38" s="191"/>
      <c r="AGL38" s="191"/>
      <c r="AGM38" s="191"/>
      <c r="AGN38" s="191"/>
      <c r="AGO38" s="191"/>
      <c r="AGP38" s="191"/>
      <c r="AGQ38" s="191"/>
      <c r="AGR38" s="191"/>
      <c r="AGS38" s="191"/>
      <c r="AGT38" s="191"/>
      <c r="AGU38" s="191"/>
      <c r="AGV38" s="191"/>
      <c r="AGW38" s="191"/>
      <c r="AGX38" s="191"/>
      <c r="AGY38" s="191"/>
      <c r="AGZ38" s="191"/>
      <c r="AHA38" s="191"/>
      <c r="AHB38" s="191"/>
      <c r="AHC38" s="191"/>
      <c r="AHD38" s="191"/>
      <c r="AHE38" s="191"/>
      <c r="AHF38" s="191"/>
      <c r="AHG38" s="191"/>
      <c r="AHH38" s="191"/>
      <c r="AHI38" s="191"/>
      <c r="AHJ38" s="191"/>
      <c r="AHK38" s="191"/>
      <c r="AHL38" s="191"/>
      <c r="AHM38" s="191"/>
      <c r="AHN38" s="191"/>
      <c r="AHO38" s="191"/>
      <c r="AHP38" s="191"/>
      <c r="AHQ38" s="191"/>
      <c r="AHR38" s="191"/>
      <c r="AHS38" s="191"/>
      <c r="AHT38" s="191"/>
      <c r="AHU38" s="191"/>
      <c r="AHV38" s="191"/>
      <c r="AHW38" s="191"/>
      <c r="AHX38" s="191"/>
      <c r="AHY38" s="191"/>
      <c r="AHZ38" s="191"/>
      <c r="AIA38" s="191"/>
      <c r="AIB38" s="191"/>
      <c r="AIC38" s="191"/>
      <c r="AID38" s="191"/>
      <c r="AIE38" s="191"/>
      <c r="AIF38" s="191"/>
      <c r="AIG38" s="191"/>
      <c r="AIH38" s="191"/>
      <c r="AII38" s="191"/>
      <c r="AIJ38" s="191"/>
      <c r="AIK38" s="191"/>
      <c r="AIL38" s="191"/>
      <c r="AIM38" s="191"/>
      <c r="AIN38" s="191"/>
      <c r="AIO38" s="191"/>
      <c r="AIP38" s="191"/>
      <c r="AIQ38" s="191"/>
      <c r="AIR38" s="191"/>
      <c r="AIS38" s="191"/>
      <c r="AIT38" s="191"/>
      <c r="AIU38" s="191"/>
      <c r="AIV38" s="191"/>
      <c r="AIW38" s="191"/>
      <c r="AIX38" s="191"/>
      <c r="AIY38" s="191"/>
      <c r="AIZ38" s="191"/>
      <c r="AJA38" s="191"/>
      <c r="AJB38" s="191"/>
      <c r="AJC38" s="191"/>
      <c r="AJD38" s="191"/>
      <c r="AJE38" s="191"/>
      <c r="AJF38" s="191"/>
      <c r="AJG38" s="191"/>
      <c r="AJH38" s="191"/>
      <c r="AJI38" s="191"/>
      <c r="AJJ38" s="191"/>
      <c r="AJK38" s="191"/>
      <c r="AJL38" s="191"/>
      <c r="AJM38" s="191"/>
      <c r="AJN38" s="191"/>
      <c r="AJO38" s="191"/>
      <c r="AJP38" s="191"/>
      <c r="AJQ38" s="191"/>
      <c r="AJR38" s="191"/>
      <c r="AJS38" s="191"/>
      <c r="AJT38" s="191"/>
      <c r="AJU38" s="191"/>
      <c r="AJV38" s="191"/>
      <c r="AJW38" s="191"/>
      <c r="AJX38" s="191"/>
      <c r="AJY38" s="191"/>
      <c r="AJZ38" s="191"/>
      <c r="AKA38" s="191"/>
      <c r="AKB38" s="191"/>
      <c r="AKC38" s="191"/>
      <c r="AKD38" s="191"/>
      <c r="AKE38" s="191"/>
      <c r="AKF38" s="191"/>
      <c r="AKG38" s="191"/>
      <c r="AKH38" s="191"/>
      <c r="AKI38" s="191"/>
      <c r="AKJ38" s="191"/>
      <c r="AKK38" s="191"/>
      <c r="AKL38" s="191"/>
      <c r="AKM38" s="191"/>
      <c r="AKN38" s="191"/>
      <c r="AKO38" s="191"/>
      <c r="AKP38" s="191"/>
      <c r="AKQ38" s="191"/>
      <c r="AKR38" s="191"/>
      <c r="AKS38" s="191"/>
      <c r="AKT38" s="191"/>
      <c r="AKU38" s="191"/>
      <c r="AKV38" s="191"/>
      <c r="AKW38" s="191"/>
      <c r="AKX38" s="191"/>
      <c r="AKY38" s="191"/>
      <c r="AKZ38" s="191"/>
      <c r="ALA38" s="191"/>
      <c r="ALB38" s="191"/>
      <c r="ALC38" s="191"/>
      <c r="ALD38" s="191"/>
      <c r="ALE38" s="191"/>
      <c r="ALF38" s="191"/>
      <c r="ALG38" s="191"/>
      <c r="ALH38" s="191"/>
      <c r="ALI38" s="191"/>
      <c r="ALJ38" s="191"/>
      <c r="ALK38" s="191"/>
      <c r="ALL38" s="191"/>
      <c r="ALM38" s="191"/>
      <c r="ALN38" s="191"/>
      <c r="ALO38" s="191"/>
      <c r="ALP38" s="191"/>
      <c r="ALQ38" s="191"/>
      <c r="ALR38" s="191"/>
      <c r="ALS38" s="191"/>
      <c r="ALT38" s="191"/>
      <c r="ALU38" s="191"/>
      <c r="ALV38" s="191"/>
      <c r="ALW38" s="191"/>
      <c r="ALX38" s="191"/>
      <c r="ALY38" s="191"/>
      <c r="ALZ38" s="191"/>
      <c r="AMA38" s="191"/>
      <c r="AMB38" s="191"/>
      <c r="AMC38" s="191"/>
      <c r="AMD38" s="191"/>
      <c r="AME38" s="191"/>
      <c r="AMF38" s="191"/>
      <c r="AMG38" s="191"/>
      <c r="AMH38" s="191"/>
      <c r="AMI38" s="191"/>
      <c r="AMJ38" s="191"/>
      <c r="AMK38" s="191"/>
      <c r="AML38" s="191"/>
    </row>
    <row r="39" spans="1:1026" ht="9.9499999999999993" customHeight="1" x14ac:dyDescent="0.25">
      <c r="A39" s="220" t="s">
        <v>20</v>
      </c>
      <c r="B39" s="227">
        <v>0.03</v>
      </c>
      <c r="C39" s="229"/>
      <c r="D39" s="229"/>
      <c r="E39" s="171">
        <v>18622</v>
      </c>
      <c r="F39" s="171">
        <f>B39*E47</f>
        <v>22839.488392978616</v>
      </c>
      <c r="G39" s="215"/>
      <c r="H39" s="215"/>
      <c r="M39" s="243"/>
      <c r="N39" s="189"/>
      <c r="O39" s="188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  <c r="AJ39" s="191"/>
      <c r="AK39" s="191"/>
      <c r="AL39" s="191"/>
      <c r="AM39" s="191"/>
      <c r="AN39" s="191"/>
      <c r="AO39" s="191"/>
      <c r="AP39" s="191"/>
      <c r="AQ39" s="191"/>
      <c r="AR39" s="191"/>
      <c r="AS39" s="191"/>
      <c r="AT39" s="191"/>
      <c r="AU39" s="191"/>
      <c r="AV39" s="191"/>
      <c r="AW39" s="191"/>
      <c r="AX39" s="191"/>
      <c r="AY39" s="191"/>
      <c r="AZ39" s="191"/>
      <c r="BA39" s="191"/>
      <c r="BB39" s="191"/>
      <c r="BC39" s="191"/>
      <c r="BD39" s="191"/>
      <c r="BE39" s="191"/>
      <c r="BF39" s="191"/>
      <c r="BG39" s="191"/>
      <c r="BH39" s="191"/>
      <c r="BI39" s="191"/>
      <c r="BJ39" s="191"/>
      <c r="BK39" s="191"/>
      <c r="BL39" s="191"/>
      <c r="BM39" s="191"/>
      <c r="BN39" s="191"/>
      <c r="BO39" s="191"/>
      <c r="BP39" s="191"/>
      <c r="BQ39" s="191"/>
      <c r="BR39" s="191"/>
      <c r="BS39" s="191"/>
      <c r="BT39" s="191"/>
      <c r="BU39" s="191"/>
      <c r="BV39" s="191"/>
      <c r="BW39" s="191"/>
      <c r="BX39" s="191"/>
      <c r="BY39" s="191"/>
      <c r="BZ39" s="191"/>
      <c r="CA39" s="191"/>
      <c r="CB39" s="191"/>
      <c r="CC39" s="191"/>
      <c r="CD39" s="191"/>
      <c r="CE39" s="191"/>
      <c r="CF39" s="191"/>
      <c r="CG39" s="191"/>
      <c r="CH39" s="191"/>
      <c r="CI39" s="191"/>
      <c r="CJ39" s="191"/>
      <c r="CK39" s="191"/>
      <c r="CL39" s="191"/>
      <c r="CM39" s="191"/>
      <c r="CN39" s="191"/>
      <c r="CO39" s="191"/>
      <c r="CP39" s="191"/>
      <c r="CQ39" s="191"/>
      <c r="CR39" s="191"/>
      <c r="CS39" s="191"/>
      <c r="CT39" s="191"/>
      <c r="CU39" s="191"/>
      <c r="CV39" s="191"/>
      <c r="CW39" s="191"/>
      <c r="CX39" s="191"/>
      <c r="CY39" s="191"/>
      <c r="CZ39" s="191"/>
      <c r="DA39" s="191"/>
      <c r="DB39" s="191"/>
      <c r="DC39" s="191"/>
      <c r="DD39" s="191"/>
      <c r="DE39" s="191"/>
      <c r="DF39" s="191"/>
      <c r="DG39" s="191"/>
      <c r="DH39" s="191"/>
      <c r="DI39" s="191"/>
      <c r="DJ39" s="191"/>
      <c r="DK39" s="191"/>
      <c r="DL39" s="191"/>
      <c r="DM39" s="191"/>
      <c r="DN39" s="191"/>
      <c r="DO39" s="191"/>
      <c r="DP39" s="191"/>
      <c r="DQ39" s="191"/>
      <c r="DR39" s="191"/>
      <c r="DS39" s="191"/>
      <c r="DT39" s="191"/>
      <c r="DU39" s="191"/>
      <c r="DV39" s="191"/>
      <c r="DW39" s="191"/>
      <c r="DX39" s="191"/>
      <c r="DY39" s="191"/>
      <c r="DZ39" s="191"/>
      <c r="EA39" s="191"/>
      <c r="EB39" s="191"/>
      <c r="EC39" s="191"/>
      <c r="ED39" s="191"/>
      <c r="EE39" s="191"/>
      <c r="EF39" s="191"/>
      <c r="EG39" s="191"/>
      <c r="EH39" s="191"/>
      <c r="EI39" s="191"/>
      <c r="EJ39" s="191"/>
      <c r="EK39" s="191"/>
      <c r="EL39" s="191"/>
      <c r="EM39" s="191"/>
      <c r="EN39" s="191"/>
      <c r="EO39" s="191"/>
      <c r="EP39" s="191"/>
      <c r="EQ39" s="191"/>
      <c r="ER39" s="191"/>
      <c r="ES39" s="191"/>
      <c r="ET39" s="191"/>
      <c r="EU39" s="191"/>
      <c r="EV39" s="191"/>
      <c r="EW39" s="191"/>
      <c r="EX39" s="191"/>
      <c r="EY39" s="191"/>
      <c r="EZ39" s="191"/>
      <c r="FA39" s="191"/>
      <c r="FB39" s="191"/>
      <c r="FC39" s="191"/>
      <c r="FD39" s="191"/>
      <c r="FE39" s="191"/>
      <c r="FF39" s="191"/>
      <c r="FG39" s="191"/>
      <c r="FH39" s="191"/>
      <c r="FI39" s="191"/>
      <c r="FJ39" s="191"/>
      <c r="FK39" s="191"/>
      <c r="FL39" s="191"/>
      <c r="FM39" s="191"/>
      <c r="FN39" s="191"/>
      <c r="FO39" s="191"/>
      <c r="FP39" s="191"/>
      <c r="FQ39" s="191"/>
      <c r="FR39" s="191"/>
      <c r="FS39" s="191"/>
      <c r="FT39" s="191"/>
      <c r="FU39" s="191"/>
      <c r="FV39" s="191"/>
      <c r="FW39" s="191"/>
      <c r="FX39" s="191"/>
      <c r="FY39" s="191"/>
      <c r="FZ39" s="191"/>
      <c r="GA39" s="191"/>
      <c r="GB39" s="191"/>
      <c r="GC39" s="191"/>
      <c r="GD39" s="191"/>
      <c r="GE39" s="191"/>
      <c r="GF39" s="191"/>
      <c r="GG39" s="191"/>
      <c r="GH39" s="191"/>
      <c r="GI39" s="191"/>
      <c r="GJ39" s="191"/>
      <c r="GK39" s="191"/>
      <c r="GL39" s="191"/>
      <c r="GM39" s="191"/>
      <c r="GN39" s="191"/>
      <c r="GO39" s="191"/>
      <c r="GP39" s="191"/>
      <c r="GQ39" s="191"/>
      <c r="GR39" s="191"/>
      <c r="GS39" s="191"/>
      <c r="GT39" s="191"/>
      <c r="GU39" s="191"/>
      <c r="GV39" s="191"/>
      <c r="GW39" s="191"/>
      <c r="GX39" s="191"/>
      <c r="GY39" s="191"/>
      <c r="GZ39" s="191"/>
      <c r="HA39" s="191"/>
      <c r="HB39" s="191"/>
      <c r="HC39" s="191"/>
      <c r="HD39" s="191"/>
      <c r="HE39" s="191"/>
      <c r="HF39" s="191"/>
      <c r="HG39" s="191"/>
      <c r="HH39" s="191"/>
      <c r="HI39" s="191"/>
      <c r="HJ39" s="191"/>
      <c r="HK39" s="191"/>
      <c r="HL39" s="191"/>
      <c r="HM39" s="191"/>
      <c r="HN39" s="191"/>
      <c r="HO39" s="191"/>
      <c r="HP39" s="191"/>
      <c r="HQ39" s="191"/>
      <c r="HR39" s="191"/>
      <c r="HS39" s="191"/>
      <c r="HT39" s="191"/>
      <c r="HU39" s="191"/>
      <c r="HV39" s="191"/>
      <c r="HW39" s="191"/>
      <c r="HX39" s="191"/>
      <c r="HY39" s="191"/>
      <c r="HZ39" s="191"/>
      <c r="IA39" s="191"/>
      <c r="IB39" s="191"/>
      <c r="IC39" s="191"/>
      <c r="ID39" s="191"/>
      <c r="IE39" s="191"/>
      <c r="IF39" s="191"/>
      <c r="IG39" s="191"/>
      <c r="IH39" s="191"/>
      <c r="II39" s="191"/>
      <c r="IJ39" s="191"/>
      <c r="IK39" s="191"/>
      <c r="IL39" s="191"/>
      <c r="IM39" s="191"/>
      <c r="IN39" s="191"/>
      <c r="IO39" s="191"/>
      <c r="IP39" s="191"/>
      <c r="IQ39" s="191"/>
      <c r="IR39" s="191"/>
      <c r="IS39" s="191"/>
      <c r="IT39" s="191"/>
      <c r="IU39" s="191"/>
      <c r="IV39" s="191"/>
      <c r="IW39" s="191"/>
      <c r="IX39" s="191"/>
      <c r="IY39" s="191"/>
      <c r="IZ39" s="191"/>
      <c r="JA39" s="191"/>
      <c r="JB39" s="191"/>
      <c r="JC39" s="191"/>
      <c r="JD39" s="191"/>
      <c r="JE39" s="191"/>
      <c r="JF39" s="191"/>
      <c r="JG39" s="191"/>
      <c r="JH39" s="191"/>
      <c r="JI39" s="191"/>
      <c r="JJ39" s="191"/>
      <c r="JK39" s="191"/>
      <c r="JL39" s="191"/>
      <c r="JM39" s="191"/>
      <c r="JN39" s="191"/>
      <c r="JO39" s="191"/>
      <c r="JP39" s="191"/>
      <c r="JQ39" s="191"/>
      <c r="JR39" s="191"/>
      <c r="JS39" s="191"/>
      <c r="JT39" s="191"/>
      <c r="JU39" s="191"/>
      <c r="JV39" s="191"/>
      <c r="JW39" s="191"/>
      <c r="JX39" s="191"/>
      <c r="JY39" s="191"/>
      <c r="JZ39" s="191"/>
      <c r="KA39" s="191"/>
      <c r="KB39" s="191"/>
      <c r="KC39" s="191"/>
      <c r="KD39" s="191"/>
      <c r="KE39" s="191"/>
      <c r="KF39" s="191"/>
      <c r="KG39" s="191"/>
      <c r="KH39" s="191"/>
      <c r="KI39" s="191"/>
      <c r="KJ39" s="191"/>
      <c r="KK39" s="191"/>
      <c r="KL39" s="191"/>
      <c r="KM39" s="191"/>
      <c r="KN39" s="191"/>
      <c r="KO39" s="191"/>
      <c r="KP39" s="191"/>
      <c r="KQ39" s="191"/>
      <c r="KR39" s="191"/>
      <c r="KS39" s="191"/>
      <c r="KT39" s="191"/>
      <c r="KU39" s="191"/>
      <c r="KV39" s="191"/>
      <c r="KW39" s="191"/>
      <c r="KX39" s="191"/>
      <c r="KY39" s="191"/>
      <c r="KZ39" s="191"/>
      <c r="LA39" s="191"/>
      <c r="LB39" s="191"/>
      <c r="LC39" s="191"/>
      <c r="LD39" s="191"/>
      <c r="LE39" s="191"/>
      <c r="LF39" s="191"/>
      <c r="LG39" s="191"/>
      <c r="LH39" s="191"/>
      <c r="LI39" s="191"/>
      <c r="LJ39" s="191"/>
      <c r="LK39" s="191"/>
      <c r="LL39" s="191"/>
      <c r="LM39" s="191"/>
      <c r="LN39" s="191"/>
      <c r="LO39" s="191"/>
      <c r="LP39" s="191"/>
      <c r="LQ39" s="191"/>
      <c r="LR39" s="191"/>
      <c r="LS39" s="191"/>
      <c r="LT39" s="191"/>
      <c r="LU39" s="191"/>
      <c r="LV39" s="191"/>
      <c r="LW39" s="191"/>
      <c r="LX39" s="191"/>
      <c r="LY39" s="191"/>
      <c r="LZ39" s="191"/>
      <c r="MA39" s="191"/>
      <c r="MB39" s="191"/>
      <c r="MC39" s="191"/>
      <c r="MD39" s="191"/>
      <c r="ME39" s="191"/>
      <c r="MF39" s="191"/>
      <c r="MG39" s="191"/>
      <c r="MH39" s="191"/>
      <c r="MI39" s="191"/>
      <c r="MJ39" s="191"/>
      <c r="MK39" s="191"/>
      <c r="ML39" s="191"/>
      <c r="MM39" s="191"/>
      <c r="MN39" s="191"/>
      <c r="MO39" s="191"/>
      <c r="MP39" s="191"/>
      <c r="MQ39" s="191"/>
      <c r="MR39" s="191"/>
      <c r="MS39" s="191"/>
      <c r="MT39" s="191"/>
      <c r="MU39" s="191"/>
      <c r="MV39" s="191"/>
      <c r="MW39" s="191"/>
      <c r="MX39" s="191"/>
      <c r="MY39" s="191"/>
      <c r="MZ39" s="191"/>
      <c r="NA39" s="191"/>
      <c r="NB39" s="191"/>
      <c r="NC39" s="191"/>
      <c r="ND39" s="191"/>
      <c r="NE39" s="191"/>
      <c r="NF39" s="191"/>
      <c r="NG39" s="191"/>
      <c r="NH39" s="191"/>
      <c r="NI39" s="191"/>
      <c r="NJ39" s="191"/>
      <c r="NK39" s="191"/>
      <c r="NL39" s="191"/>
      <c r="NM39" s="191"/>
      <c r="NN39" s="191"/>
      <c r="NO39" s="191"/>
      <c r="NP39" s="191"/>
      <c r="NQ39" s="191"/>
      <c r="NR39" s="191"/>
      <c r="NS39" s="191"/>
      <c r="NT39" s="191"/>
      <c r="NU39" s="191"/>
      <c r="NV39" s="191"/>
      <c r="NW39" s="191"/>
      <c r="NX39" s="191"/>
      <c r="NY39" s="191"/>
      <c r="NZ39" s="191"/>
      <c r="OA39" s="191"/>
      <c r="OB39" s="191"/>
      <c r="OC39" s="191"/>
      <c r="OD39" s="191"/>
      <c r="OE39" s="191"/>
      <c r="OF39" s="191"/>
      <c r="OG39" s="191"/>
      <c r="OH39" s="191"/>
      <c r="OI39" s="191"/>
      <c r="OJ39" s="191"/>
      <c r="OK39" s="191"/>
      <c r="OL39" s="191"/>
      <c r="OM39" s="191"/>
      <c r="ON39" s="191"/>
      <c r="OO39" s="191"/>
      <c r="OP39" s="191"/>
      <c r="OQ39" s="191"/>
      <c r="OR39" s="191"/>
      <c r="OS39" s="191"/>
      <c r="OT39" s="191"/>
      <c r="OU39" s="191"/>
      <c r="OV39" s="191"/>
      <c r="OW39" s="191"/>
      <c r="OX39" s="191"/>
      <c r="OY39" s="191"/>
      <c r="OZ39" s="191"/>
      <c r="PA39" s="191"/>
      <c r="PB39" s="191"/>
      <c r="PC39" s="191"/>
      <c r="PD39" s="191"/>
      <c r="PE39" s="191"/>
      <c r="PF39" s="191"/>
      <c r="PG39" s="191"/>
      <c r="PH39" s="191"/>
      <c r="PI39" s="191"/>
      <c r="PJ39" s="191"/>
      <c r="PK39" s="191"/>
      <c r="PL39" s="191"/>
      <c r="PM39" s="191"/>
      <c r="PN39" s="191"/>
      <c r="PO39" s="191"/>
      <c r="PP39" s="191"/>
      <c r="PQ39" s="191"/>
      <c r="PR39" s="191"/>
      <c r="PS39" s="191"/>
      <c r="PT39" s="191"/>
      <c r="PU39" s="191"/>
      <c r="PV39" s="191"/>
      <c r="PW39" s="191"/>
      <c r="PX39" s="191"/>
      <c r="PY39" s="191"/>
      <c r="PZ39" s="191"/>
      <c r="QA39" s="191"/>
      <c r="QB39" s="191"/>
      <c r="QC39" s="191"/>
      <c r="QD39" s="191"/>
      <c r="QE39" s="191"/>
      <c r="QF39" s="191"/>
      <c r="QG39" s="191"/>
      <c r="QH39" s="191"/>
      <c r="QI39" s="191"/>
      <c r="QJ39" s="191"/>
      <c r="QK39" s="191"/>
      <c r="QL39" s="191"/>
      <c r="QM39" s="191"/>
      <c r="QN39" s="191"/>
      <c r="QO39" s="191"/>
      <c r="QP39" s="191"/>
      <c r="QQ39" s="191"/>
      <c r="QR39" s="191"/>
      <c r="QS39" s="191"/>
      <c r="QT39" s="191"/>
      <c r="QU39" s="191"/>
      <c r="QV39" s="191"/>
      <c r="QW39" s="191"/>
      <c r="QX39" s="191"/>
      <c r="QY39" s="191"/>
      <c r="QZ39" s="191"/>
      <c r="RA39" s="191"/>
      <c r="RB39" s="191"/>
      <c r="RC39" s="191"/>
      <c r="RD39" s="191"/>
      <c r="RE39" s="191"/>
      <c r="RF39" s="191"/>
      <c r="RG39" s="191"/>
      <c r="RH39" s="191"/>
      <c r="RI39" s="191"/>
      <c r="RJ39" s="191"/>
      <c r="RK39" s="191"/>
      <c r="RL39" s="191"/>
      <c r="RM39" s="191"/>
      <c r="RN39" s="191"/>
      <c r="RO39" s="191"/>
      <c r="RP39" s="191"/>
      <c r="RQ39" s="191"/>
      <c r="RR39" s="191"/>
      <c r="RS39" s="191"/>
      <c r="RT39" s="191"/>
      <c r="RU39" s="191"/>
      <c r="RV39" s="191"/>
      <c r="RW39" s="191"/>
      <c r="RX39" s="191"/>
      <c r="RY39" s="191"/>
      <c r="RZ39" s="191"/>
      <c r="SA39" s="191"/>
      <c r="SB39" s="191"/>
      <c r="SC39" s="191"/>
      <c r="SD39" s="191"/>
      <c r="SE39" s="191"/>
      <c r="SF39" s="191"/>
      <c r="SG39" s="191"/>
      <c r="SH39" s="191"/>
      <c r="SI39" s="191"/>
      <c r="SJ39" s="191"/>
      <c r="SK39" s="191"/>
      <c r="SL39" s="191"/>
      <c r="SM39" s="191"/>
      <c r="SN39" s="191"/>
      <c r="SO39" s="191"/>
      <c r="SP39" s="191"/>
      <c r="SQ39" s="191"/>
      <c r="SR39" s="191"/>
      <c r="SS39" s="191"/>
      <c r="ST39" s="191"/>
      <c r="SU39" s="191"/>
      <c r="SV39" s="191"/>
      <c r="SW39" s="191"/>
      <c r="SX39" s="191"/>
      <c r="SY39" s="191"/>
      <c r="SZ39" s="191"/>
      <c r="TA39" s="191"/>
      <c r="TB39" s="191"/>
      <c r="TC39" s="191"/>
      <c r="TD39" s="191"/>
      <c r="TE39" s="191"/>
      <c r="TF39" s="191"/>
      <c r="TG39" s="191"/>
      <c r="TH39" s="191"/>
      <c r="TI39" s="191"/>
      <c r="TJ39" s="191"/>
      <c r="TK39" s="191"/>
      <c r="TL39" s="191"/>
      <c r="TM39" s="191"/>
      <c r="TN39" s="191"/>
      <c r="TO39" s="191"/>
      <c r="TP39" s="191"/>
      <c r="TQ39" s="191"/>
      <c r="TR39" s="191"/>
      <c r="TS39" s="191"/>
      <c r="TT39" s="191"/>
      <c r="TU39" s="191"/>
      <c r="TV39" s="191"/>
      <c r="TW39" s="191"/>
      <c r="TX39" s="191"/>
      <c r="TY39" s="191"/>
      <c r="TZ39" s="191"/>
      <c r="UA39" s="191"/>
      <c r="UB39" s="191"/>
      <c r="UC39" s="191"/>
      <c r="UD39" s="191"/>
      <c r="UE39" s="191"/>
      <c r="UF39" s="191"/>
      <c r="UG39" s="191"/>
      <c r="UH39" s="191"/>
      <c r="UI39" s="191"/>
      <c r="UJ39" s="191"/>
      <c r="UK39" s="191"/>
      <c r="UL39" s="191"/>
      <c r="UM39" s="191"/>
      <c r="UN39" s="191"/>
      <c r="UO39" s="191"/>
      <c r="UP39" s="191"/>
      <c r="UQ39" s="191"/>
      <c r="UR39" s="191"/>
      <c r="US39" s="191"/>
      <c r="UT39" s="191"/>
      <c r="UU39" s="191"/>
      <c r="UV39" s="191"/>
      <c r="UW39" s="191"/>
      <c r="UX39" s="191"/>
      <c r="UY39" s="191"/>
      <c r="UZ39" s="191"/>
      <c r="VA39" s="191"/>
      <c r="VB39" s="191"/>
      <c r="VC39" s="191"/>
      <c r="VD39" s="191"/>
      <c r="VE39" s="191"/>
      <c r="VF39" s="191"/>
      <c r="VG39" s="191"/>
      <c r="VH39" s="191"/>
      <c r="VI39" s="191"/>
      <c r="VJ39" s="191"/>
      <c r="VK39" s="191"/>
      <c r="VL39" s="191"/>
      <c r="VM39" s="191"/>
      <c r="VN39" s="191"/>
      <c r="VO39" s="191"/>
      <c r="VP39" s="191"/>
      <c r="VQ39" s="191"/>
      <c r="VR39" s="191"/>
      <c r="VS39" s="191"/>
      <c r="VT39" s="191"/>
      <c r="VU39" s="191"/>
      <c r="VV39" s="191"/>
      <c r="VW39" s="191"/>
      <c r="VX39" s="191"/>
      <c r="VY39" s="191"/>
      <c r="VZ39" s="191"/>
      <c r="WA39" s="191"/>
      <c r="WB39" s="191"/>
      <c r="WC39" s="191"/>
      <c r="WD39" s="191"/>
      <c r="WE39" s="191"/>
      <c r="WF39" s="191"/>
      <c r="WG39" s="191"/>
      <c r="WH39" s="191"/>
      <c r="WI39" s="191"/>
      <c r="WJ39" s="191"/>
      <c r="WK39" s="191"/>
      <c r="WL39" s="191"/>
      <c r="WM39" s="191"/>
      <c r="WN39" s="191"/>
      <c r="WO39" s="191"/>
      <c r="WP39" s="191"/>
      <c r="WQ39" s="191"/>
      <c r="WR39" s="191"/>
      <c r="WS39" s="191"/>
      <c r="WT39" s="191"/>
      <c r="WU39" s="191"/>
      <c r="WV39" s="191"/>
      <c r="WW39" s="191"/>
      <c r="WX39" s="191"/>
      <c r="WY39" s="191"/>
      <c r="WZ39" s="191"/>
      <c r="XA39" s="191"/>
      <c r="XB39" s="191"/>
      <c r="XC39" s="191"/>
      <c r="XD39" s="191"/>
      <c r="XE39" s="191"/>
      <c r="XF39" s="191"/>
      <c r="XG39" s="191"/>
      <c r="XH39" s="191"/>
      <c r="XI39" s="191"/>
      <c r="XJ39" s="191"/>
      <c r="XK39" s="191"/>
      <c r="XL39" s="191"/>
      <c r="XM39" s="191"/>
      <c r="XN39" s="191"/>
      <c r="XO39" s="191"/>
      <c r="XP39" s="191"/>
      <c r="XQ39" s="191"/>
      <c r="XR39" s="191"/>
      <c r="XS39" s="191"/>
      <c r="XT39" s="191"/>
      <c r="XU39" s="191"/>
      <c r="XV39" s="191"/>
      <c r="XW39" s="191"/>
      <c r="XX39" s="191"/>
      <c r="XY39" s="191"/>
      <c r="XZ39" s="191"/>
      <c r="YA39" s="191"/>
      <c r="YB39" s="191"/>
      <c r="YC39" s="191"/>
      <c r="YD39" s="191"/>
      <c r="YE39" s="191"/>
      <c r="YF39" s="191"/>
      <c r="YG39" s="191"/>
      <c r="YH39" s="191"/>
      <c r="YI39" s="191"/>
      <c r="YJ39" s="191"/>
      <c r="YK39" s="191"/>
      <c r="YL39" s="191"/>
      <c r="YM39" s="191"/>
      <c r="YN39" s="191"/>
      <c r="YO39" s="191"/>
      <c r="YP39" s="191"/>
      <c r="YQ39" s="191"/>
      <c r="YR39" s="191"/>
      <c r="YS39" s="191"/>
      <c r="YT39" s="191"/>
      <c r="YU39" s="191"/>
      <c r="YV39" s="191"/>
      <c r="YW39" s="191"/>
      <c r="YX39" s="191"/>
      <c r="YY39" s="191"/>
      <c r="YZ39" s="191"/>
      <c r="ZA39" s="191"/>
      <c r="ZB39" s="191"/>
      <c r="ZC39" s="191"/>
      <c r="ZD39" s="191"/>
      <c r="ZE39" s="191"/>
      <c r="ZF39" s="191"/>
      <c r="ZG39" s="191"/>
      <c r="ZH39" s="191"/>
      <c r="ZI39" s="191"/>
      <c r="ZJ39" s="191"/>
      <c r="ZK39" s="191"/>
      <c r="ZL39" s="191"/>
      <c r="ZM39" s="191"/>
      <c r="ZN39" s="191"/>
      <c r="ZO39" s="191"/>
      <c r="ZP39" s="191"/>
      <c r="ZQ39" s="191"/>
      <c r="ZR39" s="191"/>
      <c r="ZS39" s="191"/>
      <c r="ZT39" s="191"/>
      <c r="ZU39" s="191"/>
      <c r="ZV39" s="191"/>
      <c r="ZW39" s="191"/>
      <c r="ZX39" s="191"/>
      <c r="ZY39" s="191"/>
      <c r="ZZ39" s="191"/>
      <c r="AAA39" s="191"/>
      <c r="AAB39" s="191"/>
      <c r="AAC39" s="191"/>
      <c r="AAD39" s="191"/>
      <c r="AAE39" s="191"/>
      <c r="AAF39" s="191"/>
      <c r="AAG39" s="191"/>
      <c r="AAH39" s="191"/>
      <c r="AAI39" s="191"/>
      <c r="AAJ39" s="191"/>
      <c r="AAK39" s="191"/>
      <c r="AAL39" s="191"/>
      <c r="AAM39" s="191"/>
      <c r="AAN39" s="191"/>
      <c r="AAO39" s="191"/>
      <c r="AAP39" s="191"/>
      <c r="AAQ39" s="191"/>
      <c r="AAR39" s="191"/>
      <c r="AAS39" s="191"/>
      <c r="AAT39" s="191"/>
      <c r="AAU39" s="191"/>
      <c r="AAV39" s="191"/>
      <c r="AAW39" s="191"/>
      <c r="AAX39" s="191"/>
      <c r="AAY39" s="191"/>
      <c r="AAZ39" s="191"/>
      <c r="ABA39" s="191"/>
      <c r="ABB39" s="191"/>
      <c r="ABC39" s="191"/>
      <c r="ABD39" s="191"/>
      <c r="ABE39" s="191"/>
      <c r="ABF39" s="191"/>
      <c r="ABG39" s="191"/>
      <c r="ABH39" s="191"/>
      <c r="ABI39" s="191"/>
      <c r="ABJ39" s="191"/>
      <c r="ABK39" s="191"/>
      <c r="ABL39" s="191"/>
      <c r="ABM39" s="191"/>
      <c r="ABN39" s="191"/>
      <c r="ABO39" s="191"/>
      <c r="ABP39" s="191"/>
      <c r="ABQ39" s="191"/>
      <c r="ABR39" s="191"/>
      <c r="ABS39" s="191"/>
      <c r="ABT39" s="191"/>
      <c r="ABU39" s="191"/>
      <c r="ABV39" s="191"/>
      <c r="ABW39" s="191"/>
      <c r="ABX39" s="191"/>
      <c r="ABY39" s="191"/>
      <c r="ABZ39" s="191"/>
      <c r="ACA39" s="191"/>
      <c r="ACB39" s="191"/>
      <c r="ACC39" s="191"/>
      <c r="ACD39" s="191"/>
      <c r="ACE39" s="191"/>
      <c r="ACF39" s="191"/>
      <c r="ACG39" s="191"/>
      <c r="ACH39" s="191"/>
      <c r="ACI39" s="191"/>
      <c r="ACJ39" s="191"/>
      <c r="ACK39" s="191"/>
      <c r="ACL39" s="191"/>
      <c r="ACM39" s="191"/>
      <c r="ACN39" s="191"/>
      <c r="ACO39" s="191"/>
      <c r="ACP39" s="191"/>
      <c r="ACQ39" s="191"/>
      <c r="ACR39" s="191"/>
      <c r="ACS39" s="191"/>
      <c r="ACT39" s="191"/>
      <c r="ACU39" s="191"/>
      <c r="ACV39" s="191"/>
      <c r="ACW39" s="191"/>
      <c r="ACX39" s="191"/>
      <c r="ACY39" s="191"/>
      <c r="ACZ39" s="191"/>
      <c r="ADA39" s="191"/>
      <c r="ADB39" s="191"/>
      <c r="ADC39" s="191"/>
      <c r="ADD39" s="191"/>
      <c r="ADE39" s="191"/>
      <c r="ADF39" s="191"/>
      <c r="ADG39" s="191"/>
      <c r="ADH39" s="191"/>
      <c r="ADI39" s="191"/>
      <c r="ADJ39" s="191"/>
      <c r="ADK39" s="191"/>
      <c r="ADL39" s="191"/>
      <c r="ADM39" s="191"/>
      <c r="ADN39" s="191"/>
      <c r="ADO39" s="191"/>
      <c r="ADP39" s="191"/>
      <c r="ADQ39" s="191"/>
      <c r="ADR39" s="191"/>
      <c r="ADS39" s="191"/>
      <c r="ADT39" s="191"/>
      <c r="ADU39" s="191"/>
      <c r="ADV39" s="191"/>
      <c r="ADW39" s="191"/>
      <c r="ADX39" s="191"/>
      <c r="ADY39" s="191"/>
      <c r="ADZ39" s="191"/>
      <c r="AEA39" s="191"/>
      <c r="AEB39" s="191"/>
      <c r="AEC39" s="191"/>
      <c r="AED39" s="191"/>
      <c r="AEE39" s="191"/>
      <c r="AEF39" s="191"/>
      <c r="AEG39" s="191"/>
      <c r="AEH39" s="191"/>
      <c r="AEI39" s="191"/>
      <c r="AEJ39" s="191"/>
      <c r="AEK39" s="191"/>
      <c r="AEL39" s="191"/>
      <c r="AEM39" s="191"/>
      <c r="AEN39" s="191"/>
      <c r="AEO39" s="191"/>
      <c r="AEP39" s="191"/>
      <c r="AEQ39" s="191"/>
      <c r="AER39" s="191"/>
      <c r="AES39" s="191"/>
      <c r="AET39" s="191"/>
      <c r="AEU39" s="191"/>
      <c r="AEV39" s="191"/>
      <c r="AEW39" s="191"/>
      <c r="AEX39" s="191"/>
      <c r="AEY39" s="191"/>
      <c r="AEZ39" s="191"/>
      <c r="AFA39" s="191"/>
      <c r="AFB39" s="191"/>
      <c r="AFC39" s="191"/>
      <c r="AFD39" s="191"/>
      <c r="AFE39" s="191"/>
      <c r="AFF39" s="191"/>
      <c r="AFG39" s="191"/>
      <c r="AFH39" s="191"/>
      <c r="AFI39" s="191"/>
      <c r="AFJ39" s="191"/>
      <c r="AFK39" s="191"/>
      <c r="AFL39" s="191"/>
      <c r="AFM39" s="191"/>
      <c r="AFN39" s="191"/>
      <c r="AFO39" s="191"/>
      <c r="AFP39" s="191"/>
      <c r="AFQ39" s="191"/>
      <c r="AFR39" s="191"/>
      <c r="AFS39" s="191"/>
      <c r="AFT39" s="191"/>
      <c r="AFU39" s="191"/>
      <c r="AFV39" s="191"/>
      <c r="AFW39" s="191"/>
      <c r="AFX39" s="191"/>
      <c r="AFY39" s="191"/>
      <c r="AFZ39" s="191"/>
      <c r="AGA39" s="191"/>
      <c r="AGB39" s="191"/>
      <c r="AGC39" s="191"/>
      <c r="AGD39" s="191"/>
      <c r="AGE39" s="191"/>
      <c r="AGF39" s="191"/>
      <c r="AGG39" s="191"/>
      <c r="AGH39" s="191"/>
      <c r="AGI39" s="191"/>
      <c r="AGJ39" s="191"/>
      <c r="AGK39" s="191"/>
      <c r="AGL39" s="191"/>
      <c r="AGM39" s="191"/>
      <c r="AGN39" s="191"/>
      <c r="AGO39" s="191"/>
      <c r="AGP39" s="191"/>
      <c r="AGQ39" s="191"/>
      <c r="AGR39" s="191"/>
      <c r="AGS39" s="191"/>
      <c r="AGT39" s="191"/>
      <c r="AGU39" s="191"/>
      <c r="AGV39" s="191"/>
      <c r="AGW39" s="191"/>
      <c r="AGX39" s="191"/>
      <c r="AGY39" s="191"/>
      <c r="AGZ39" s="191"/>
      <c r="AHA39" s="191"/>
      <c r="AHB39" s="191"/>
      <c r="AHC39" s="191"/>
      <c r="AHD39" s="191"/>
      <c r="AHE39" s="191"/>
      <c r="AHF39" s="191"/>
      <c r="AHG39" s="191"/>
      <c r="AHH39" s="191"/>
      <c r="AHI39" s="191"/>
      <c r="AHJ39" s="191"/>
      <c r="AHK39" s="191"/>
      <c r="AHL39" s="191"/>
      <c r="AHM39" s="191"/>
      <c r="AHN39" s="191"/>
      <c r="AHO39" s="191"/>
      <c r="AHP39" s="191"/>
      <c r="AHQ39" s="191"/>
      <c r="AHR39" s="191"/>
      <c r="AHS39" s="191"/>
      <c r="AHT39" s="191"/>
      <c r="AHU39" s="191"/>
      <c r="AHV39" s="191"/>
      <c r="AHW39" s="191"/>
      <c r="AHX39" s="191"/>
      <c r="AHY39" s="191"/>
      <c r="AHZ39" s="191"/>
      <c r="AIA39" s="191"/>
      <c r="AIB39" s="191"/>
      <c r="AIC39" s="191"/>
      <c r="AID39" s="191"/>
      <c r="AIE39" s="191"/>
      <c r="AIF39" s="191"/>
      <c r="AIG39" s="191"/>
      <c r="AIH39" s="191"/>
      <c r="AII39" s="191"/>
      <c r="AIJ39" s="191"/>
      <c r="AIK39" s="191"/>
      <c r="AIL39" s="191"/>
      <c r="AIM39" s="191"/>
      <c r="AIN39" s="191"/>
      <c r="AIO39" s="191"/>
      <c r="AIP39" s="191"/>
      <c r="AIQ39" s="191"/>
      <c r="AIR39" s="191"/>
      <c r="AIS39" s="191"/>
      <c r="AIT39" s="191"/>
      <c r="AIU39" s="191"/>
      <c r="AIV39" s="191"/>
      <c r="AIW39" s="191"/>
      <c r="AIX39" s="191"/>
      <c r="AIY39" s="191"/>
      <c r="AIZ39" s="191"/>
      <c r="AJA39" s="191"/>
      <c r="AJB39" s="191"/>
      <c r="AJC39" s="191"/>
      <c r="AJD39" s="191"/>
      <c r="AJE39" s="191"/>
      <c r="AJF39" s="191"/>
      <c r="AJG39" s="191"/>
      <c r="AJH39" s="191"/>
      <c r="AJI39" s="191"/>
      <c r="AJJ39" s="191"/>
      <c r="AJK39" s="191"/>
      <c r="AJL39" s="191"/>
      <c r="AJM39" s="191"/>
      <c r="AJN39" s="191"/>
      <c r="AJO39" s="191"/>
      <c r="AJP39" s="191"/>
      <c r="AJQ39" s="191"/>
      <c r="AJR39" s="191"/>
      <c r="AJS39" s="191"/>
      <c r="AJT39" s="191"/>
      <c r="AJU39" s="191"/>
      <c r="AJV39" s="191"/>
      <c r="AJW39" s="191"/>
      <c r="AJX39" s="191"/>
      <c r="AJY39" s="191"/>
      <c r="AJZ39" s="191"/>
      <c r="AKA39" s="191"/>
      <c r="AKB39" s="191"/>
      <c r="AKC39" s="191"/>
      <c r="AKD39" s="191"/>
      <c r="AKE39" s="191"/>
      <c r="AKF39" s="191"/>
      <c r="AKG39" s="191"/>
      <c r="AKH39" s="191"/>
      <c r="AKI39" s="191"/>
      <c r="AKJ39" s="191"/>
      <c r="AKK39" s="191"/>
      <c r="AKL39" s="191"/>
      <c r="AKM39" s="191"/>
      <c r="AKN39" s="191"/>
      <c r="AKO39" s="191"/>
      <c r="AKP39" s="191"/>
      <c r="AKQ39" s="191"/>
      <c r="AKR39" s="191"/>
      <c r="AKS39" s="191"/>
      <c r="AKT39" s="191"/>
      <c r="AKU39" s="191"/>
      <c r="AKV39" s="191"/>
      <c r="AKW39" s="191"/>
      <c r="AKX39" s="191"/>
      <c r="AKY39" s="191"/>
      <c r="AKZ39" s="191"/>
      <c r="ALA39" s="191"/>
      <c r="ALB39" s="191"/>
      <c r="ALC39" s="191"/>
      <c r="ALD39" s="191"/>
      <c r="ALE39" s="191"/>
      <c r="ALF39" s="191"/>
      <c r="ALG39" s="191"/>
      <c r="ALH39" s="191"/>
      <c r="ALI39" s="191"/>
      <c r="ALJ39" s="191"/>
      <c r="ALK39" s="191"/>
      <c r="ALL39" s="191"/>
      <c r="ALM39" s="191"/>
      <c r="ALN39" s="191"/>
      <c r="ALO39" s="191"/>
      <c r="ALP39" s="191"/>
      <c r="ALQ39" s="191"/>
      <c r="ALR39" s="191"/>
      <c r="ALS39" s="191"/>
      <c r="ALT39" s="191"/>
      <c r="ALU39" s="191"/>
      <c r="ALV39" s="191"/>
      <c r="ALW39" s="191"/>
      <c r="ALX39" s="191"/>
      <c r="ALY39" s="191"/>
      <c r="ALZ39" s="191"/>
      <c r="AMA39" s="191"/>
      <c r="AMB39" s="191"/>
      <c r="AMC39" s="191"/>
      <c r="AMD39" s="191"/>
      <c r="AME39" s="191"/>
      <c r="AMF39" s="191"/>
      <c r="AMG39" s="191"/>
      <c r="AMH39" s="191"/>
      <c r="AMI39" s="191"/>
      <c r="AMJ39" s="191"/>
      <c r="AMK39" s="191"/>
      <c r="AML39" s="191"/>
    </row>
    <row r="40" spans="1:1026" ht="9.9499999999999993" customHeight="1" x14ac:dyDescent="0.25">
      <c r="A40" s="220" t="s">
        <v>21</v>
      </c>
      <c r="B40" s="227">
        <v>0.05</v>
      </c>
      <c r="C40" s="229"/>
      <c r="D40" s="229"/>
      <c r="E40" s="171">
        <v>31036.67</v>
      </c>
      <c r="F40" s="171">
        <f>B40*E47</f>
        <v>38065.813988297698</v>
      </c>
      <c r="G40" s="215"/>
      <c r="H40" s="215"/>
      <c r="M40" s="243"/>
      <c r="N40" s="189">
        <f>18622</f>
        <v>18622</v>
      </c>
      <c r="O40" s="188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1"/>
      <c r="AE40" s="191"/>
      <c r="AF40" s="191"/>
      <c r="AG40" s="191"/>
      <c r="AH40" s="191"/>
      <c r="AI40" s="191"/>
      <c r="AJ40" s="191"/>
      <c r="AK40" s="191"/>
      <c r="AL40" s="191"/>
      <c r="AM40" s="191"/>
      <c r="AN40" s="191"/>
      <c r="AO40" s="191"/>
      <c r="AP40" s="191"/>
      <c r="AQ40" s="191"/>
      <c r="AR40" s="191"/>
      <c r="AS40" s="191"/>
      <c r="AT40" s="191"/>
      <c r="AU40" s="191"/>
      <c r="AV40" s="191"/>
      <c r="AW40" s="191"/>
      <c r="AX40" s="191"/>
      <c r="AY40" s="191"/>
      <c r="AZ40" s="191"/>
      <c r="BA40" s="191"/>
      <c r="BB40" s="191"/>
      <c r="BC40" s="191"/>
      <c r="BD40" s="191"/>
      <c r="BE40" s="191"/>
      <c r="BF40" s="191"/>
      <c r="BG40" s="191"/>
      <c r="BH40" s="191"/>
      <c r="BI40" s="191"/>
      <c r="BJ40" s="191"/>
      <c r="BK40" s="191"/>
      <c r="BL40" s="191"/>
      <c r="BM40" s="191"/>
      <c r="BN40" s="191"/>
      <c r="BO40" s="191"/>
      <c r="BP40" s="191"/>
      <c r="BQ40" s="191"/>
      <c r="BR40" s="191"/>
      <c r="BS40" s="191"/>
      <c r="BT40" s="191"/>
      <c r="BU40" s="191"/>
      <c r="BV40" s="191"/>
      <c r="BW40" s="191"/>
      <c r="BX40" s="191"/>
      <c r="BY40" s="191"/>
      <c r="BZ40" s="191"/>
      <c r="CA40" s="191"/>
      <c r="CB40" s="191"/>
      <c r="CC40" s="191"/>
      <c r="CD40" s="191"/>
      <c r="CE40" s="191"/>
      <c r="CF40" s="191"/>
      <c r="CG40" s="191"/>
      <c r="CH40" s="191"/>
      <c r="CI40" s="191"/>
      <c r="CJ40" s="191"/>
      <c r="CK40" s="191"/>
      <c r="CL40" s="191"/>
      <c r="CM40" s="191"/>
      <c r="CN40" s="191"/>
      <c r="CO40" s="191"/>
      <c r="CP40" s="191"/>
      <c r="CQ40" s="191"/>
      <c r="CR40" s="191"/>
      <c r="CS40" s="191"/>
      <c r="CT40" s="191"/>
      <c r="CU40" s="191"/>
      <c r="CV40" s="191"/>
      <c r="CW40" s="191"/>
      <c r="CX40" s="191"/>
      <c r="CY40" s="191"/>
      <c r="CZ40" s="191"/>
      <c r="DA40" s="191"/>
      <c r="DB40" s="191"/>
      <c r="DC40" s="191"/>
      <c r="DD40" s="191"/>
      <c r="DE40" s="191"/>
      <c r="DF40" s="191"/>
      <c r="DG40" s="191"/>
      <c r="DH40" s="191"/>
      <c r="DI40" s="191"/>
      <c r="DJ40" s="191"/>
      <c r="DK40" s="191"/>
      <c r="DL40" s="191"/>
      <c r="DM40" s="191"/>
      <c r="DN40" s="191"/>
      <c r="DO40" s="191"/>
      <c r="DP40" s="191"/>
      <c r="DQ40" s="191"/>
      <c r="DR40" s="191"/>
      <c r="DS40" s="191"/>
      <c r="DT40" s="191"/>
      <c r="DU40" s="191"/>
      <c r="DV40" s="191"/>
      <c r="DW40" s="191"/>
      <c r="DX40" s="191"/>
      <c r="DY40" s="191"/>
      <c r="DZ40" s="191"/>
      <c r="EA40" s="191"/>
      <c r="EB40" s="191"/>
      <c r="EC40" s="191"/>
      <c r="ED40" s="191"/>
      <c r="EE40" s="191"/>
      <c r="EF40" s="191"/>
      <c r="EG40" s="191"/>
      <c r="EH40" s="191"/>
      <c r="EI40" s="191"/>
      <c r="EJ40" s="191"/>
      <c r="EK40" s="191"/>
      <c r="EL40" s="191"/>
      <c r="EM40" s="191"/>
      <c r="EN40" s="191"/>
      <c r="EO40" s="191"/>
      <c r="EP40" s="191"/>
      <c r="EQ40" s="191"/>
      <c r="ER40" s="191"/>
      <c r="ES40" s="191"/>
      <c r="ET40" s="191"/>
      <c r="EU40" s="191"/>
      <c r="EV40" s="191"/>
      <c r="EW40" s="191"/>
      <c r="EX40" s="191"/>
      <c r="EY40" s="191"/>
      <c r="EZ40" s="191"/>
      <c r="FA40" s="191"/>
      <c r="FB40" s="191"/>
      <c r="FC40" s="191"/>
      <c r="FD40" s="191"/>
      <c r="FE40" s="191"/>
      <c r="FF40" s="191"/>
      <c r="FG40" s="191"/>
      <c r="FH40" s="191"/>
      <c r="FI40" s="191"/>
      <c r="FJ40" s="191"/>
      <c r="FK40" s="191"/>
      <c r="FL40" s="191"/>
      <c r="FM40" s="191"/>
      <c r="FN40" s="191"/>
      <c r="FO40" s="191"/>
      <c r="FP40" s="191"/>
      <c r="FQ40" s="191"/>
      <c r="FR40" s="191"/>
      <c r="FS40" s="191"/>
      <c r="FT40" s="191"/>
      <c r="FU40" s="191"/>
      <c r="FV40" s="191"/>
      <c r="FW40" s="191"/>
      <c r="FX40" s="191"/>
      <c r="FY40" s="191"/>
      <c r="FZ40" s="191"/>
      <c r="GA40" s="191"/>
      <c r="GB40" s="191"/>
      <c r="GC40" s="191"/>
      <c r="GD40" s="191"/>
      <c r="GE40" s="191"/>
      <c r="GF40" s="191"/>
      <c r="GG40" s="191"/>
      <c r="GH40" s="191"/>
      <c r="GI40" s="191"/>
      <c r="GJ40" s="191"/>
      <c r="GK40" s="191"/>
      <c r="GL40" s="191"/>
      <c r="GM40" s="191"/>
      <c r="GN40" s="191"/>
      <c r="GO40" s="191"/>
      <c r="GP40" s="191"/>
      <c r="GQ40" s="191"/>
      <c r="GR40" s="191"/>
      <c r="GS40" s="191"/>
      <c r="GT40" s="191"/>
      <c r="GU40" s="191"/>
      <c r="GV40" s="191"/>
      <c r="GW40" s="191"/>
      <c r="GX40" s="191"/>
      <c r="GY40" s="191"/>
      <c r="GZ40" s="191"/>
      <c r="HA40" s="191"/>
      <c r="HB40" s="191"/>
      <c r="HC40" s="191"/>
      <c r="HD40" s="191"/>
      <c r="HE40" s="191"/>
      <c r="HF40" s="191"/>
      <c r="HG40" s="191"/>
      <c r="HH40" s="191"/>
      <c r="HI40" s="191"/>
      <c r="HJ40" s="191"/>
      <c r="HK40" s="191"/>
      <c r="HL40" s="191"/>
      <c r="HM40" s="191"/>
      <c r="HN40" s="191"/>
      <c r="HO40" s="191"/>
      <c r="HP40" s="191"/>
      <c r="HQ40" s="191"/>
      <c r="HR40" s="191"/>
      <c r="HS40" s="191"/>
      <c r="HT40" s="191"/>
      <c r="HU40" s="191"/>
      <c r="HV40" s="191"/>
      <c r="HW40" s="191"/>
      <c r="HX40" s="191"/>
      <c r="HY40" s="191"/>
      <c r="HZ40" s="191"/>
      <c r="IA40" s="191"/>
      <c r="IB40" s="191"/>
      <c r="IC40" s="191"/>
      <c r="ID40" s="191"/>
      <c r="IE40" s="191"/>
      <c r="IF40" s="191"/>
      <c r="IG40" s="191"/>
      <c r="IH40" s="191"/>
      <c r="II40" s="191"/>
      <c r="IJ40" s="191"/>
      <c r="IK40" s="191"/>
      <c r="IL40" s="191"/>
      <c r="IM40" s="191"/>
      <c r="IN40" s="191"/>
      <c r="IO40" s="191"/>
      <c r="IP40" s="191"/>
      <c r="IQ40" s="191"/>
      <c r="IR40" s="191"/>
      <c r="IS40" s="191"/>
      <c r="IT40" s="191"/>
      <c r="IU40" s="191"/>
      <c r="IV40" s="191"/>
      <c r="IW40" s="191"/>
      <c r="IX40" s="191"/>
      <c r="IY40" s="191"/>
      <c r="IZ40" s="191"/>
      <c r="JA40" s="191"/>
      <c r="JB40" s="191"/>
      <c r="JC40" s="191"/>
      <c r="JD40" s="191"/>
      <c r="JE40" s="191"/>
      <c r="JF40" s="191"/>
      <c r="JG40" s="191"/>
      <c r="JH40" s="191"/>
      <c r="JI40" s="191"/>
      <c r="JJ40" s="191"/>
      <c r="JK40" s="191"/>
      <c r="JL40" s="191"/>
      <c r="JM40" s="191"/>
      <c r="JN40" s="191"/>
      <c r="JO40" s="191"/>
      <c r="JP40" s="191"/>
      <c r="JQ40" s="191"/>
      <c r="JR40" s="191"/>
      <c r="JS40" s="191"/>
      <c r="JT40" s="191"/>
      <c r="JU40" s="191"/>
      <c r="JV40" s="191"/>
      <c r="JW40" s="191"/>
      <c r="JX40" s="191"/>
      <c r="JY40" s="191"/>
      <c r="JZ40" s="191"/>
      <c r="KA40" s="191"/>
      <c r="KB40" s="191"/>
      <c r="KC40" s="191"/>
      <c r="KD40" s="191"/>
      <c r="KE40" s="191"/>
      <c r="KF40" s="191"/>
      <c r="KG40" s="191"/>
      <c r="KH40" s="191"/>
      <c r="KI40" s="191"/>
      <c r="KJ40" s="191"/>
      <c r="KK40" s="191"/>
      <c r="KL40" s="191"/>
      <c r="KM40" s="191"/>
      <c r="KN40" s="191"/>
      <c r="KO40" s="191"/>
      <c r="KP40" s="191"/>
      <c r="KQ40" s="191"/>
      <c r="KR40" s="191"/>
      <c r="KS40" s="191"/>
      <c r="KT40" s="191"/>
      <c r="KU40" s="191"/>
      <c r="KV40" s="191"/>
      <c r="KW40" s="191"/>
      <c r="KX40" s="191"/>
      <c r="KY40" s="191"/>
      <c r="KZ40" s="191"/>
      <c r="LA40" s="191"/>
      <c r="LB40" s="191"/>
      <c r="LC40" s="191"/>
      <c r="LD40" s="191"/>
      <c r="LE40" s="191"/>
      <c r="LF40" s="191"/>
      <c r="LG40" s="191"/>
      <c r="LH40" s="191"/>
      <c r="LI40" s="191"/>
      <c r="LJ40" s="191"/>
      <c r="LK40" s="191"/>
      <c r="LL40" s="191"/>
      <c r="LM40" s="191"/>
      <c r="LN40" s="191"/>
      <c r="LO40" s="191"/>
      <c r="LP40" s="191"/>
      <c r="LQ40" s="191"/>
      <c r="LR40" s="191"/>
      <c r="LS40" s="191"/>
      <c r="LT40" s="191"/>
      <c r="LU40" s="191"/>
      <c r="LV40" s="191"/>
      <c r="LW40" s="191"/>
      <c r="LX40" s="191"/>
      <c r="LY40" s="191"/>
      <c r="LZ40" s="191"/>
      <c r="MA40" s="191"/>
      <c r="MB40" s="191"/>
      <c r="MC40" s="191"/>
      <c r="MD40" s="191"/>
      <c r="ME40" s="191"/>
      <c r="MF40" s="191"/>
      <c r="MG40" s="191"/>
      <c r="MH40" s="191"/>
      <c r="MI40" s="191"/>
      <c r="MJ40" s="191"/>
      <c r="MK40" s="191"/>
      <c r="ML40" s="191"/>
      <c r="MM40" s="191"/>
      <c r="MN40" s="191"/>
      <c r="MO40" s="191"/>
      <c r="MP40" s="191"/>
      <c r="MQ40" s="191"/>
      <c r="MR40" s="191"/>
      <c r="MS40" s="191"/>
      <c r="MT40" s="191"/>
      <c r="MU40" s="191"/>
      <c r="MV40" s="191"/>
      <c r="MW40" s="191"/>
      <c r="MX40" s="191"/>
      <c r="MY40" s="191"/>
      <c r="MZ40" s="191"/>
      <c r="NA40" s="191"/>
      <c r="NB40" s="191"/>
      <c r="NC40" s="191"/>
      <c r="ND40" s="191"/>
      <c r="NE40" s="191"/>
      <c r="NF40" s="191"/>
      <c r="NG40" s="191"/>
      <c r="NH40" s="191"/>
      <c r="NI40" s="191"/>
      <c r="NJ40" s="191"/>
      <c r="NK40" s="191"/>
      <c r="NL40" s="191"/>
      <c r="NM40" s="191"/>
      <c r="NN40" s="191"/>
      <c r="NO40" s="191"/>
      <c r="NP40" s="191"/>
      <c r="NQ40" s="191"/>
      <c r="NR40" s="191"/>
      <c r="NS40" s="191"/>
      <c r="NT40" s="191"/>
      <c r="NU40" s="191"/>
      <c r="NV40" s="191"/>
      <c r="NW40" s="191"/>
      <c r="NX40" s="191"/>
      <c r="NY40" s="191"/>
      <c r="NZ40" s="191"/>
      <c r="OA40" s="191"/>
      <c r="OB40" s="191"/>
      <c r="OC40" s="191"/>
      <c r="OD40" s="191"/>
      <c r="OE40" s="191"/>
      <c r="OF40" s="191"/>
      <c r="OG40" s="191"/>
      <c r="OH40" s="191"/>
      <c r="OI40" s="191"/>
      <c r="OJ40" s="191"/>
      <c r="OK40" s="191"/>
      <c r="OL40" s="191"/>
      <c r="OM40" s="191"/>
      <c r="ON40" s="191"/>
      <c r="OO40" s="191"/>
      <c r="OP40" s="191"/>
      <c r="OQ40" s="191"/>
      <c r="OR40" s="191"/>
      <c r="OS40" s="191"/>
      <c r="OT40" s="191"/>
      <c r="OU40" s="191"/>
      <c r="OV40" s="191"/>
      <c r="OW40" s="191"/>
      <c r="OX40" s="191"/>
      <c r="OY40" s="191"/>
      <c r="OZ40" s="191"/>
      <c r="PA40" s="191"/>
      <c r="PB40" s="191"/>
      <c r="PC40" s="191"/>
      <c r="PD40" s="191"/>
      <c r="PE40" s="191"/>
      <c r="PF40" s="191"/>
      <c r="PG40" s="191"/>
      <c r="PH40" s="191"/>
      <c r="PI40" s="191"/>
      <c r="PJ40" s="191"/>
      <c r="PK40" s="191"/>
      <c r="PL40" s="191"/>
      <c r="PM40" s="191"/>
      <c r="PN40" s="191"/>
      <c r="PO40" s="191"/>
      <c r="PP40" s="191"/>
      <c r="PQ40" s="191"/>
      <c r="PR40" s="191"/>
      <c r="PS40" s="191"/>
      <c r="PT40" s="191"/>
      <c r="PU40" s="191"/>
      <c r="PV40" s="191"/>
      <c r="PW40" s="191"/>
      <c r="PX40" s="191"/>
      <c r="PY40" s="191"/>
      <c r="PZ40" s="191"/>
      <c r="QA40" s="191"/>
      <c r="QB40" s="191"/>
      <c r="QC40" s="191"/>
      <c r="QD40" s="191"/>
      <c r="QE40" s="191"/>
      <c r="QF40" s="191"/>
      <c r="QG40" s="191"/>
      <c r="QH40" s="191"/>
      <c r="QI40" s="191"/>
      <c r="QJ40" s="191"/>
      <c r="QK40" s="191"/>
      <c r="QL40" s="191"/>
      <c r="QM40" s="191"/>
      <c r="QN40" s="191"/>
      <c r="QO40" s="191"/>
      <c r="QP40" s="191"/>
      <c r="QQ40" s="191"/>
      <c r="QR40" s="191"/>
      <c r="QS40" s="191"/>
      <c r="QT40" s="191"/>
      <c r="QU40" s="191"/>
      <c r="QV40" s="191"/>
      <c r="QW40" s="191"/>
      <c r="QX40" s="191"/>
      <c r="QY40" s="191"/>
      <c r="QZ40" s="191"/>
      <c r="RA40" s="191"/>
      <c r="RB40" s="191"/>
      <c r="RC40" s="191"/>
      <c r="RD40" s="191"/>
      <c r="RE40" s="191"/>
      <c r="RF40" s="191"/>
      <c r="RG40" s="191"/>
      <c r="RH40" s="191"/>
      <c r="RI40" s="191"/>
      <c r="RJ40" s="191"/>
      <c r="RK40" s="191"/>
      <c r="RL40" s="191"/>
      <c r="RM40" s="191"/>
      <c r="RN40" s="191"/>
      <c r="RO40" s="191"/>
      <c r="RP40" s="191"/>
      <c r="RQ40" s="191"/>
      <c r="RR40" s="191"/>
      <c r="RS40" s="191"/>
      <c r="RT40" s="191"/>
      <c r="RU40" s="191"/>
      <c r="RV40" s="191"/>
      <c r="RW40" s="191"/>
      <c r="RX40" s="191"/>
      <c r="RY40" s="191"/>
      <c r="RZ40" s="191"/>
      <c r="SA40" s="191"/>
      <c r="SB40" s="191"/>
      <c r="SC40" s="191"/>
      <c r="SD40" s="191"/>
      <c r="SE40" s="191"/>
      <c r="SF40" s="191"/>
      <c r="SG40" s="191"/>
      <c r="SH40" s="191"/>
      <c r="SI40" s="191"/>
      <c r="SJ40" s="191"/>
      <c r="SK40" s="191"/>
      <c r="SL40" s="191"/>
      <c r="SM40" s="191"/>
      <c r="SN40" s="191"/>
      <c r="SO40" s="191"/>
      <c r="SP40" s="191"/>
      <c r="SQ40" s="191"/>
      <c r="SR40" s="191"/>
      <c r="SS40" s="191"/>
      <c r="ST40" s="191"/>
      <c r="SU40" s="191"/>
      <c r="SV40" s="191"/>
      <c r="SW40" s="191"/>
      <c r="SX40" s="191"/>
      <c r="SY40" s="191"/>
      <c r="SZ40" s="191"/>
      <c r="TA40" s="191"/>
      <c r="TB40" s="191"/>
      <c r="TC40" s="191"/>
      <c r="TD40" s="191"/>
      <c r="TE40" s="191"/>
      <c r="TF40" s="191"/>
      <c r="TG40" s="191"/>
      <c r="TH40" s="191"/>
      <c r="TI40" s="191"/>
      <c r="TJ40" s="191"/>
      <c r="TK40" s="191"/>
      <c r="TL40" s="191"/>
      <c r="TM40" s="191"/>
      <c r="TN40" s="191"/>
      <c r="TO40" s="191"/>
      <c r="TP40" s="191"/>
      <c r="TQ40" s="191"/>
      <c r="TR40" s="191"/>
      <c r="TS40" s="191"/>
      <c r="TT40" s="191"/>
      <c r="TU40" s="191"/>
      <c r="TV40" s="191"/>
      <c r="TW40" s="191"/>
      <c r="TX40" s="191"/>
      <c r="TY40" s="191"/>
      <c r="TZ40" s="191"/>
      <c r="UA40" s="191"/>
      <c r="UB40" s="191"/>
      <c r="UC40" s="191"/>
      <c r="UD40" s="191"/>
      <c r="UE40" s="191"/>
      <c r="UF40" s="191"/>
      <c r="UG40" s="191"/>
      <c r="UH40" s="191"/>
      <c r="UI40" s="191"/>
      <c r="UJ40" s="191"/>
      <c r="UK40" s="191"/>
      <c r="UL40" s="191"/>
      <c r="UM40" s="191"/>
      <c r="UN40" s="191"/>
      <c r="UO40" s="191"/>
      <c r="UP40" s="191"/>
      <c r="UQ40" s="191"/>
      <c r="UR40" s="191"/>
      <c r="US40" s="191"/>
      <c r="UT40" s="191"/>
      <c r="UU40" s="191"/>
      <c r="UV40" s="191"/>
      <c r="UW40" s="191"/>
      <c r="UX40" s="191"/>
      <c r="UY40" s="191"/>
      <c r="UZ40" s="191"/>
      <c r="VA40" s="191"/>
      <c r="VB40" s="191"/>
      <c r="VC40" s="191"/>
      <c r="VD40" s="191"/>
      <c r="VE40" s="191"/>
      <c r="VF40" s="191"/>
      <c r="VG40" s="191"/>
      <c r="VH40" s="191"/>
      <c r="VI40" s="191"/>
      <c r="VJ40" s="191"/>
      <c r="VK40" s="191"/>
      <c r="VL40" s="191"/>
      <c r="VM40" s="191"/>
      <c r="VN40" s="191"/>
      <c r="VO40" s="191"/>
      <c r="VP40" s="191"/>
      <c r="VQ40" s="191"/>
      <c r="VR40" s="191"/>
      <c r="VS40" s="191"/>
      <c r="VT40" s="191"/>
      <c r="VU40" s="191"/>
      <c r="VV40" s="191"/>
      <c r="VW40" s="191"/>
      <c r="VX40" s="191"/>
      <c r="VY40" s="191"/>
      <c r="VZ40" s="191"/>
      <c r="WA40" s="191"/>
      <c r="WB40" s="191"/>
      <c r="WC40" s="191"/>
      <c r="WD40" s="191"/>
      <c r="WE40" s="191"/>
      <c r="WF40" s="191"/>
      <c r="WG40" s="191"/>
      <c r="WH40" s="191"/>
      <c r="WI40" s="191"/>
      <c r="WJ40" s="191"/>
      <c r="WK40" s="191"/>
      <c r="WL40" s="191"/>
      <c r="WM40" s="191"/>
      <c r="WN40" s="191"/>
      <c r="WO40" s="191"/>
      <c r="WP40" s="191"/>
      <c r="WQ40" s="191"/>
      <c r="WR40" s="191"/>
      <c r="WS40" s="191"/>
      <c r="WT40" s="191"/>
      <c r="WU40" s="191"/>
      <c r="WV40" s="191"/>
      <c r="WW40" s="191"/>
      <c r="WX40" s="191"/>
      <c r="WY40" s="191"/>
      <c r="WZ40" s="191"/>
      <c r="XA40" s="191"/>
      <c r="XB40" s="191"/>
      <c r="XC40" s="191"/>
      <c r="XD40" s="191"/>
      <c r="XE40" s="191"/>
      <c r="XF40" s="191"/>
      <c r="XG40" s="191"/>
      <c r="XH40" s="191"/>
      <c r="XI40" s="191"/>
      <c r="XJ40" s="191"/>
      <c r="XK40" s="191"/>
      <c r="XL40" s="191"/>
      <c r="XM40" s="191"/>
      <c r="XN40" s="191"/>
      <c r="XO40" s="191"/>
      <c r="XP40" s="191"/>
      <c r="XQ40" s="191"/>
      <c r="XR40" s="191"/>
      <c r="XS40" s="191"/>
      <c r="XT40" s="191"/>
      <c r="XU40" s="191"/>
      <c r="XV40" s="191"/>
      <c r="XW40" s="191"/>
      <c r="XX40" s="191"/>
      <c r="XY40" s="191"/>
      <c r="XZ40" s="191"/>
      <c r="YA40" s="191"/>
      <c r="YB40" s="191"/>
      <c r="YC40" s="191"/>
      <c r="YD40" s="191"/>
      <c r="YE40" s="191"/>
      <c r="YF40" s="191"/>
      <c r="YG40" s="191"/>
      <c r="YH40" s="191"/>
      <c r="YI40" s="191"/>
      <c r="YJ40" s="191"/>
      <c r="YK40" s="191"/>
      <c r="YL40" s="191"/>
      <c r="YM40" s="191"/>
      <c r="YN40" s="191"/>
      <c r="YO40" s="191"/>
      <c r="YP40" s="191"/>
      <c r="YQ40" s="191"/>
      <c r="YR40" s="191"/>
      <c r="YS40" s="191"/>
      <c r="YT40" s="191"/>
      <c r="YU40" s="191"/>
      <c r="YV40" s="191"/>
      <c r="YW40" s="191"/>
      <c r="YX40" s="191"/>
      <c r="YY40" s="191"/>
      <c r="YZ40" s="191"/>
      <c r="ZA40" s="191"/>
      <c r="ZB40" s="191"/>
      <c r="ZC40" s="191"/>
      <c r="ZD40" s="191"/>
      <c r="ZE40" s="191"/>
      <c r="ZF40" s="191"/>
      <c r="ZG40" s="191"/>
      <c r="ZH40" s="191"/>
      <c r="ZI40" s="191"/>
      <c r="ZJ40" s="191"/>
      <c r="ZK40" s="191"/>
      <c r="ZL40" s="191"/>
      <c r="ZM40" s="191"/>
      <c r="ZN40" s="191"/>
      <c r="ZO40" s="191"/>
      <c r="ZP40" s="191"/>
      <c r="ZQ40" s="191"/>
      <c r="ZR40" s="191"/>
      <c r="ZS40" s="191"/>
      <c r="ZT40" s="191"/>
      <c r="ZU40" s="191"/>
      <c r="ZV40" s="191"/>
      <c r="ZW40" s="191"/>
      <c r="ZX40" s="191"/>
      <c r="ZY40" s="191"/>
      <c r="ZZ40" s="191"/>
      <c r="AAA40" s="191"/>
      <c r="AAB40" s="191"/>
      <c r="AAC40" s="191"/>
      <c r="AAD40" s="191"/>
      <c r="AAE40" s="191"/>
      <c r="AAF40" s="191"/>
      <c r="AAG40" s="191"/>
      <c r="AAH40" s="191"/>
      <c r="AAI40" s="191"/>
      <c r="AAJ40" s="191"/>
      <c r="AAK40" s="191"/>
      <c r="AAL40" s="191"/>
      <c r="AAM40" s="191"/>
      <c r="AAN40" s="191"/>
      <c r="AAO40" s="191"/>
      <c r="AAP40" s="191"/>
      <c r="AAQ40" s="191"/>
      <c r="AAR40" s="191"/>
      <c r="AAS40" s="191"/>
      <c r="AAT40" s="191"/>
      <c r="AAU40" s="191"/>
      <c r="AAV40" s="191"/>
      <c r="AAW40" s="191"/>
      <c r="AAX40" s="191"/>
      <c r="AAY40" s="191"/>
      <c r="AAZ40" s="191"/>
      <c r="ABA40" s="191"/>
      <c r="ABB40" s="191"/>
      <c r="ABC40" s="191"/>
      <c r="ABD40" s="191"/>
      <c r="ABE40" s="191"/>
      <c r="ABF40" s="191"/>
      <c r="ABG40" s="191"/>
      <c r="ABH40" s="191"/>
      <c r="ABI40" s="191"/>
      <c r="ABJ40" s="191"/>
      <c r="ABK40" s="191"/>
      <c r="ABL40" s="191"/>
      <c r="ABM40" s="191"/>
      <c r="ABN40" s="191"/>
      <c r="ABO40" s="191"/>
      <c r="ABP40" s="191"/>
      <c r="ABQ40" s="191"/>
      <c r="ABR40" s="191"/>
      <c r="ABS40" s="191"/>
      <c r="ABT40" s="191"/>
      <c r="ABU40" s="191"/>
      <c r="ABV40" s="191"/>
      <c r="ABW40" s="191"/>
      <c r="ABX40" s="191"/>
      <c r="ABY40" s="191"/>
      <c r="ABZ40" s="191"/>
      <c r="ACA40" s="191"/>
      <c r="ACB40" s="191"/>
      <c r="ACC40" s="191"/>
      <c r="ACD40" s="191"/>
      <c r="ACE40" s="191"/>
      <c r="ACF40" s="191"/>
      <c r="ACG40" s="191"/>
      <c r="ACH40" s="191"/>
      <c r="ACI40" s="191"/>
      <c r="ACJ40" s="191"/>
      <c r="ACK40" s="191"/>
      <c r="ACL40" s="191"/>
      <c r="ACM40" s="191"/>
      <c r="ACN40" s="191"/>
      <c r="ACO40" s="191"/>
      <c r="ACP40" s="191"/>
      <c r="ACQ40" s="191"/>
      <c r="ACR40" s="191"/>
      <c r="ACS40" s="191"/>
      <c r="ACT40" s="191"/>
      <c r="ACU40" s="191"/>
      <c r="ACV40" s="191"/>
      <c r="ACW40" s="191"/>
      <c r="ACX40" s="191"/>
      <c r="ACY40" s="191"/>
      <c r="ACZ40" s="191"/>
      <c r="ADA40" s="191"/>
      <c r="ADB40" s="191"/>
      <c r="ADC40" s="191"/>
      <c r="ADD40" s="191"/>
      <c r="ADE40" s="191"/>
      <c r="ADF40" s="191"/>
      <c r="ADG40" s="191"/>
      <c r="ADH40" s="191"/>
      <c r="ADI40" s="191"/>
      <c r="ADJ40" s="191"/>
      <c r="ADK40" s="191"/>
      <c r="ADL40" s="191"/>
      <c r="ADM40" s="191"/>
      <c r="ADN40" s="191"/>
      <c r="ADO40" s="191"/>
      <c r="ADP40" s="191"/>
      <c r="ADQ40" s="191"/>
      <c r="ADR40" s="191"/>
      <c r="ADS40" s="191"/>
      <c r="ADT40" s="191"/>
      <c r="ADU40" s="191"/>
      <c r="ADV40" s="191"/>
      <c r="ADW40" s="191"/>
      <c r="ADX40" s="191"/>
      <c r="ADY40" s="191"/>
      <c r="ADZ40" s="191"/>
      <c r="AEA40" s="191"/>
      <c r="AEB40" s="191"/>
      <c r="AEC40" s="191"/>
      <c r="AED40" s="191"/>
      <c r="AEE40" s="191"/>
      <c r="AEF40" s="191"/>
      <c r="AEG40" s="191"/>
      <c r="AEH40" s="191"/>
      <c r="AEI40" s="191"/>
      <c r="AEJ40" s="191"/>
      <c r="AEK40" s="191"/>
      <c r="AEL40" s="191"/>
      <c r="AEM40" s="191"/>
      <c r="AEN40" s="191"/>
      <c r="AEO40" s="191"/>
      <c r="AEP40" s="191"/>
      <c r="AEQ40" s="191"/>
      <c r="AER40" s="191"/>
      <c r="AES40" s="191"/>
      <c r="AET40" s="191"/>
      <c r="AEU40" s="191"/>
      <c r="AEV40" s="191"/>
      <c r="AEW40" s="191"/>
      <c r="AEX40" s="191"/>
      <c r="AEY40" s="191"/>
      <c r="AEZ40" s="191"/>
      <c r="AFA40" s="191"/>
      <c r="AFB40" s="191"/>
      <c r="AFC40" s="191"/>
      <c r="AFD40" s="191"/>
      <c r="AFE40" s="191"/>
      <c r="AFF40" s="191"/>
      <c r="AFG40" s="191"/>
      <c r="AFH40" s="191"/>
      <c r="AFI40" s="191"/>
      <c r="AFJ40" s="191"/>
      <c r="AFK40" s="191"/>
      <c r="AFL40" s="191"/>
      <c r="AFM40" s="191"/>
      <c r="AFN40" s="191"/>
      <c r="AFO40" s="191"/>
      <c r="AFP40" s="191"/>
      <c r="AFQ40" s="191"/>
      <c r="AFR40" s="191"/>
      <c r="AFS40" s="191"/>
      <c r="AFT40" s="191"/>
      <c r="AFU40" s="191"/>
      <c r="AFV40" s="191"/>
      <c r="AFW40" s="191"/>
      <c r="AFX40" s="191"/>
      <c r="AFY40" s="191"/>
      <c r="AFZ40" s="191"/>
      <c r="AGA40" s="191"/>
      <c r="AGB40" s="191"/>
      <c r="AGC40" s="191"/>
      <c r="AGD40" s="191"/>
      <c r="AGE40" s="191"/>
      <c r="AGF40" s="191"/>
      <c r="AGG40" s="191"/>
      <c r="AGH40" s="191"/>
      <c r="AGI40" s="191"/>
      <c r="AGJ40" s="191"/>
      <c r="AGK40" s="191"/>
      <c r="AGL40" s="191"/>
      <c r="AGM40" s="191"/>
      <c r="AGN40" s="191"/>
      <c r="AGO40" s="191"/>
      <c r="AGP40" s="191"/>
      <c r="AGQ40" s="191"/>
      <c r="AGR40" s="191"/>
      <c r="AGS40" s="191"/>
      <c r="AGT40" s="191"/>
      <c r="AGU40" s="191"/>
      <c r="AGV40" s="191"/>
      <c r="AGW40" s="191"/>
      <c r="AGX40" s="191"/>
      <c r="AGY40" s="191"/>
      <c r="AGZ40" s="191"/>
      <c r="AHA40" s="191"/>
      <c r="AHB40" s="191"/>
      <c r="AHC40" s="191"/>
      <c r="AHD40" s="191"/>
      <c r="AHE40" s="191"/>
      <c r="AHF40" s="191"/>
      <c r="AHG40" s="191"/>
      <c r="AHH40" s="191"/>
      <c r="AHI40" s="191"/>
      <c r="AHJ40" s="191"/>
      <c r="AHK40" s="191"/>
      <c r="AHL40" s="191"/>
      <c r="AHM40" s="191"/>
      <c r="AHN40" s="191"/>
      <c r="AHO40" s="191"/>
      <c r="AHP40" s="191"/>
      <c r="AHQ40" s="191"/>
      <c r="AHR40" s="191"/>
      <c r="AHS40" s="191"/>
      <c r="AHT40" s="191"/>
      <c r="AHU40" s="191"/>
      <c r="AHV40" s="191"/>
      <c r="AHW40" s="191"/>
      <c r="AHX40" s="191"/>
      <c r="AHY40" s="191"/>
      <c r="AHZ40" s="191"/>
      <c r="AIA40" s="191"/>
      <c r="AIB40" s="191"/>
      <c r="AIC40" s="191"/>
      <c r="AID40" s="191"/>
      <c r="AIE40" s="191"/>
      <c r="AIF40" s="191"/>
      <c r="AIG40" s="191"/>
      <c r="AIH40" s="191"/>
      <c r="AII40" s="191"/>
      <c r="AIJ40" s="191"/>
      <c r="AIK40" s="191"/>
      <c r="AIL40" s="191"/>
      <c r="AIM40" s="191"/>
      <c r="AIN40" s="191"/>
      <c r="AIO40" s="191"/>
      <c r="AIP40" s="191"/>
      <c r="AIQ40" s="191"/>
      <c r="AIR40" s="191"/>
      <c r="AIS40" s="191"/>
      <c r="AIT40" s="191"/>
      <c r="AIU40" s="191"/>
      <c r="AIV40" s="191"/>
      <c r="AIW40" s="191"/>
      <c r="AIX40" s="191"/>
      <c r="AIY40" s="191"/>
      <c r="AIZ40" s="191"/>
      <c r="AJA40" s="191"/>
      <c r="AJB40" s="191"/>
      <c r="AJC40" s="191"/>
      <c r="AJD40" s="191"/>
      <c r="AJE40" s="191"/>
      <c r="AJF40" s="191"/>
      <c r="AJG40" s="191"/>
      <c r="AJH40" s="191"/>
      <c r="AJI40" s="191"/>
      <c r="AJJ40" s="191"/>
      <c r="AJK40" s="191"/>
      <c r="AJL40" s="191"/>
      <c r="AJM40" s="191"/>
      <c r="AJN40" s="191"/>
      <c r="AJO40" s="191"/>
      <c r="AJP40" s="191"/>
      <c r="AJQ40" s="191"/>
      <c r="AJR40" s="191"/>
      <c r="AJS40" s="191"/>
      <c r="AJT40" s="191"/>
      <c r="AJU40" s="191"/>
      <c r="AJV40" s="191"/>
      <c r="AJW40" s="191"/>
      <c r="AJX40" s="191"/>
      <c r="AJY40" s="191"/>
      <c r="AJZ40" s="191"/>
      <c r="AKA40" s="191"/>
      <c r="AKB40" s="191"/>
      <c r="AKC40" s="191"/>
      <c r="AKD40" s="191"/>
      <c r="AKE40" s="191"/>
      <c r="AKF40" s="191"/>
      <c r="AKG40" s="191"/>
      <c r="AKH40" s="191"/>
      <c r="AKI40" s="191"/>
      <c r="AKJ40" s="191"/>
      <c r="AKK40" s="191"/>
      <c r="AKL40" s="191"/>
      <c r="AKM40" s="191"/>
      <c r="AKN40" s="191"/>
      <c r="AKO40" s="191"/>
      <c r="AKP40" s="191"/>
      <c r="AKQ40" s="191"/>
      <c r="AKR40" s="191"/>
      <c r="AKS40" s="191"/>
      <c r="AKT40" s="191"/>
      <c r="AKU40" s="191"/>
      <c r="AKV40" s="191"/>
      <c r="AKW40" s="191"/>
      <c r="AKX40" s="191"/>
      <c r="AKY40" s="191"/>
      <c r="AKZ40" s="191"/>
      <c r="ALA40" s="191"/>
      <c r="ALB40" s="191"/>
      <c r="ALC40" s="191"/>
      <c r="ALD40" s="191"/>
      <c r="ALE40" s="191"/>
      <c r="ALF40" s="191"/>
      <c r="ALG40" s="191"/>
      <c r="ALH40" s="191"/>
      <c r="ALI40" s="191"/>
      <c r="ALJ40" s="191"/>
      <c r="ALK40" s="191"/>
      <c r="ALL40" s="191"/>
      <c r="ALM40" s="191"/>
      <c r="ALN40" s="191"/>
      <c r="ALO40" s="191"/>
      <c r="ALP40" s="191"/>
      <c r="ALQ40" s="191"/>
      <c r="ALR40" s="191"/>
      <c r="ALS40" s="191"/>
      <c r="ALT40" s="191"/>
      <c r="ALU40" s="191"/>
      <c r="ALV40" s="191"/>
      <c r="ALW40" s="191"/>
      <c r="ALX40" s="191"/>
      <c r="ALY40" s="191"/>
      <c r="ALZ40" s="191"/>
      <c r="AMA40" s="191"/>
      <c r="AMB40" s="191"/>
      <c r="AMC40" s="191"/>
      <c r="AMD40" s="191"/>
      <c r="AME40" s="191"/>
      <c r="AMF40" s="191"/>
      <c r="AMG40" s="191"/>
      <c r="AMH40" s="191"/>
      <c r="AMI40" s="191"/>
      <c r="AMJ40" s="191"/>
      <c r="AMK40" s="191"/>
      <c r="AML40" s="191"/>
    </row>
    <row r="41" spans="1:1026" ht="9.9499999999999993" customHeight="1" x14ac:dyDescent="0.25">
      <c r="A41" s="220" t="s">
        <v>17</v>
      </c>
      <c r="B41" s="227">
        <f>SUM(B38:B40)</f>
        <v>8.6499999999999994E-2</v>
      </c>
      <c r="C41" s="227"/>
      <c r="D41" s="227"/>
      <c r="E41" s="172">
        <f>SUM(E38:E40)</f>
        <v>53693.440000000002</v>
      </c>
      <c r="F41" s="172">
        <f>SUM(F38:F40)</f>
        <v>65853.858199755021</v>
      </c>
      <c r="H41" s="215"/>
      <c r="M41" s="188"/>
      <c r="N41" s="215">
        <f>F35+F41+F19</f>
        <v>761316.27976595389</v>
      </c>
      <c r="O41" s="189">
        <v>0.03</v>
      </c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1"/>
      <c r="AI41" s="191"/>
      <c r="AJ41" s="191"/>
      <c r="AK41" s="191"/>
      <c r="AL41" s="191"/>
      <c r="AM41" s="191"/>
      <c r="AN41" s="191"/>
      <c r="AO41" s="191"/>
      <c r="AP41" s="191"/>
      <c r="AQ41" s="191"/>
      <c r="AR41" s="191"/>
      <c r="AS41" s="191"/>
      <c r="AT41" s="191"/>
      <c r="AU41" s="191"/>
      <c r="AV41" s="191"/>
      <c r="AW41" s="191"/>
      <c r="AX41" s="191"/>
      <c r="AY41" s="191"/>
      <c r="AZ41" s="191"/>
      <c r="BA41" s="191"/>
      <c r="BB41" s="191"/>
      <c r="BC41" s="191"/>
      <c r="BD41" s="191"/>
      <c r="BE41" s="191"/>
      <c r="BF41" s="191"/>
      <c r="BG41" s="191"/>
      <c r="BH41" s="191"/>
      <c r="BI41" s="191"/>
      <c r="BJ41" s="191"/>
      <c r="BK41" s="191"/>
      <c r="BL41" s="191"/>
      <c r="BM41" s="191"/>
      <c r="BN41" s="191"/>
      <c r="BO41" s="191"/>
      <c r="BP41" s="191"/>
      <c r="BQ41" s="191"/>
      <c r="BR41" s="191"/>
      <c r="BS41" s="191"/>
      <c r="BT41" s="191"/>
      <c r="BU41" s="191"/>
      <c r="BV41" s="191"/>
      <c r="BW41" s="191"/>
      <c r="BX41" s="191"/>
      <c r="BY41" s="191"/>
      <c r="BZ41" s="191"/>
      <c r="CA41" s="191"/>
      <c r="CB41" s="191"/>
      <c r="CC41" s="191"/>
      <c r="CD41" s="191"/>
      <c r="CE41" s="191"/>
      <c r="CF41" s="191"/>
      <c r="CG41" s="191"/>
      <c r="CH41" s="191"/>
      <c r="CI41" s="191"/>
      <c r="CJ41" s="191"/>
      <c r="CK41" s="191"/>
      <c r="CL41" s="191"/>
      <c r="CM41" s="191"/>
      <c r="CN41" s="191"/>
      <c r="CO41" s="191"/>
      <c r="CP41" s="191"/>
      <c r="CQ41" s="191"/>
      <c r="CR41" s="191"/>
      <c r="CS41" s="191"/>
      <c r="CT41" s="191"/>
      <c r="CU41" s="191"/>
      <c r="CV41" s="191"/>
      <c r="CW41" s="191"/>
      <c r="CX41" s="191"/>
      <c r="CY41" s="191"/>
      <c r="CZ41" s="191"/>
      <c r="DA41" s="191"/>
      <c r="DB41" s="191"/>
      <c r="DC41" s="191"/>
      <c r="DD41" s="191"/>
      <c r="DE41" s="191"/>
      <c r="DF41" s="191"/>
      <c r="DG41" s="191"/>
      <c r="DH41" s="191"/>
      <c r="DI41" s="191"/>
      <c r="DJ41" s="191"/>
      <c r="DK41" s="191"/>
      <c r="DL41" s="191"/>
      <c r="DM41" s="191"/>
      <c r="DN41" s="191"/>
      <c r="DO41" s="191"/>
      <c r="DP41" s="191"/>
      <c r="DQ41" s="191"/>
      <c r="DR41" s="191"/>
      <c r="DS41" s="191"/>
      <c r="DT41" s="191"/>
      <c r="DU41" s="191"/>
      <c r="DV41" s="191"/>
      <c r="DW41" s="191"/>
      <c r="DX41" s="191"/>
      <c r="DY41" s="191"/>
      <c r="DZ41" s="191"/>
      <c r="EA41" s="191"/>
      <c r="EB41" s="191"/>
      <c r="EC41" s="191"/>
      <c r="ED41" s="191"/>
      <c r="EE41" s="191"/>
      <c r="EF41" s="191"/>
      <c r="EG41" s="191"/>
      <c r="EH41" s="191"/>
      <c r="EI41" s="191"/>
      <c r="EJ41" s="191"/>
      <c r="EK41" s="191"/>
      <c r="EL41" s="191"/>
      <c r="EM41" s="191"/>
      <c r="EN41" s="191"/>
      <c r="EO41" s="191"/>
      <c r="EP41" s="191"/>
      <c r="EQ41" s="191"/>
      <c r="ER41" s="191"/>
      <c r="ES41" s="191"/>
      <c r="ET41" s="191"/>
      <c r="EU41" s="191"/>
      <c r="EV41" s="191"/>
      <c r="EW41" s="191"/>
      <c r="EX41" s="191"/>
      <c r="EY41" s="191"/>
      <c r="EZ41" s="191"/>
      <c r="FA41" s="191"/>
      <c r="FB41" s="191"/>
      <c r="FC41" s="191"/>
      <c r="FD41" s="191"/>
      <c r="FE41" s="191"/>
      <c r="FF41" s="191"/>
      <c r="FG41" s="191"/>
      <c r="FH41" s="191"/>
      <c r="FI41" s="191"/>
      <c r="FJ41" s="191"/>
      <c r="FK41" s="191"/>
      <c r="FL41" s="191"/>
      <c r="FM41" s="191"/>
      <c r="FN41" s="191"/>
      <c r="FO41" s="191"/>
      <c r="FP41" s="191"/>
      <c r="FQ41" s="191"/>
      <c r="FR41" s="191"/>
      <c r="FS41" s="191"/>
      <c r="FT41" s="191"/>
      <c r="FU41" s="191"/>
      <c r="FV41" s="191"/>
      <c r="FW41" s="191"/>
      <c r="FX41" s="191"/>
      <c r="FY41" s="191"/>
      <c r="FZ41" s="191"/>
      <c r="GA41" s="191"/>
      <c r="GB41" s="191"/>
      <c r="GC41" s="191"/>
      <c r="GD41" s="191"/>
      <c r="GE41" s="191"/>
      <c r="GF41" s="191"/>
      <c r="GG41" s="191"/>
      <c r="GH41" s="191"/>
      <c r="GI41" s="191"/>
      <c r="GJ41" s="191"/>
      <c r="GK41" s="191"/>
      <c r="GL41" s="191"/>
      <c r="GM41" s="191"/>
      <c r="GN41" s="191"/>
      <c r="GO41" s="191"/>
      <c r="GP41" s="191"/>
      <c r="GQ41" s="191"/>
      <c r="GR41" s="191"/>
      <c r="GS41" s="191"/>
      <c r="GT41" s="191"/>
      <c r="GU41" s="191"/>
      <c r="GV41" s="191"/>
      <c r="GW41" s="191"/>
      <c r="GX41" s="191"/>
      <c r="GY41" s="191"/>
      <c r="GZ41" s="191"/>
      <c r="HA41" s="191"/>
      <c r="HB41" s="191"/>
      <c r="HC41" s="191"/>
      <c r="HD41" s="191"/>
      <c r="HE41" s="191"/>
      <c r="HF41" s="191"/>
      <c r="HG41" s="191"/>
      <c r="HH41" s="191"/>
      <c r="HI41" s="191"/>
      <c r="HJ41" s="191"/>
      <c r="HK41" s="191"/>
      <c r="HL41" s="191"/>
      <c r="HM41" s="191"/>
      <c r="HN41" s="191"/>
      <c r="HO41" s="191"/>
      <c r="HP41" s="191"/>
      <c r="HQ41" s="191"/>
      <c r="HR41" s="191"/>
      <c r="HS41" s="191"/>
      <c r="HT41" s="191"/>
      <c r="HU41" s="191"/>
      <c r="HV41" s="191"/>
      <c r="HW41" s="191"/>
      <c r="HX41" s="191"/>
      <c r="HY41" s="191"/>
      <c r="HZ41" s="191"/>
      <c r="IA41" s="191"/>
      <c r="IB41" s="191"/>
      <c r="IC41" s="191"/>
      <c r="ID41" s="191"/>
      <c r="IE41" s="191"/>
      <c r="IF41" s="191"/>
      <c r="IG41" s="191"/>
      <c r="IH41" s="191"/>
      <c r="II41" s="191"/>
      <c r="IJ41" s="191"/>
      <c r="IK41" s="191"/>
      <c r="IL41" s="191"/>
      <c r="IM41" s="191"/>
      <c r="IN41" s="191"/>
      <c r="IO41" s="191"/>
      <c r="IP41" s="191"/>
      <c r="IQ41" s="191"/>
      <c r="IR41" s="191"/>
      <c r="IS41" s="191"/>
      <c r="IT41" s="191"/>
      <c r="IU41" s="191"/>
      <c r="IV41" s="191"/>
      <c r="IW41" s="191"/>
      <c r="IX41" s="191"/>
      <c r="IY41" s="191"/>
      <c r="IZ41" s="191"/>
      <c r="JA41" s="191"/>
      <c r="JB41" s="191"/>
      <c r="JC41" s="191"/>
      <c r="JD41" s="191"/>
      <c r="JE41" s="191"/>
      <c r="JF41" s="191"/>
      <c r="JG41" s="191"/>
      <c r="JH41" s="191"/>
      <c r="JI41" s="191"/>
      <c r="JJ41" s="191"/>
      <c r="JK41" s="191"/>
      <c r="JL41" s="191"/>
      <c r="JM41" s="191"/>
      <c r="JN41" s="191"/>
      <c r="JO41" s="191"/>
      <c r="JP41" s="191"/>
      <c r="JQ41" s="191"/>
      <c r="JR41" s="191"/>
      <c r="JS41" s="191"/>
      <c r="JT41" s="191"/>
      <c r="JU41" s="191"/>
      <c r="JV41" s="191"/>
      <c r="JW41" s="191"/>
      <c r="JX41" s="191"/>
      <c r="JY41" s="191"/>
      <c r="JZ41" s="191"/>
      <c r="KA41" s="191"/>
      <c r="KB41" s="191"/>
      <c r="KC41" s="191"/>
      <c r="KD41" s="191"/>
      <c r="KE41" s="191"/>
      <c r="KF41" s="191"/>
      <c r="KG41" s="191"/>
      <c r="KH41" s="191"/>
      <c r="KI41" s="191"/>
      <c r="KJ41" s="191"/>
      <c r="KK41" s="191"/>
      <c r="KL41" s="191"/>
      <c r="KM41" s="191"/>
      <c r="KN41" s="191"/>
      <c r="KO41" s="191"/>
      <c r="KP41" s="191"/>
      <c r="KQ41" s="191"/>
      <c r="KR41" s="191"/>
      <c r="KS41" s="191"/>
      <c r="KT41" s="191"/>
      <c r="KU41" s="191"/>
      <c r="KV41" s="191"/>
      <c r="KW41" s="191"/>
      <c r="KX41" s="191"/>
      <c r="KY41" s="191"/>
      <c r="KZ41" s="191"/>
      <c r="LA41" s="191"/>
      <c r="LB41" s="191"/>
      <c r="LC41" s="191"/>
      <c r="LD41" s="191"/>
      <c r="LE41" s="191"/>
      <c r="LF41" s="191"/>
      <c r="LG41" s="191"/>
      <c r="LH41" s="191"/>
      <c r="LI41" s="191"/>
      <c r="LJ41" s="191"/>
      <c r="LK41" s="191"/>
      <c r="LL41" s="191"/>
      <c r="LM41" s="191"/>
      <c r="LN41" s="191"/>
      <c r="LO41" s="191"/>
      <c r="LP41" s="191"/>
      <c r="LQ41" s="191"/>
      <c r="LR41" s="191"/>
      <c r="LS41" s="191"/>
      <c r="LT41" s="191"/>
      <c r="LU41" s="191"/>
      <c r="LV41" s="191"/>
      <c r="LW41" s="191"/>
      <c r="LX41" s="191"/>
      <c r="LY41" s="191"/>
      <c r="LZ41" s="191"/>
      <c r="MA41" s="191"/>
      <c r="MB41" s="191"/>
      <c r="MC41" s="191"/>
      <c r="MD41" s="191"/>
      <c r="ME41" s="191"/>
      <c r="MF41" s="191"/>
      <c r="MG41" s="191"/>
      <c r="MH41" s="191"/>
      <c r="MI41" s="191"/>
      <c r="MJ41" s="191"/>
      <c r="MK41" s="191"/>
      <c r="ML41" s="191"/>
      <c r="MM41" s="191"/>
      <c r="MN41" s="191"/>
      <c r="MO41" s="191"/>
      <c r="MP41" s="191"/>
      <c r="MQ41" s="191"/>
      <c r="MR41" s="191"/>
      <c r="MS41" s="191"/>
      <c r="MT41" s="191"/>
      <c r="MU41" s="191"/>
      <c r="MV41" s="191"/>
      <c r="MW41" s="191"/>
      <c r="MX41" s="191"/>
      <c r="MY41" s="191"/>
      <c r="MZ41" s="191"/>
      <c r="NA41" s="191"/>
      <c r="NB41" s="191"/>
      <c r="NC41" s="191"/>
      <c r="ND41" s="191"/>
      <c r="NE41" s="191"/>
      <c r="NF41" s="191"/>
      <c r="NG41" s="191"/>
      <c r="NH41" s="191"/>
      <c r="NI41" s="191"/>
      <c r="NJ41" s="191"/>
      <c r="NK41" s="191"/>
      <c r="NL41" s="191"/>
      <c r="NM41" s="191"/>
      <c r="NN41" s="191"/>
      <c r="NO41" s="191"/>
      <c r="NP41" s="191"/>
      <c r="NQ41" s="191"/>
      <c r="NR41" s="191"/>
      <c r="NS41" s="191"/>
      <c r="NT41" s="191"/>
      <c r="NU41" s="191"/>
      <c r="NV41" s="191"/>
      <c r="NW41" s="191"/>
      <c r="NX41" s="191"/>
      <c r="NY41" s="191"/>
      <c r="NZ41" s="191"/>
      <c r="OA41" s="191"/>
      <c r="OB41" s="191"/>
      <c r="OC41" s="191"/>
      <c r="OD41" s="191"/>
      <c r="OE41" s="191"/>
      <c r="OF41" s="191"/>
      <c r="OG41" s="191"/>
      <c r="OH41" s="191"/>
      <c r="OI41" s="191"/>
      <c r="OJ41" s="191"/>
      <c r="OK41" s="191"/>
      <c r="OL41" s="191"/>
      <c r="OM41" s="191"/>
      <c r="ON41" s="191"/>
      <c r="OO41" s="191"/>
      <c r="OP41" s="191"/>
      <c r="OQ41" s="191"/>
      <c r="OR41" s="191"/>
      <c r="OS41" s="191"/>
      <c r="OT41" s="191"/>
      <c r="OU41" s="191"/>
      <c r="OV41" s="191"/>
      <c r="OW41" s="191"/>
      <c r="OX41" s="191"/>
      <c r="OY41" s="191"/>
      <c r="OZ41" s="191"/>
      <c r="PA41" s="191"/>
      <c r="PB41" s="191"/>
      <c r="PC41" s="191"/>
      <c r="PD41" s="191"/>
      <c r="PE41" s="191"/>
      <c r="PF41" s="191"/>
      <c r="PG41" s="191"/>
      <c r="PH41" s="191"/>
      <c r="PI41" s="191"/>
      <c r="PJ41" s="191"/>
      <c r="PK41" s="191"/>
      <c r="PL41" s="191"/>
      <c r="PM41" s="191"/>
      <c r="PN41" s="191"/>
      <c r="PO41" s="191"/>
      <c r="PP41" s="191"/>
      <c r="PQ41" s="191"/>
      <c r="PR41" s="191"/>
      <c r="PS41" s="191"/>
      <c r="PT41" s="191"/>
      <c r="PU41" s="191"/>
      <c r="PV41" s="191"/>
      <c r="PW41" s="191"/>
      <c r="PX41" s="191"/>
      <c r="PY41" s="191"/>
      <c r="PZ41" s="191"/>
      <c r="QA41" s="191"/>
      <c r="QB41" s="191"/>
      <c r="QC41" s="191"/>
      <c r="QD41" s="191"/>
      <c r="QE41" s="191"/>
      <c r="QF41" s="191"/>
      <c r="QG41" s="191"/>
      <c r="QH41" s="191"/>
      <c r="QI41" s="191"/>
      <c r="QJ41" s="191"/>
      <c r="QK41" s="191"/>
      <c r="QL41" s="191"/>
      <c r="QM41" s="191"/>
      <c r="QN41" s="191"/>
      <c r="QO41" s="191"/>
      <c r="QP41" s="191"/>
      <c r="QQ41" s="191"/>
      <c r="QR41" s="191"/>
      <c r="QS41" s="191"/>
      <c r="QT41" s="191"/>
      <c r="QU41" s="191"/>
      <c r="QV41" s="191"/>
      <c r="QW41" s="191"/>
      <c r="QX41" s="191"/>
      <c r="QY41" s="191"/>
      <c r="QZ41" s="191"/>
      <c r="RA41" s="191"/>
      <c r="RB41" s="191"/>
      <c r="RC41" s="191"/>
      <c r="RD41" s="191"/>
      <c r="RE41" s="191"/>
      <c r="RF41" s="191"/>
      <c r="RG41" s="191"/>
      <c r="RH41" s="191"/>
      <c r="RI41" s="191"/>
      <c r="RJ41" s="191"/>
      <c r="RK41" s="191"/>
      <c r="RL41" s="191"/>
      <c r="RM41" s="191"/>
      <c r="RN41" s="191"/>
      <c r="RO41" s="191"/>
      <c r="RP41" s="191"/>
      <c r="RQ41" s="191"/>
      <c r="RR41" s="191"/>
      <c r="RS41" s="191"/>
      <c r="RT41" s="191"/>
      <c r="RU41" s="191"/>
      <c r="RV41" s="191"/>
      <c r="RW41" s="191"/>
      <c r="RX41" s="191"/>
      <c r="RY41" s="191"/>
      <c r="RZ41" s="191"/>
      <c r="SA41" s="191"/>
      <c r="SB41" s="191"/>
      <c r="SC41" s="191"/>
      <c r="SD41" s="191"/>
      <c r="SE41" s="191"/>
      <c r="SF41" s="191"/>
      <c r="SG41" s="191"/>
      <c r="SH41" s="191"/>
      <c r="SI41" s="191"/>
      <c r="SJ41" s="191"/>
      <c r="SK41" s="191"/>
      <c r="SL41" s="191"/>
      <c r="SM41" s="191"/>
      <c r="SN41" s="191"/>
      <c r="SO41" s="191"/>
      <c r="SP41" s="191"/>
      <c r="SQ41" s="191"/>
      <c r="SR41" s="191"/>
      <c r="SS41" s="191"/>
      <c r="ST41" s="191"/>
      <c r="SU41" s="191"/>
      <c r="SV41" s="191"/>
      <c r="SW41" s="191"/>
      <c r="SX41" s="191"/>
      <c r="SY41" s="191"/>
      <c r="SZ41" s="191"/>
      <c r="TA41" s="191"/>
      <c r="TB41" s="191"/>
      <c r="TC41" s="191"/>
      <c r="TD41" s="191"/>
      <c r="TE41" s="191"/>
      <c r="TF41" s="191"/>
      <c r="TG41" s="191"/>
      <c r="TH41" s="191"/>
      <c r="TI41" s="191"/>
      <c r="TJ41" s="191"/>
      <c r="TK41" s="191"/>
      <c r="TL41" s="191"/>
      <c r="TM41" s="191"/>
      <c r="TN41" s="191"/>
      <c r="TO41" s="191"/>
      <c r="TP41" s="191"/>
      <c r="TQ41" s="191"/>
      <c r="TR41" s="191"/>
      <c r="TS41" s="191"/>
      <c r="TT41" s="191"/>
      <c r="TU41" s="191"/>
      <c r="TV41" s="191"/>
      <c r="TW41" s="191"/>
      <c r="TX41" s="191"/>
      <c r="TY41" s="191"/>
      <c r="TZ41" s="191"/>
      <c r="UA41" s="191"/>
      <c r="UB41" s="191"/>
      <c r="UC41" s="191"/>
      <c r="UD41" s="191"/>
      <c r="UE41" s="191"/>
      <c r="UF41" s="191"/>
      <c r="UG41" s="191"/>
      <c r="UH41" s="191"/>
      <c r="UI41" s="191"/>
      <c r="UJ41" s="191"/>
      <c r="UK41" s="191"/>
      <c r="UL41" s="191"/>
      <c r="UM41" s="191"/>
      <c r="UN41" s="191"/>
      <c r="UO41" s="191"/>
      <c r="UP41" s="191"/>
      <c r="UQ41" s="191"/>
      <c r="UR41" s="191"/>
      <c r="US41" s="191"/>
      <c r="UT41" s="191"/>
      <c r="UU41" s="191"/>
      <c r="UV41" s="191"/>
      <c r="UW41" s="191"/>
      <c r="UX41" s="191"/>
      <c r="UY41" s="191"/>
      <c r="UZ41" s="191"/>
      <c r="VA41" s="191"/>
      <c r="VB41" s="191"/>
      <c r="VC41" s="191"/>
      <c r="VD41" s="191"/>
      <c r="VE41" s="191"/>
      <c r="VF41" s="191"/>
      <c r="VG41" s="191"/>
      <c r="VH41" s="191"/>
      <c r="VI41" s="191"/>
      <c r="VJ41" s="191"/>
      <c r="VK41" s="191"/>
      <c r="VL41" s="191"/>
      <c r="VM41" s="191"/>
      <c r="VN41" s="191"/>
      <c r="VO41" s="191"/>
      <c r="VP41" s="191"/>
      <c r="VQ41" s="191"/>
      <c r="VR41" s="191"/>
      <c r="VS41" s="191"/>
      <c r="VT41" s="191"/>
      <c r="VU41" s="191"/>
      <c r="VV41" s="191"/>
      <c r="VW41" s="191"/>
      <c r="VX41" s="191"/>
      <c r="VY41" s="191"/>
      <c r="VZ41" s="191"/>
      <c r="WA41" s="191"/>
      <c r="WB41" s="191"/>
      <c r="WC41" s="191"/>
      <c r="WD41" s="191"/>
      <c r="WE41" s="191"/>
      <c r="WF41" s="191"/>
      <c r="WG41" s="191"/>
      <c r="WH41" s="191"/>
      <c r="WI41" s="191"/>
      <c r="WJ41" s="191"/>
      <c r="WK41" s="191"/>
      <c r="WL41" s="191"/>
      <c r="WM41" s="191"/>
      <c r="WN41" s="191"/>
      <c r="WO41" s="191"/>
      <c r="WP41" s="191"/>
      <c r="WQ41" s="191"/>
      <c r="WR41" s="191"/>
      <c r="WS41" s="191"/>
      <c r="WT41" s="191"/>
      <c r="WU41" s="191"/>
      <c r="WV41" s="191"/>
      <c r="WW41" s="191"/>
      <c r="WX41" s="191"/>
      <c r="WY41" s="191"/>
      <c r="WZ41" s="191"/>
      <c r="XA41" s="191"/>
      <c r="XB41" s="191"/>
      <c r="XC41" s="191"/>
      <c r="XD41" s="191"/>
      <c r="XE41" s="191"/>
      <c r="XF41" s="191"/>
      <c r="XG41" s="191"/>
      <c r="XH41" s="191"/>
      <c r="XI41" s="191"/>
      <c r="XJ41" s="191"/>
      <c r="XK41" s="191"/>
      <c r="XL41" s="191"/>
      <c r="XM41" s="191"/>
      <c r="XN41" s="191"/>
      <c r="XO41" s="191"/>
      <c r="XP41" s="191"/>
      <c r="XQ41" s="191"/>
      <c r="XR41" s="191"/>
      <c r="XS41" s="191"/>
      <c r="XT41" s="191"/>
      <c r="XU41" s="191"/>
      <c r="XV41" s="191"/>
      <c r="XW41" s="191"/>
      <c r="XX41" s="191"/>
      <c r="XY41" s="191"/>
      <c r="XZ41" s="191"/>
      <c r="YA41" s="191"/>
      <c r="YB41" s="191"/>
      <c r="YC41" s="191"/>
      <c r="YD41" s="191"/>
      <c r="YE41" s="191"/>
      <c r="YF41" s="191"/>
      <c r="YG41" s="191"/>
      <c r="YH41" s="191"/>
      <c r="YI41" s="191"/>
      <c r="YJ41" s="191"/>
      <c r="YK41" s="191"/>
      <c r="YL41" s="191"/>
      <c r="YM41" s="191"/>
      <c r="YN41" s="191"/>
      <c r="YO41" s="191"/>
      <c r="YP41" s="191"/>
      <c r="YQ41" s="191"/>
      <c r="YR41" s="191"/>
      <c r="YS41" s="191"/>
      <c r="YT41" s="191"/>
      <c r="YU41" s="191"/>
      <c r="YV41" s="191"/>
      <c r="YW41" s="191"/>
      <c r="YX41" s="191"/>
      <c r="YY41" s="191"/>
      <c r="YZ41" s="191"/>
      <c r="ZA41" s="191"/>
      <c r="ZB41" s="191"/>
      <c r="ZC41" s="191"/>
      <c r="ZD41" s="191"/>
      <c r="ZE41" s="191"/>
      <c r="ZF41" s="191"/>
      <c r="ZG41" s="191"/>
      <c r="ZH41" s="191"/>
      <c r="ZI41" s="191"/>
      <c r="ZJ41" s="191"/>
      <c r="ZK41" s="191"/>
      <c r="ZL41" s="191"/>
      <c r="ZM41" s="191"/>
      <c r="ZN41" s="191"/>
      <c r="ZO41" s="191"/>
      <c r="ZP41" s="191"/>
      <c r="ZQ41" s="191"/>
      <c r="ZR41" s="191"/>
      <c r="ZS41" s="191"/>
      <c r="ZT41" s="191"/>
      <c r="ZU41" s="191"/>
      <c r="ZV41" s="191"/>
      <c r="ZW41" s="191"/>
      <c r="ZX41" s="191"/>
      <c r="ZY41" s="191"/>
      <c r="ZZ41" s="191"/>
      <c r="AAA41" s="191"/>
      <c r="AAB41" s="191"/>
      <c r="AAC41" s="191"/>
      <c r="AAD41" s="191"/>
      <c r="AAE41" s="191"/>
      <c r="AAF41" s="191"/>
      <c r="AAG41" s="191"/>
      <c r="AAH41" s="191"/>
      <c r="AAI41" s="191"/>
      <c r="AAJ41" s="191"/>
      <c r="AAK41" s="191"/>
      <c r="AAL41" s="191"/>
      <c r="AAM41" s="191"/>
      <c r="AAN41" s="191"/>
      <c r="AAO41" s="191"/>
      <c r="AAP41" s="191"/>
      <c r="AAQ41" s="191"/>
      <c r="AAR41" s="191"/>
      <c r="AAS41" s="191"/>
      <c r="AAT41" s="191"/>
      <c r="AAU41" s="191"/>
      <c r="AAV41" s="191"/>
      <c r="AAW41" s="191"/>
      <c r="AAX41" s="191"/>
      <c r="AAY41" s="191"/>
      <c r="AAZ41" s="191"/>
      <c r="ABA41" s="191"/>
      <c r="ABB41" s="191"/>
      <c r="ABC41" s="191"/>
      <c r="ABD41" s="191"/>
      <c r="ABE41" s="191"/>
      <c r="ABF41" s="191"/>
      <c r="ABG41" s="191"/>
      <c r="ABH41" s="191"/>
      <c r="ABI41" s="191"/>
      <c r="ABJ41" s="191"/>
      <c r="ABK41" s="191"/>
      <c r="ABL41" s="191"/>
      <c r="ABM41" s="191"/>
      <c r="ABN41" s="191"/>
      <c r="ABO41" s="191"/>
      <c r="ABP41" s="191"/>
      <c r="ABQ41" s="191"/>
      <c r="ABR41" s="191"/>
      <c r="ABS41" s="191"/>
      <c r="ABT41" s="191"/>
      <c r="ABU41" s="191"/>
      <c r="ABV41" s="191"/>
      <c r="ABW41" s="191"/>
      <c r="ABX41" s="191"/>
      <c r="ABY41" s="191"/>
      <c r="ABZ41" s="191"/>
      <c r="ACA41" s="191"/>
      <c r="ACB41" s="191"/>
      <c r="ACC41" s="191"/>
      <c r="ACD41" s="191"/>
      <c r="ACE41" s="191"/>
      <c r="ACF41" s="191"/>
      <c r="ACG41" s="191"/>
      <c r="ACH41" s="191"/>
      <c r="ACI41" s="191"/>
      <c r="ACJ41" s="191"/>
      <c r="ACK41" s="191"/>
      <c r="ACL41" s="191"/>
      <c r="ACM41" s="191"/>
      <c r="ACN41" s="191"/>
      <c r="ACO41" s="191"/>
      <c r="ACP41" s="191"/>
      <c r="ACQ41" s="191"/>
      <c r="ACR41" s="191"/>
      <c r="ACS41" s="191"/>
      <c r="ACT41" s="191"/>
      <c r="ACU41" s="191"/>
      <c r="ACV41" s="191"/>
      <c r="ACW41" s="191"/>
      <c r="ACX41" s="191"/>
      <c r="ACY41" s="191"/>
      <c r="ACZ41" s="191"/>
      <c r="ADA41" s="191"/>
      <c r="ADB41" s="191"/>
      <c r="ADC41" s="191"/>
      <c r="ADD41" s="191"/>
      <c r="ADE41" s="191"/>
      <c r="ADF41" s="191"/>
      <c r="ADG41" s="191"/>
      <c r="ADH41" s="191"/>
      <c r="ADI41" s="191"/>
      <c r="ADJ41" s="191"/>
      <c r="ADK41" s="191"/>
      <c r="ADL41" s="191"/>
      <c r="ADM41" s="191"/>
      <c r="ADN41" s="191"/>
      <c r="ADO41" s="191"/>
      <c r="ADP41" s="191"/>
      <c r="ADQ41" s="191"/>
      <c r="ADR41" s="191"/>
      <c r="ADS41" s="191"/>
      <c r="ADT41" s="191"/>
      <c r="ADU41" s="191"/>
      <c r="ADV41" s="191"/>
      <c r="ADW41" s="191"/>
      <c r="ADX41" s="191"/>
      <c r="ADY41" s="191"/>
      <c r="ADZ41" s="191"/>
      <c r="AEA41" s="191"/>
      <c r="AEB41" s="191"/>
      <c r="AEC41" s="191"/>
      <c r="AED41" s="191"/>
      <c r="AEE41" s="191"/>
      <c r="AEF41" s="191"/>
      <c r="AEG41" s="191"/>
      <c r="AEH41" s="191"/>
      <c r="AEI41" s="191"/>
      <c r="AEJ41" s="191"/>
      <c r="AEK41" s="191"/>
      <c r="AEL41" s="191"/>
      <c r="AEM41" s="191"/>
      <c r="AEN41" s="191"/>
      <c r="AEO41" s="191"/>
      <c r="AEP41" s="191"/>
      <c r="AEQ41" s="191"/>
      <c r="AER41" s="191"/>
      <c r="AES41" s="191"/>
      <c r="AET41" s="191"/>
      <c r="AEU41" s="191"/>
      <c r="AEV41" s="191"/>
      <c r="AEW41" s="191"/>
      <c r="AEX41" s="191"/>
      <c r="AEY41" s="191"/>
      <c r="AEZ41" s="191"/>
      <c r="AFA41" s="191"/>
      <c r="AFB41" s="191"/>
      <c r="AFC41" s="191"/>
      <c r="AFD41" s="191"/>
      <c r="AFE41" s="191"/>
      <c r="AFF41" s="191"/>
      <c r="AFG41" s="191"/>
      <c r="AFH41" s="191"/>
      <c r="AFI41" s="191"/>
      <c r="AFJ41" s="191"/>
      <c r="AFK41" s="191"/>
      <c r="AFL41" s="191"/>
      <c r="AFM41" s="191"/>
      <c r="AFN41" s="191"/>
      <c r="AFO41" s="191"/>
      <c r="AFP41" s="191"/>
      <c r="AFQ41" s="191"/>
      <c r="AFR41" s="191"/>
      <c r="AFS41" s="191"/>
      <c r="AFT41" s="191"/>
      <c r="AFU41" s="191"/>
      <c r="AFV41" s="191"/>
      <c r="AFW41" s="191"/>
      <c r="AFX41" s="191"/>
      <c r="AFY41" s="191"/>
      <c r="AFZ41" s="191"/>
      <c r="AGA41" s="191"/>
      <c r="AGB41" s="191"/>
      <c r="AGC41" s="191"/>
      <c r="AGD41" s="191"/>
      <c r="AGE41" s="191"/>
      <c r="AGF41" s="191"/>
      <c r="AGG41" s="191"/>
      <c r="AGH41" s="191"/>
      <c r="AGI41" s="191"/>
      <c r="AGJ41" s="191"/>
      <c r="AGK41" s="191"/>
      <c r="AGL41" s="191"/>
      <c r="AGM41" s="191"/>
      <c r="AGN41" s="191"/>
      <c r="AGO41" s="191"/>
      <c r="AGP41" s="191"/>
      <c r="AGQ41" s="191"/>
      <c r="AGR41" s="191"/>
      <c r="AGS41" s="191"/>
      <c r="AGT41" s="191"/>
      <c r="AGU41" s="191"/>
      <c r="AGV41" s="191"/>
      <c r="AGW41" s="191"/>
      <c r="AGX41" s="191"/>
      <c r="AGY41" s="191"/>
      <c r="AGZ41" s="191"/>
      <c r="AHA41" s="191"/>
      <c r="AHB41" s="191"/>
      <c r="AHC41" s="191"/>
      <c r="AHD41" s="191"/>
      <c r="AHE41" s="191"/>
      <c r="AHF41" s="191"/>
      <c r="AHG41" s="191"/>
      <c r="AHH41" s="191"/>
      <c r="AHI41" s="191"/>
      <c r="AHJ41" s="191"/>
      <c r="AHK41" s="191"/>
      <c r="AHL41" s="191"/>
      <c r="AHM41" s="191"/>
      <c r="AHN41" s="191"/>
      <c r="AHO41" s="191"/>
      <c r="AHP41" s="191"/>
      <c r="AHQ41" s="191"/>
      <c r="AHR41" s="191"/>
      <c r="AHS41" s="191"/>
      <c r="AHT41" s="191"/>
      <c r="AHU41" s="191"/>
      <c r="AHV41" s="191"/>
      <c r="AHW41" s="191"/>
      <c r="AHX41" s="191"/>
      <c r="AHY41" s="191"/>
      <c r="AHZ41" s="191"/>
      <c r="AIA41" s="191"/>
      <c r="AIB41" s="191"/>
      <c r="AIC41" s="191"/>
      <c r="AID41" s="191"/>
      <c r="AIE41" s="191"/>
      <c r="AIF41" s="191"/>
      <c r="AIG41" s="191"/>
      <c r="AIH41" s="191"/>
      <c r="AII41" s="191"/>
      <c r="AIJ41" s="191"/>
      <c r="AIK41" s="191"/>
      <c r="AIL41" s="191"/>
      <c r="AIM41" s="191"/>
      <c r="AIN41" s="191"/>
      <c r="AIO41" s="191"/>
      <c r="AIP41" s="191"/>
      <c r="AIQ41" s="191"/>
      <c r="AIR41" s="191"/>
      <c r="AIS41" s="191"/>
      <c r="AIT41" s="191"/>
      <c r="AIU41" s="191"/>
      <c r="AIV41" s="191"/>
      <c r="AIW41" s="191"/>
      <c r="AIX41" s="191"/>
      <c r="AIY41" s="191"/>
      <c r="AIZ41" s="191"/>
      <c r="AJA41" s="191"/>
      <c r="AJB41" s="191"/>
      <c r="AJC41" s="191"/>
      <c r="AJD41" s="191"/>
      <c r="AJE41" s="191"/>
      <c r="AJF41" s="191"/>
      <c r="AJG41" s="191"/>
      <c r="AJH41" s="191"/>
      <c r="AJI41" s="191"/>
      <c r="AJJ41" s="191"/>
      <c r="AJK41" s="191"/>
      <c r="AJL41" s="191"/>
      <c r="AJM41" s="191"/>
      <c r="AJN41" s="191"/>
      <c r="AJO41" s="191"/>
      <c r="AJP41" s="191"/>
      <c r="AJQ41" s="191"/>
      <c r="AJR41" s="191"/>
      <c r="AJS41" s="191"/>
      <c r="AJT41" s="191"/>
      <c r="AJU41" s="191"/>
      <c r="AJV41" s="191"/>
      <c r="AJW41" s="191"/>
      <c r="AJX41" s="191"/>
      <c r="AJY41" s="191"/>
      <c r="AJZ41" s="191"/>
      <c r="AKA41" s="191"/>
      <c r="AKB41" s="191"/>
      <c r="AKC41" s="191"/>
      <c r="AKD41" s="191"/>
      <c r="AKE41" s="191"/>
      <c r="AKF41" s="191"/>
      <c r="AKG41" s="191"/>
      <c r="AKH41" s="191"/>
      <c r="AKI41" s="191"/>
      <c r="AKJ41" s="191"/>
      <c r="AKK41" s="191"/>
      <c r="AKL41" s="191"/>
      <c r="AKM41" s="191"/>
      <c r="AKN41" s="191"/>
      <c r="AKO41" s="191"/>
      <c r="AKP41" s="191"/>
      <c r="AKQ41" s="191"/>
      <c r="AKR41" s="191"/>
      <c r="AKS41" s="191"/>
      <c r="AKT41" s="191"/>
      <c r="AKU41" s="191"/>
      <c r="AKV41" s="191"/>
      <c r="AKW41" s="191"/>
      <c r="AKX41" s="191"/>
      <c r="AKY41" s="191"/>
      <c r="AKZ41" s="191"/>
      <c r="ALA41" s="191"/>
      <c r="ALB41" s="191"/>
      <c r="ALC41" s="191"/>
      <c r="ALD41" s="191"/>
      <c r="ALE41" s="191"/>
      <c r="ALF41" s="191"/>
      <c r="ALG41" s="191"/>
      <c r="ALH41" s="191"/>
      <c r="ALI41" s="191"/>
      <c r="ALJ41" s="191"/>
      <c r="ALK41" s="191"/>
      <c r="ALL41" s="191"/>
      <c r="ALM41" s="191"/>
      <c r="ALN41" s="191"/>
      <c r="ALO41" s="191"/>
      <c r="ALP41" s="191"/>
      <c r="ALQ41" s="191"/>
      <c r="ALR41" s="191"/>
      <c r="ALS41" s="191"/>
      <c r="ALT41" s="191"/>
      <c r="ALU41" s="191"/>
      <c r="ALV41" s="191"/>
      <c r="ALW41" s="191"/>
      <c r="ALX41" s="191"/>
      <c r="ALY41" s="191"/>
      <c r="ALZ41" s="191"/>
      <c r="AMA41" s="191"/>
      <c r="AMB41" s="191"/>
      <c r="AMC41" s="191"/>
      <c r="AMD41" s="191"/>
      <c r="AME41" s="191"/>
      <c r="AMF41" s="191"/>
      <c r="AMG41" s="191"/>
      <c r="AMH41" s="191"/>
      <c r="AMI41" s="191"/>
      <c r="AMJ41" s="191"/>
      <c r="AMK41" s="191"/>
      <c r="AML41" s="191"/>
    </row>
    <row r="42" spans="1:1026" ht="9.9499999999999993" hidden="1" customHeight="1" x14ac:dyDescent="0.25">
      <c r="A42" s="220" t="s">
        <v>155</v>
      </c>
      <c r="B42" s="227">
        <v>0</v>
      </c>
      <c r="C42" s="227"/>
      <c r="D42" s="227"/>
      <c r="E42" s="171">
        <v>0</v>
      </c>
      <c r="F42" s="171"/>
      <c r="G42" s="215"/>
      <c r="H42" s="215"/>
      <c r="M42" s="188"/>
      <c r="N42" s="230">
        <f>N40/O41</f>
        <v>620733.33333333337</v>
      </c>
      <c r="O42" s="188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1"/>
      <c r="AE42" s="191"/>
      <c r="AF42" s="191"/>
      <c r="AG42" s="191"/>
      <c r="AH42" s="191"/>
      <c r="AI42" s="191"/>
      <c r="AJ42" s="191"/>
      <c r="AK42" s="191"/>
      <c r="AL42" s="191"/>
      <c r="AM42" s="191"/>
      <c r="AN42" s="191"/>
      <c r="AO42" s="191"/>
      <c r="AP42" s="191"/>
      <c r="AQ42" s="191"/>
      <c r="AR42" s="191"/>
      <c r="AS42" s="191"/>
      <c r="AT42" s="191"/>
      <c r="AU42" s="191"/>
      <c r="AV42" s="191"/>
      <c r="AW42" s="191"/>
      <c r="AX42" s="191"/>
      <c r="AY42" s="191"/>
      <c r="AZ42" s="191"/>
      <c r="BA42" s="191"/>
      <c r="BB42" s="191"/>
      <c r="BC42" s="191"/>
      <c r="BD42" s="191"/>
      <c r="BE42" s="191"/>
      <c r="BF42" s="191"/>
      <c r="BG42" s="191"/>
      <c r="BH42" s="191"/>
      <c r="BI42" s="191"/>
      <c r="BJ42" s="191"/>
      <c r="BK42" s="191"/>
      <c r="BL42" s="191"/>
      <c r="BM42" s="191"/>
      <c r="BN42" s="191"/>
      <c r="BO42" s="191"/>
      <c r="BP42" s="191"/>
      <c r="BQ42" s="191"/>
      <c r="BR42" s="191"/>
      <c r="BS42" s="191"/>
      <c r="BT42" s="191"/>
      <c r="BU42" s="191"/>
      <c r="BV42" s="191"/>
      <c r="BW42" s="191"/>
      <c r="BX42" s="191"/>
      <c r="BY42" s="191"/>
      <c r="BZ42" s="191"/>
      <c r="CA42" s="191"/>
      <c r="CB42" s="191"/>
      <c r="CC42" s="191"/>
      <c r="CD42" s="191"/>
      <c r="CE42" s="191"/>
      <c r="CF42" s="191"/>
      <c r="CG42" s="191"/>
      <c r="CH42" s="191"/>
      <c r="CI42" s="191"/>
      <c r="CJ42" s="191"/>
      <c r="CK42" s="191"/>
      <c r="CL42" s="191"/>
      <c r="CM42" s="191"/>
      <c r="CN42" s="191"/>
      <c r="CO42" s="191"/>
      <c r="CP42" s="191"/>
      <c r="CQ42" s="191"/>
      <c r="CR42" s="191"/>
      <c r="CS42" s="191"/>
      <c r="CT42" s="191"/>
      <c r="CU42" s="191"/>
      <c r="CV42" s="191"/>
      <c r="CW42" s="191"/>
      <c r="CX42" s="191"/>
      <c r="CY42" s="191"/>
      <c r="CZ42" s="191"/>
      <c r="DA42" s="191"/>
      <c r="DB42" s="191"/>
      <c r="DC42" s="191"/>
      <c r="DD42" s="191"/>
      <c r="DE42" s="191"/>
      <c r="DF42" s="191"/>
      <c r="DG42" s="191"/>
      <c r="DH42" s="191"/>
      <c r="DI42" s="191"/>
      <c r="DJ42" s="191"/>
      <c r="DK42" s="191"/>
      <c r="DL42" s="191"/>
      <c r="DM42" s="191"/>
      <c r="DN42" s="191"/>
      <c r="DO42" s="191"/>
      <c r="DP42" s="191"/>
      <c r="DQ42" s="191"/>
      <c r="DR42" s="191"/>
      <c r="DS42" s="191"/>
      <c r="DT42" s="191"/>
      <c r="DU42" s="191"/>
      <c r="DV42" s="191"/>
      <c r="DW42" s="191"/>
      <c r="DX42" s="191"/>
      <c r="DY42" s="191"/>
      <c r="DZ42" s="191"/>
      <c r="EA42" s="191"/>
      <c r="EB42" s="191"/>
      <c r="EC42" s="191"/>
      <c r="ED42" s="191"/>
      <c r="EE42" s="191"/>
      <c r="EF42" s="191"/>
      <c r="EG42" s="191"/>
      <c r="EH42" s="191"/>
      <c r="EI42" s="191"/>
      <c r="EJ42" s="191"/>
      <c r="EK42" s="191"/>
      <c r="EL42" s="191"/>
      <c r="EM42" s="191"/>
      <c r="EN42" s="191"/>
      <c r="EO42" s="191"/>
      <c r="EP42" s="191"/>
      <c r="EQ42" s="191"/>
      <c r="ER42" s="191"/>
      <c r="ES42" s="191"/>
      <c r="ET42" s="191"/>
      <c r="EU42" s="191"/>
      <c r="EV42" s="191"/>
      <c r="EW42" s="191"/>
      <c r="EX42" s="191"/>
      <c r="EY42" s="191"/>
      <c r="EZ42" s="191"/>
      <c r="FA42" s="191"/>
      <c r="FB42" s="191"/>
      <c r="FC42" s="191"/>
      <c r="FD42" s="191"/>
      <c r="FE42" s="191"/>
      <c r="FF42" s="191"/>
      <c r="FG42" s="191"/>
      <c r="FH42" s="191"/>
      <c r="FI42" s="191"/>
      <c r="FJ42" s="191"/>
      <c r="FK42" s="191"/>
      <c r="FL42" s="191"/>
      <c r="FM42" s="191"/>
      <c r="FN42" s="191"/>
      <c r="FO42" s="191"/>
      <c r="FP42" s="191"/>
      <c r="FQ42" s="191"/>
      <c r="FR42" s="191"/>
      <c r="FS42" s="191"/>
      <c r="FT42" s="191"/>
      <c r="FU42" s="191"/>
      <c r="FV42" s="191"/>
      <c r="FW42" s="191"/>
      <c r="FX42" s="191"/>
      <c r="FY42" s="191"/>
      <c r="FZ42" s="191"/>
      <c r="GA42" s="191"/>
      <c r="GB42" s="191"/>
      <c r="GC42" s="191"/>
      <c r="GD42" s="191"/>
      <c r="GE42" s="191"/>
      <c r="GF42" s="191"/>
      <c r="GG42" s="191"/>
      <c r="GH42" s="191"/>
      <c r="GI42" s="191"/>
      <c r="GJ42" s="191"/>
      <c r="GK42" s="191"/>
      <c r="GL42" s="191"/>
      <c r="GM42" s="191"/>
      <c r="GN42" s="191"/>
      <c r="GO42" s="191"/>
      <c r="GP42" s="191"/>
      <c r="GQ42" s="191"/>
      <c r="GR42" s="191"/>
      <c r="GS42" s="191"/>
      <c r="GT42" s="191"/>
      <c r="GU42" s="191"/>
      <c r="GV42" s="191"/>
      <c r="GW42" s="191"/>
      <c r="GX42" s="191"/>
      <c r="GY42" s="191"/>
      <c r="GZ42" s="191"/>
      <c r="HA42" s="191"/>
      <c r="HB42" s="191"/>
      <c r="HC42" s="191"/>
      <c r="HD42" s="191"/>
      <c r="HE42" s="191"/>
      <c r="HF42" s="191"/>
      <c r="HG42" s="191"/>
      <c r="HH42" s="191"/>
      <c r="HI42" s="191"/>
      <c r="HJ42" s="191"/>
      <c r="HK42" s="191"/>
      <c r="HL42" s="191"/>
      <c r="HM42" s="191"/>
      <c r="HN42" s="191"/>
      <c r="HO42" s="191"/>
      <c r="HP42" s="191"/>
      <c r="HQ42" s="191"/>
      <c r="HR42" s="191"/>
      <c r="HS42" s="191"/>
      <c r="HT42" s="191"/>
      <c r="HU42" s="191"/>
      <c r="HV42" s="191"/>
      <c r="HW42" s="191"/>
      <c r="HX42" s="191"/>
      <c r="HY42" s="191"/>
      <c r="HZ42" s="191"/>
      <c r="IA42" s="191"/>
      <c r="IB42" s="191"/>
      <c r="IC42" s="191"/>
      <c r="ID42" s="191"/>
      <c r="IE42" s="191"/>
      <c r="IF42" s="191"/>
      <c r="IG42" s="191"/>
      <c r="IH42" s="191"/>
      <c r="II42" s="191"/>
      <c r="IJ42" s="191"/>
      <c r="IK42" s="191"/>
      <c r="IL42" s="191"/>
      <c r="IM42" s="191"/>
      <c r="IN42" s="191"/>
      <c r="IO42" s="191"/>
      <c r="IP42" s="191"/>
      <c r="IQ42" s="191"/>
      <c r="IR42" s="191"/>
      <c r="IS42" s="191"/>
      <c r="IT42" s="191"/>
      <c r="IU42" s="191"/>
      <c r="IV42" s="191"/>
      <c r="IW42" s="191"/>
      <c r="IX42" s="191"/>
      <c r="IY42" s="191"/>
      <c r="IZ42" s="191"/>
      <c r="JA42" s="191"/>
      <c r="JB42" s="191"/>
      <c r="JC42" s="191"/>
      <c r="JD42" s="191"/>
      <c r="JE42" s="191"/>
      <c r="JF42" s="191"/>
      <c r="JG42" s="191"/>
      <c r="JH42" s="191"/>
      <c r="JI42" s="191"/>
      <c r="JJ42" s="191"/>
      <c r="JK42" s="191"/>
      <c r="JL42" s="191"/>
      <c r="JM42" s="191"/>
      <c r="JN42" s="191"/>
      <c r="JO42" s="191"/>
      <c r="JP42" s="191"/>
      <c r="JQ42" s="191"/>
      <c r="JR42" s="191"/>
      <c r="JS42" s="191"/>
      <c r="JT42" s="191"/>
      <c r="JU42" s="191"/>
      <c r="JV42" s="191"/>
      <c r="JW42" s="191"/>
      <c r="JX42" s="191"/>
      <c r="JY42" s="191"/>
      <c r="JZ42" s="191"/>
      <c r="KA42" s="191"/>
      <c r="KB42" s="191"/>
      <c r="KC42" s="191"/>
      <c r="KD42" s="191"/>
      <c r="KE42" s="191"/>
      <c r="KF42" s="191"/>
      <c r="KG42" s="191"/>
      <c r="KH42" s="191"/>
      <c r="KI42" s="191"/>
      <c r="KJ42" s="191"/>
      <c r="KK42" s="191"/>
      <c r="KL42" s="191"/>
      <c r="KM42" s="191"/>
      <c r="KN42" s="191"/>
      <c r="KO42" s="191"/>
      <c r="KP42" s="191"/>
      <c r="KQ42" s="191"/>
      <c r="KR42" s="191"/>
      <c r="KS42" s="191"/>
      <c r="KT42" s="191"/>
      <c r="KU42" s="191"/>
      <c r="KV42" s="191"/>
      <c r="KW42" s="191"/>
      <c r="KX42" s="191"/>
      <c r="KY42" s="191"/>
      <c r="KZ42" s="191"/>
      <c r="LA42" s="191"/>
      <c r="LB42" s="191"/>
      <c r="LC42" s="191"/>
      <c r="LD42" s="191"/>
      <c r="LE42" s="191"/>
      <c r="LF42" s="191"/>
      <c r="LG42" s="191"/>
      <c r="LH42" s="191"/>
      <c r="LI42" s="191"/>
      <c r="LJ42" s="191"/>
      <c r="LK42" s="191"/>
      <c r="LL42" s="191"/>
      <c r="LM42" s="191"/>
      <c r="LN42" s="191"/>
      <c r="LO42" s="191"/>
      <c r="LP42" s="191"/>
      <c r="LQ42" s="191"/>
      <c r="LR42" s="191"/>
      <c r="LS42" s="191"/>
      <c r="LT42" s="191"/>
      <c r="LU42" s="191"/>
      <c r="LV42" s="191"/>
      <c r="LW42" s="191"/>
      <c r="LX42" s="191"/>
      <c r="LY42" s="191"/>
      <c r="LZ42" s="191"/>
      <c r="MA42" s="191"/>
      <c r="MB42" s="191"/>
      <c r="MC42" s="191"/>
      <c r="MD42" s="191"/>
      <c r="ME42" s="191"/>
      <c r="MF42" s="191"/>
      <c r="MG42" s="191"/>
      <c r="MH42" s="191"/>
      <c r="MI42" s="191"/>
      <c r="MJ42" s="191"/>
      <c r="MK42" s="191"/>
      <c r="ML42" s="191"/>
      <c r="MM42" s="191"/>
      <c r="MN42" s="191"/>
      <c r="MO42" s="191"/>
      <c r="MP42" s="191"/>
      <c r="MQ42" s="191"/>
      <c r="MR42" s="191"/>
      <c r="MS42" s="191"/>
      <c r="MT42" s="191"/>
      <c r="MU42" s="191"/>
      <c r="MV42" s="191"/>
      <c r="MW42" s="191"/>
      <c r="MX42" s="191"/>
      <c r="MY42" s="191"/>
      <c r="MZ42" s="191"/>
      <c r="NA42" s="191"/>
      <c r="NB42" s="191"/>
      <c r="NC42" s="191"/>
      <c r="ND42" s="191"/>
      <c r="NE42" s="191"/>
      <c r="NF42" s="191"/>
      <c r="NG42" s="191"/>
      <c r="NH42" s="191"/>
      <c r="NI42" s="191"/>
      <c r="NJ42" s="191"/>
      <c r="NK42" s="191"/>
      <c r="NL42" s="191"/>
      <c r="NM42" s="191"/>
      <c r="NN42" s="191"/>
      <c r="NO42" s="191"/>
      <c r="NP42" s="191"/>
      <c r="NQ42" s="191"/>
      <c r="NR42" s="191"/>
      <c r="NS42" s="191"/>
      <c r="NT42" s="191"/>
      <c r="NU42" s="191"/>
      <c r="NV42" s="191"/>
      <c r="NW42" s="191"/>
      <c r="NX42" s="191"/>
      <c r="NY42" s="191"/>
      <c r="NZ42" s="191"/>
      <c r="OA42" s="191"/>
      <c r="OB42" s="191"/>
      <c r="OC42" s="191"/>
      <c r="OD42" s="191"/>
      <c r="OE42" s="191"/>
      <c r="OF42" s="191"/>
      <c r="OG42" s="191"/>
      <c r="OH42" s="191"/>
      <c r="OI42" s="191"/>
      <c r="OJ42" s="191"/>
      <c r="OK42" s="191"/>
      <c r="OL42" s="191"/>
      <c r="OM42" s="191"/>
      <c r="ON42" s="191"/>
      <c r="OO42" s="191"/>
      <c r="OP42" s="191"/>
      <c r="OQ42" s="191"/>
      <c r="OR42" s="191"/>
      <c r="OS42" s="191"/>
      <c r="OT42" s="191"/>
      <c r="OU42" s="191"/>
      <c r="OV42" s="191"/>
      <c r="OW42" s="191"/>
      <c r="OX42" s="191"/>
      <c r="OY42" s="191"/>
      <c r="OZ42" s="191"/>
      <c r="PA42" s="191"/>
      <c r="PB42" s="191"/>
      <c r="PC42" s="191"/>
      <c r="PD42" s="191"/>
      <c r="PE42" s="191"/>
      <c r="PF42" s="191"/>
      <c r="PG42" s="191"/>
      <c r="PH42" s="191"/>
      <c r="PI42" s="191"/>
      <c r="PJ42" s="191"/>
      <c r="PK42" s="191"/>
      <c r="PL42" s="191"/>
      <c r="PM42" s="191"/>
      <c r="PN42" s="191"/>
      <c r="PO42" s="191"/>
      <c r="PP42" s="191"/>
      <c r="PQ42" s="191"/>
      <c r="PR42" s="191"/>
      <c r="PS42" s="191"/>
      <c r="PT42" s="191"/>
      <c r="PU42" s="191"/>
      <c r="PV42" s="191"/>
      <c r="PW42" s="191"/>
      <c r="PX42" s="191"/>
      <c r="PY42" s="191"/>
      <c r="PZ42" s="191"/>
      <c r="QA42" s="191"/>
      <c r="QB42" s="191"/>
      <c r="QC42" s="191"/>
      <c r="QD42" s="191"/>
      <c r="QE42" s="191"/>
      <c r="QF42" s="191"/>
      <c r="QG42" s="191"/>
      <c r="QH42" s="191"/>
      <c r="QI42" s="191"/>
      <c r="QJ42" s="191"/>
      <c r="QK42" s="191"/>
      <c r="QL42" s="191"/>
      <c r="QM42" s="191"/>
      <c r="QN42" s="191"/>
      <c r="QO42" s="191"/>
      <c r="QP42" s="191"/>
      <c r="QQ42" s="191"/>
      <c r="QR42" s="191"/>
      <c r="QS42" s="191"/>
      <c r="QT42" s="191"/>
      <c r="QU42" s="191"/>
      <c r="QV42" s="191"/>
      <c r="QW42" s="191"/>
      <c r="QX42" s="191"/>
      <c r="QY42" s="191"/>
      <c r="QZ42" s="191"/>
      <c r="RA42" s="191"/>
      <c r="RB42" s="191"/>
      <c r="RC42" s="191"/>
      <c r="RD42" s="191"/>
      <c r="RE42" s="191"/>
      <c r="RF42" s="191"/>
      <c r="RG42" s="191"/>
      <c r="RH42" s="191"/>
      <c r="RI42" s="191"/>
      <c r="RJ42" s="191"/>
      <c r="RK42" s="191"/>
      <c r="RL42" s="191"/>
      <c r="RM42" s="191"/>
      <c r="RN42" s="191"/>
      <c r="RO42" s="191"/>
      <c r="RP42" s="191"/>
      <c r="RQ42" s="191"/>
      <c r="RR42" s="191"/>
      <c r="RS42" s="191"/>
      <c r="RT42" s="191"/>
      <c r="RU42" s="191"/>
      <c r="RV42" s="191"/>
      <c r="RW42" s="191"/>
      <c r="RX42" s="191"/>
      <c r="RY42" s="191"/>
      <c r="RZ42" s="191"/>
      <c r="SA42" s="191"/>
      <c r="SB42" s="191"/>
      <c r="SC42" s="191"/>
      <c r="SD42" s="191"/>
      <c r="SE42" s="191"/>
      <c r="SF42" s="191"/>
      <c r="SG42" s="191"/>
      <c r="SH42" s="191"/>
      <c r="SI42" s="191"/>
      <c r="SJ42" s="191"/>
      <c r="SK42" s="191"/>
      <c r="SL42" s="191"/>
      <c r="SM42" s="191"/>
      <c r="SN42" s="191"/>
      <c r="SO42" s="191"/>
      <c r="SP42" s="191"/>
      <c r="SQ42" s="191"/>
      <c r="SR42" s="191"/>
      <c r="SS42" s="191"/>
      <c r="ST42" s="191"/>
      <c r="SU42" s="191"/>
      <c r="SV42" s="191"/>
      <c r="SW42" s="191"/>
      <c r="SX42" s="191"/>
      <c r="SY42" s="191"/>
      <c r="SZ42" s="191"/>
      <c r="TA42" s="191"/>
      <c r="TB42" s="191"/>
      <c r="TC42" s="191"/>
      <c r="TD42" s="191"/>
      <c r="TE42" s="191"/>
      <c r="TF42" s="191"/>
      <c r="TG42" s="191"/>
      <c r="TH42" s="191"/>
      <c r="TI42" s="191"/>
      <c r="TJ42" s="191"/>
      <c r="TK42" s="191"/>
      <c r="TL42" s="191"/>
      <c r="TM42" s="191"/>
      <c r="TN42" s="191"/>
      <c r="TO42" s="191"/>
      <c r="TP42" s="191"/>
      <c r="TQ42" s="191"/>
      <c r="TR42" s="191"/>
      <c r="TS42" s="191"/>
      <c r="TT42" s="191"/>
      <c r="TU42" s="191"/>
      <c r="TV42" s="191"/>
      <c r="TW42" s="191"/>
      <c r="TX42" s="191"/>
      <c r="TY42" s="191"/>
      <c r="TZ42" s="191"/>
      <c r="UA42" s="191"/>
      <c r="UB42" s="191"/>
      <c r="UC42" s="191"/>
      <c r="UD42" s="191"/>
      <c r="UE42" s="191"/>
      <c r="UF42" s="191"/>
      <c r="UG42" s="191"/>
      <c r="UH42" s="191"/>
      <c r="UI42" s="191"/>
      <c r="UJ42" s="191"/>
      <c r="UK42" s="191"/>
      <c r="UL42" s="191"/>
      <c r="UM42" s="191"/>
      <c r="UN42" s="191"/>
      <c r="UO42" s="191"/>
      <c r="UP42" s="191"/>
      <c r="UQ42" s="191"/>
      <c r="UR42" s="191"/>
      <c r="US42" s="191"/>
      <c r="UT42" s="191"/>
      <c r="UU42" s="191"/>
      <c r="UV42" s="191"/>
      <c r="UW42" s="191"/>
      <c r="UX42" s="191"/>
      <c r="UY42" s="191"/>
      <c r="UZ42" s="191"/>
      <c r="VA42" s="191"/>
      <c r="VB42" s="191"/>
      <c r="VC42" s="191"/>
      <c r="VD42" s="191"/>
      <c r="VE42" s="191"/>
      <c r="VF42" s="191"/>
      <c r="VG42" s="191"/>
      <c r="VH42" s="191"/>
      <c r="VI42" s="191"/>
      <c r="VJ42" s="191"/>
      <c r="VK42" s="191"/>
      <c r="VL42" s="191"/>
      <c r="VM42" s="191"/>
      <c r="VN42" s="191"/>
      <c r="VO42" s="191"/>
      <c r="VP42" s="191"/>
      <c r="VQ42" s="191"/>
      <c r="VR42" s="191"/>
      <c r="VS42" s="191"/>
      <c r="VT42" s="191"/>
      <c r="VU42" s="191"/>
      <c r="VV42" s="191"/>
      <c r="VW42" s="191"/>
      <c r="VX42" s="191"/>
      <c r="VY42" s="191"/>
      <c r="VZ42" s="191"/>
      <c r="WA42" s="191"/>
      <c r="WB42" s="191"/>
      <c r="WC42" s="191"/>
      <c r="WD42" s="191"/>
      <c r="WE42" s="191"/>
      <c r="WF42" s="191"/>
      <c r="WG42" s="191"/>
      <c r="WH42" s="191"/>
      <c r="WI42" s="191"/>
      <c r="WJ42" s="191"/>
      <c r="WK42" s="191"/>
      <c r="WL42" s="191"/>
      <c r="WM42" s="191"/>
      <c r="WN42" s="191"/>
      <c r="WO42" s="191"/>
      <c r="WP42" s="191"/>
      <c r="WQ42" s="191"/>
      <c r="WR42" s="191"/>
      <c r="WS42" s="191"/>
      <c r="WT42" s="191"/>
      <c r="WU42" s="191"/>
      <c r="WV42" s="191"/>
      <c r="WW42" s="191"/>
      <c r="WX42" s="191"/>
      <c r="WY42" s="191"/>
      <c r="WZ42" s="191"/>
      <c r="XA42" s="191"/>
      <c r="XB42" s="191"/>
      <c r="XC42" s="191"/>
      <c r="XD42" s="191"/>
      <c r="XE42" s="191"/>
      <c r="XF42" s="191"/>
      <c r="XG42" s="191"/>
      <c r="XH42" s="191"/>
      <c r="XI42" s="191"/>
      <c r="XJ42" s="191"/>
      <c r="XK42" s="191"/>
      <c r="XL42" s="191"/>
      <c r="XM42" s="191"/>
      <c r="XN42" s="191"/>
      <c r="XO42" s="191"/>
      <c r="XP42" s="191"/>
      <c r="XQ42" s="191"/>
      <c r="XR42" s="191"/>
      <c r="XS42" s="191"/>
      <c r="XT42" s="191"/>
      <c r="XU42" s="191"/>
      <c r="XV42" s="191"/>
      <c r="XW42" s="191"/>
      <c r="XX42" s="191"/>
      <c r="XY42" s="191"/>
      <c r="XZ42" s="191"/>
      <c r="YA42" s="191"/>
      <c r="YB42" s="191"/>
      <c r="YC42" s="191"/>
      <c r="YD42" s="191"/>
      <c r="YE42" s="191"/>
      <c r="YF42" s="191"/>
      <c r="YG42" s="191"/>
      <c r="YH42" s="191"/>
      <c r="YI42" s="191"/>
      <c r="YJ42" s="191"/>
      <c r="YK42" s="191"/>
      <c r="YL42" s="191"/>
      <c r="YM42" s="191"/>
      <c r="YN42" s="191"/>
      <c r="YO42" s="191"/>
      <c r="YP42" s="191"/>
      <c r="YQ42" s="191"/>
      <c r="YR42" s="191"/>
      <c r="YS42" s="191"/>
      <c r="YT42" s="191"/>
      <c r="YU42" s="191"/>
      <c r="YV42" s="191"/>
      <c r="YW42" s="191"/>
      <c r="YX42" s="191"/>
      <c r="YY42" s="191"/>
      <c r="YZ42" s="191"/>
      <c r="ZA42" s="191"/>
      <c r="ZB42" s="191"/>
      <c r="ZC42" s="191"/>
      <c r="ZD42" s="191"/>
      <c r="ZE42" s="191"/>
      <c r="ZF42" s="191"/>
      <c r="ZG42" s="191"/>
      <c r="ZH42" s="191"/>
      <c r="ZI42" s="191"/>
      <c r="ZJ42" s="191"/>
      <c r="ZK42" s="191"/>
      <c r="ZL42" s="191"/>
      <c r="ZM42" s="191"/>
      <c r="ZN42" s="191"/>
      <c r="ZO42" s="191"/>
      <c r="ZP42" s="191"/>
      <c r="ZQ42" s="191"/>
      <c r="ZR42" s="191"/>
      <c r="ZS42" s="191"/>
      <c r="ZT42" s="191"/>
      <c r="ZU42" s="191"/>
      <c r="ZV42" s="191"/>
      <c r="ZW42" s="191"/>
      <c r="ZX42" s="191"/>
      <c r="ZY42" s="191"/>
      <c r="ZZ42" s="191"/>
      <c r="AAA42" s="191"/>
      <c r="AAB42" s="191"/>
      <c r="AAC42" s="191"/>
      <c r="AAD42" s="191"/>
      <c r="AAE42" s="191"/>
      <c r="AAF42" s="191"/>
      <c r="AAG42" s="191"/>
      <c r="AAH42" s="191"/>
      <c r="AAI42" s="191"/>
      <c r="AAJ42" s="191"/>
      <c r="AAK42" s="191"/>
      <c r="AAL42" s="191"/>
      <c r="AAM42" s="191"/>
      <c r="AAN42" s="191"/>
      <c r="AAO42" s="191"/>
      <c r="AAP42" s="191"/>
      <c r="AAQ42" s="191"/>
      <c r="AAR42" s="191"/>
      <c r="AAS42" s="191"/>
      <c r="AAT42" s="191"/>
      <c r="AAU42" s="191"/>
      <c r="AAV42" s="191"/>
      <c r="AAW42" s="191"/>
      <c r="AAX42" s="191"/>
      <c r="AAY42" s="191"/>
      <c r="AAZ42" s="191"/>
      <c r="ABA42" s="191"/>
      <c r="ABB42" s="191"/>
      <c r="ABC42" s="191"/>
      <c r="ABD42" s="191"/>
      <c r="ABE42" s="191"/>
      <c r="ABF42" s="191"/>
      <c r="ABG42" s="191"/>
      <c r="ABH42" s="191"/>
      <c r="ABI42" s="191"/>
      <c r="ABJ42" s="191"/>
      <c r="ABK42" s="191"/>
      <c r="ABL42" s="191"/>
      <c r="ABM42" s="191"/>
      <c r="ABN42" s="191"/>
      <c r="ABO42" s="191"/>
      <c r="ABP42" s="191"/>
      <c r="ABQ42" s="191"/>
      <c r="ABR42" s="191"/>
      <c r="ABS42" s="191"/>
      <c r="ABT42" s="191"/>
      <c r="ABU42" s="191"/>
      <c r="ABV42" s="191"/>
      <c r="ABW42" s="191"/>
      <c r="ABX42" s="191"/>
      <c r="ABY42" s="191"/>
      <c r="ABZ42" s="191"/>
      <c r="ACA42" s="191"/>
      <c r="ACB42" s="191"/>
      <c r="ACC42" s="191"/>
      <c r="ACD42" s="191"/>
      <c r="ACE42" s="191"/>
      <c r="ACF42" s="191"/>
      <c r="ACG42" s="191"/>
      <c r="ACH42" s="191"/>
      <c r="ACI42" s="191"/>
      <c r="ACJ42" s="191"/>
      <c r="ACK42" s="191"/>
      <c r="ACL42" s="191"/>
      <c r="ACM42" s="191"/>
      <c r="ACN42" s="191"/>
      <c r="ACO42" s="191"/>
      <c r="ACP42" s="191"/>
      <c r="ACQ42" s="191"/>
      <c r="ACR42" s="191"/>
      <c r="ACS42" s="191"/>
      <c r="ACT42" s="191"/>
      <c r="ACU42" s="191"/>
      <c r="ACV42" s="191"/>
      <c r="ACW42" s="191"/>
      <c r="ACX42" s="191"/>
      <c r="ACY42" s="191"/>
      <c r="ACZ42" s="191"/>
      <c r="ADA42" s="191"/>
      <c r="ADB42" s="191"/>
      <c r="ADC42" s="191"/>
      <c r="ADD42" s="191"/>
      <c r="ADE42" s="191"/>
      <c r="ADF42" s="191"/>
      <c r="ADG42" s="191"/>
      <c r="ADH42" s="191"/>
      <c r="ADI42" s="191"/>
      <c r="ADJ42" s="191"/>
      <c r="ADK42" s="191"/>
      <c r="ADL42" s="191"/>
      <c r="ADM42" s="191"/>
      <c r="ADN42" s="191"/>
      <c r="ADO42" s="191"/>
      <c r="ADP42" s="191"/>
      <c r="ADQ42" s="191"/>
      <c r="ADR42" s="191"/>
      <c r="ADS42" s="191"/>
      <c r="ADT42" s="191"/>
      <c r="ADU42" s="191"/>
      <c r="ADV42" s="191"/>
      <c r="ADW42" s="191"/>
      <c r="ADX42" s="191"/>
      <c r="ADY42" s="191"/>
      <c r="ADZ42" s="191"/>
      <c r="AEA42" s="191"/>
      <c r="AEB42" s="191"/>
      <c r="AEC42" s="191"/>
      <c r="AED42" s="191"/>
      <c r="AEE42" s="191"/>
      <c r="AEF42" s="191"/>
      <c r="AEG42" s="191"/>
      <c r="AEH42" s="191"/>
      <c r="AEI42" s="191"/>
      <c r="AEJ42" s="191"/>
      <c r="AEK42" s="191"/>
      <c r="AEL42" s="191"/>
      <c r="AEM42" s="191"/>
      <c r="AEN42" s="191"/>
      <c r="AEO42" s="191"/>
      <c r="AEP42" s="191"/>
      <c r="AEQ42" s="191"/>
      <c r="AER42" s="191"/>
      <c r="AES42" s="191"/>
      <c r="AET42" s="191"/>
      <c r="AEU42" s="191"/>
      <c r="AEV42" s="191"/>
      <c r="AEW42" s="191"/>
      <c r="AEX42" s="191"/>
      <c r="AEY42" s="191"/>
      <c r="AEZ42" s="191"/>
      <c r="AFA42" s="191"/>
      <c r="AFB42" s="191"/>
      <c r="AFC42" s="191"/>
      <c r="AFD42" s="191"/>
      <c r="AFE42" s="191"/>
      <c r="AFF42" s="191"/>
      <c r="AFG42" s="191"/>
      <c r="AFH42" s="191"/>
      <c r="AFI42" s="191"/>
      <c r="AFJ42" s="191"/>
      <c r="AFK42" s="191"/>
      <c r="AFL42" s="191"/>
      <c r="AFM42" s="191"/>
      <c r="AFN42" s="191"/>
      <c r="AFO42" s="191"/>
      <c r="AFP42" s="191"/>
      <c r="AFQ42" s="191"/>
      <c r="AFR42" s="191"/>
      <c r="AFS42" s="191"/>
      <c r="AFT42" s="191"/>
      <c r="AFU42" s="191"/>
      <c r="AFV42" s="191"/>
      <c r="AFW42" s="191"/>
      <c r="AFX42" s="191"/>
      <c r="AFY42" s="191"/>
      <c r="AFZ42" s="191"/>
      <c r="AGA42" s="191"/>
      <c r="AGB42" s="191"/>
      <c r="AGC42" s="191"/>
      <c r="AGD42" s="191"/>
      <c r="AGE42" s="191"/>
      <c r="AGF42" s="191"/>
      <c r="AGG42" s="191"/>
      <c r="AGH42" s="191"/>
      <c r="AGI42" s="191"/>
      <c r="AGJ42" s="191"/>
      <c r="AGK42" s="191"/>
      <c r="AGL42" s="191"/>
      <c r="AGM42" s="191"/>
      <c r="AGN42" s="191"/>
      <c r="AGO42" s="191"/>
      <c r="AGP42" s="191"/>
      <c r="AGQ42" s="191"/>
      <c r="AGR42" s="191"/>
      <c r="AGS42" s="191"/>
      <c r="AGT42" s="191"/>
      <c r="AGU42" s="191"/>
      <c r="AGV42" s="191"/>
      <c r="AGW42" s="191"/>
      <c r="AGX42" s="191"/>
      <c r="AGY42" s="191"/>
      <c r="AGZ42" s="191"/>
      <c r="AHA42" s="191"/>
      <c r="AHB42" s="191"/>
      <c r="AHC42" s="191"/>
      <c r="AHD42" s="191"/>
      <c r="AHE42" s="191"/>
      <c r="AHF42" s="191"/>
      <c r="AHG42" s="191"/>
      <c r="AHH42" s="191"/>
      <c r="AHI42" s="191"/>
      <c r="AHJ42" s="191"/>
      <c r="AHK42" s="191"/>
      <c r="AHL42" s="191"/>
      <c r="AHM42" s="191"/>
      <c r="AHN42" s="191"/>
      <c r="AHO42" s="191"/>
      <c r="AHP42" s="191"/>
      <c r="AHQ42" s="191"/>
      <c r="AHR42" s="191"/>
      <c r="AHS42" s="191"/>
      <c r="AHT42" s="191"/>
      <c r="AHU42" s="191"/>
      <c r="AHV42" s="191"/>
      <c r="AHW42" s="191"/>
      <c r="AHX42" s="191"/>
      <c r="AHY42" s="191"/>
      <c r="AHZ42" s="191"/>
      <c r="AIA42" s="191"/>
      <c r="AIB42" s="191"/>
      <c r="AIC42" s="191"/>
      <c r="AID42" s="191"/>
      <c r="AIE42" s="191"/>
      <c r="AIF42" s="191"/>
      <c r="AIG42" s="191"/>
      <c r="AIH42" s="191"/>
      <c r="AII42" s="191"/>
      <c r="AIJ42" s="191"/>
      <c r="AIK42" s="191"/>
      <c r="AIL42" s="191"/>
      <c r="AIM42" s="191"/>
      <c r="AIN42" s="191"/>
      <c r="AIO42" s="191"/>
      <c r="AIP42" s="191"/>
      <c r="AIQ42" s="191"/>
      <c r="AIR42" s="191"/>
      <c r="AIS42" s="191"/>
      <c r="AIT42" s="191"/>
      <c r="AIU42" s="191"/>
      <c r="AIV42" s="191"/>
      <c r="AIW42" s="191"/>
      <c r="AIX42" s="191"/>
      <c r="AIY42" s="191"/>
      <c r="AIZ42" s="191"/>
      <c r="AJA42" s="191"/>
      <c r="AJB42" s="191"/>
      <c r="AJC42" s="191"/>
      <c r="AJD42" s="191"/>
      <c r="AJE42" s="191"/>
      <c r="AJF42" s="191"/>
      <c r="AJG42" s="191"/>
      <c r="AJH42" s="191"/>
      <c r="AJI42" s="191"/>
      <c r="AJJ42" s="191"/>
      <c r="AJK42" s="191"/>
      <c r="AJL42" s="191"/>
      <c r="AJM42" s="191"/>
      <c r="AJN42" s="191"/>
      <c r="AJO42" s="191"/>
      <c r="AJP42" s="191"/>
      <c r="AJQ42" s="191"/>
      <c r="AJR42" s="191"/>
      <c r="AJS42" s="191"/>
      <c r="AJT42" s="191"/>
      <c r="AJU42" s="191"/>
      <c r="AJV42" s="191"/>
      <c r="AJW42" s="191"/>
      <c r="AJX42" s="191"/>
      <c r="AJY42" s="191"/>
      <c r="AJZ42" s="191"/>
      <c r="AKA42" s="191"/>
      <c r="AKB42" s="191"/>
      <c r="AKC42" s="191"/>
      <c r="AKD42" s="191"/>
      <c r="AKE42" s="191"/>
      <c r="AKF42" s="191"/>
      <c r="AKG42" s="191"/>
      <c r="AKH42" s="191"/>
      <c r="AKI42" s="191"/>
      <c r="AKJ42" s="191"/>
      <c r="AKK42" s="191"/>
      <c r="AKL42" s="191"/>
      <c r="AKM42" s="191"/>
      <c r="AKN42" s="191"/>
      <c r="AKO42" s="191"/>
      <c r="AKP42" s="191"/>
      <c r="AKQ42" s="191"/>
      <c r="AKR42" s="191"/>
      <c r="AKS42" s="191"/>
      <c r="AKT42" s="191"/>
      <c r="AKU42" s="191"/>
      <c r="AKV42" s="191"/>
      <c r="AKW42" s="191"/>
      <c r="AKX42" s="191"/>
      <c r="AKY42" s="191"/>
      <c r="AKZ42" s="191"/>
      <c r="ALA42" s="191"/>
      <c r="ALB42" s="191"/>
      <c r="ALC42" s="191"/>
      <c r="ALD42" s="191"/>
      <c r="ALE42" s="191"/>
      <c r="ALF42" s="191"/>
      <c r="ALG42" s="191"/>
      <c r="ALH42" s="191"/>
      <c r="ALI42" s="191"/>
      <c r="ALJ42" s="191"/>
      <c r="ALK42" s="191"/>
      <c r="ALL42" s="191"/>
      <c r="ALM42" s="191"/>
      <c r="ALN42" s="191"/>
      <c r="ALO42" s="191"/>
      <c r="ALP42" s="191"/>
      <c r="ALQ42" s="191"/>
      <c r="ALR42" s="191"/>
      <c r="ALS42" s="191"/>
      <c r="ALT42" s="191"/>
      <c r="ALU42" s="191"/>
      <c r="ALV42" s="191"/>
      <c r="ALW42" s="191"/>
      <c r="ALX42" s="191"/>
      <c r="ALY42" s="191"/>
      <c r="ALZ42" s="191"/>
      <c r="AMA42" s="191"/>
      <c r="AMB42" s="191"/>
      <c r="AMC42" s="191"/>
      <c r="AMD42" s="191"/>
      <c r="AME42" s="191"/>
      <c r="AMF42" s="191"/>
      <c r="AMG42" s="191"/>
      <c r="AMH42" s="191"/>
      <c r="AMI42" s="191"/>
      <c r="AMJ42" s="191"/>
      <c r="AMK42" s="191"/>
      <c r="AML42" s="191"/>
    </row>
    <row r="43" spans="1:1026" ht="9.9499999999999993" hidden="1" customHeight="1" x14ac:dyDescent="0.25">
      <c r="A43" s="220" t="s">
        <v>156</v>
      </c>
      <c r="B43" s="227">
        <v>0</v>
      </c>
      <c r="C43" s="227"/>
      <c r="D43" s="227"/>
      <c r="E43" s="171">
        <v>0</v>
      </c>
      <c r="F43" s="171"/>
      <c r="G43" s="215"/>
      <c r="H43" s="215"/>
      <c r="M43" s="188"/>
      <c r="N43" s="189"/>
      <c r="O43" s="188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191"/>
      <c r="BJ43" s="191"/>
      <c r="BK43" s="191"/>
      <c r="BL43" s="191"/>
      <c r="BM43" s="191"/>
      <c r="BN43" s="191"/>
      <c r="BO43" s="191"/>
      <c r="BP43" s="191"/>
      <c r="BQ43" s="191"/>
      <c r="BR43" s="191"/>
      <c r="BS43" s="191"/>
      <c r="BT43" s="191"/>
      <c r="BU43" s="191"/>
      <c r="BV43" s="191"/>
      <c r="BW43" s="191"/>
      <c r="BX43" s="191"/>
      <c r="BY43" s="191"/>
      <c r="BZ43" s="191"/>
      <c r="CA43" s="191"/>
      <c r="CB43" s="191"/>
      <c r="CC43" s="191"/>
      <c r="CD43" s="191"/>
      <c r="CE43" s="191"/>
      <c r="CF43" s="191"/>
      <c r="CG43" s="191"/>
      <c r="CH43" s="191"/>
      <c r="CI43" s="191"/>
      <c r="CJ43" s="191"/>
      <c r="CK43" s="191"/>
      <c r="CL43" s="191"/>
      <c r="CM43" s="191"/>
      <c r="CN43" s="191"/>
      <c r="CO43" s="191"/>
      <c r="CP43" s="191"/>
      <c r="CQ43" s="191"/>
      <c r="CR43" s="191"/>
      <c r="CS43" s="191"/>
      <c r="CT43" s="191"/>
      <c r="CU43" s="191"/>
      <c r="CV43" s="191"/>
      <c r="CW43" s="191"/>
      <c r="CX43" s="191"/>
      <c r="CY43" s="191"/>
      <c r="CZ43" s="191"/>
      <c r="DA43" s="191"/>
      <c r="DB43" s="191"/>
      <c r="DC43" s="191"/>
      <c r="DD43" s="191"/>
      <c r="DE43" s="191"/>
      <c r="DF43" s="191"/>
      <c r="DG43" s="191"/>
      <c r="DH43" s="191"/>
      <c r="DI43" s="191"/>
      <c r="DJ43" s="191"/>
      <c r="DK43" s="191"/>
      <c r="DL43" s="191"/>
      <c r="DM43" s="191"/>
      <c r="DN43" s="191"/>
      <c r="DO43" s="191"/>
      <c r="DP43" s="191"/>
      <c r="DQ43" s="191"/>
      <c r="DR43" s="191"/>
      <c r="DS43" s="191"/>
      <c r="DT43" s="191"/>
      <c r="DU43" s="191"/>
      <c r="DV43" s="191"/>
      <c r="DW43" s="191"/>
      <c r="DX43" s="191"/>
      <c r="DY43" s="191"/>
      <c r="DZ43" s="191"/>
      <c r="EA43" s="191"/>
      <c r="EB43" s="191"/>
      <c r="EC43" s="191"/>
      <c r="ED43" s="191"/>
      <c r="EE43" s="191"/>
      <c r="EF43" s="191"/>
      <c r="EG43" s="191"/>
      <c r="EH43" s="191"/>
      <c r="EI43" s="191"/>
      <c r="EJ43" s="191"/>
      <c r="EK43" s="191"/>
      <c r="EL43" s="191"/>
      <c r="EM43" s="191"/>
      <c r="EN43" s="191"/>
      <c r="EO43" s="191"/>
      <c r="EP43" s="191"/>
      <c r="EQ43" s="191"/>
      <c r="ER43" s="191"/>
      <c r="ES43" s="191"/>
      <c r="ET43" s="191"/>
      <c r="EU43" s="191"/>
      <c r="EV43" s="191"/>
      <c r="EW43" s="191"/>
      <c r="EX43" s="191"/>
      <c r="EY43" s="191"/>
      <c r="EZ43" s="191"/>
      <c r="FA43" s="191"/>
      <c r="FB43" s="191"/>
      <c r="FC43" s="191"/>
      <c r="FD43" s="191"/>
      <c r="FE43" s="191"/>
      <c r="FF43" s="191"/>
      <c r="FG43" s="191"/>
      <c r="FH43" s="191"/>
      <c r="FI43" s="191"/>
      <c r="FJ43" s="191"/>
      <c r="FK43" s="191"/>
      <c r="FL43" s="191"/>
      <c r="FM43" s="191"/>
      <c r="FN43" s="191"/>
      <c r="FO43" s="191"/>
      <c r="FP43" s="191"/>
      <c r="FQ43" s="191"/>
      <c r="FR43" s="191"/>
      <c r="FS43" s="191"/>
      <c r="FT43" s="191"/>
      <c r="FU43" s="191"/>
      <c r="FV43" s="191"/>
      <c r="FW43" s="191"/>
      <c r="FX43" s="191"/>
      <c r="FY43" s="191"/>
      <c r="FZ43" s="191"/>
      <c r="GA43" s="191"/>
      <c r="GB43" s="191"/>
      <c r="GC43" s="191"/>
      <c r="GD43" s="191"/>
      <c r="GE43" s="191"/>
      <c r="GF43" s="191"/>
      <c r="GG43" s="191"/>
      <c r="GH43" s="191"/>
      <c r="GI43" s="191"/>
      <c r="GJ43" s="191"/>
      <c r="GK43" s="191"/>
      <c r="GL43" s="191"/>
      <c r="GM43" s="191"/>
      <c r="GN43" s="191"/>
      <c r="GO43" s="191"/>
      <c r="GP43" s="191"/>
      <c r="GQ43" s="191"/>
      <c r="GR43" s="191"/>
      <c r="GS43" s="191"/>
      <c r="GT43" s="191"/>
      <c r="GU43" s="191"/>
      <c r="GV43" s="191"/>
      <c r="GW43" s="191"/>
      <c r="GX43" s="191"/>
      <c r="GY43" s="191"/>
      <c r="GZ43" s="191"/>
      <c r="HA43" s="191"/>
      <c r="HB43" s="191"/>
      <c r="HC43" s="191"/>
      <c r="HD43" s="191"/>
      <c r="HE43" s="191"/>
      <c r="HF43" s="191"/>
      <c r="HG43" s="191"/>
      <c r="HH43" s="191"/>
      <c r="HI43" s="191"/>
      <c r="HJ43" s="191"/>
      <c r="HK43" s="191"/>
      <c r="HL43" s="191"/>
      <c r="HM43" s="191"/>
      <c r="HN43" s="191"/>
      <c r="HO43" s="191"/>
      <c r="HP43" s="191"/>
      <c r="HQ43" s="191"/>
      <c r="HR43" s="191"/>
      <c r="HS43" s="191"/>
      <c r="HT43" s="191"/>
      <c r="HU43" s="191"/>
      <c r="HV43" s="191"/>
      <c r="HW43" s="191"/>
      <c r="HX43" s="191"/>
      <c r="HY43" s="191"/>
      <c r="HZ43" s="191"/>
      <c r="IA43" s="191"/>
      <c r="IB43" s="191"/>
      <c r="IC43" s="191"/>
      <c r="ID43" s="191"/>
      <c r="IE43" s="191"/>
      <c r="IF43" s="191"/>
      <c r="IG43" s="191"/>
      <c r="IH43" s="191"/>
      <c r="II43" s="191"/>
      <c r="IJ43" s="191"/>
      <c r="IK43" s="191"/>
      <c r="IL43" s="191"/>
      <c r="IM43" s="191"/>
      <c r="IN43" s="191"/>
      <c r="IO43" s="191"/>
      <c r="IP43" s="191"/>
      <c r="IQ43" s="191"/>
      <c r="IR43" s="191"/>
      <c r="IS43" s="191"/>
      <c r="IT43" s="191"/>
      <c r="IU43" s="191"/>
      <c r="IV43" s="191"/>
      <c r="IW43" s="191"/>
      <c r="IX43" s="191"/>
      <c r="IY43" s="191"/>
      <c r="IZ43" s="191"/>
      <c r="JA43" s="191"/>
      <c r="JB43" s="191"/>
      <c r="JC43" s="191"/>
      <c r="JD43" s="191"/>
      <c r="JE43" s="191"/>
      <c r="JF43" s="191"/>
      <c r="JG43" s="191"/>
      <c r="JH43" s="191"/>
      <c r="JI43" s="191"/>
      <c r="JJ43" s="191"/>
      <c r="JK43" s="191"/>
      <c r="JL43" s="191"/>
      <c r="JM43" s="191"/>
      <c r="JN43" s="191"/>
      <c r="JO43" s="191"/>
      <c r="JP43" s="191"/>
      <c r="JQ43" s="191"/>
      <c r="JR43" s="191"/>
      <c r="JS43" s="191"/>
      <c r="JT43" s="191"/>
      <c r="JU43" s="191"/>
      <c r="JV43" s="191"/>
      <c r="JW43" s="191"/>
      <c r="JX43" s="191"/>
      <c r="JY43" s="191"/>
      <c r="JZ43" s="191"/>
      <c r="KA43" s="191"/>
      <c r="KB43" s="191"/>
      <c r="KC43" s="191"/>
      <c r="KD43" s="191"/>
      <c r="KE43" s="191"/>
      <c r="KF43" s="191"/>
      <c r="KG43" s="191"/>
      <c r="KH43" s="191"/>
      <c r="KI43" s="191"/>
      <c r="KJ43" s="191"/>
      <c r="KK43" s="191"/>
      <c r="KL43" s="191"/>
      <c r="KM43" s="191"/>
      <c r="KN43" s="191"/>
      <c r="KO43" s="191"/>
      <c r="KP43" s="191"/>
      <c r="KQ43" s="191"/>
      <c r="KR43" s="191"/>
      <c r="KS43" s="191"/>
      <c r="KT43" s="191"/>
      <c r="KU43" s="191"/>
      <c r="KV43" s="191"/>
      <c r="KW43" s="191"/>
      <c r="KX43" s="191"/>
      <c r="KY43" s="191"/>
      <c r="KZ43" s="191"/>
      <c r="LA43" s="191"/>
      <c r="LB43" s="191"/>
      <c r="LC43" s="191"/>
      <c r="LD43" s="191"/>
      <c r="LE43" s="191"/>
      <c r="LF43" s="191"/>
      <c r="LG43" s="191"/>
      <c r="LH43" s="191"/>
      <c r="LI43" s="191"/>
      <c r="LJ43" s="191"/>
      <c r="LK43" s="191"/>
      <c r="LL43" s="191"/>
      <c r="LM43" s="191"/>
      <c r="LN43" s="191"/>
      <c r="LO43" s="191"/>
      <c r="LP43" s="191"/>
      <c r="LQ43" s="191"/>
      <c r="LR43" s="191"/>
      <c r="LS43" s="191"/>
      <c r="LT43" s="191"/>
      <c r="LU43" s="191"/>
      <c r="LV43" s="191"/>
      <c r="LW43" s="191"/>
      <c r="LX43" s="191"/>
      <c r="LY43" s="191"/>
      <c r="LZ43" s="191"/>
      <c r="MA43" s="191"/>
      <c r="MB43" s="191"/>
      <c r="MC43" s="191"/>
      <c r="MD43" s="191"/>
      <c r="ME43" s="191"/>
      <c r="MF43" s="191"/>
      <c r="MG43" s="191"/>
      <c r="MH43" s="191"/>
      <c r="MI43" s="191"/>
      <c r="MJ43" s="191"/>
      <c r="MK43" s="191"/>
      <c r="ML43" s="191"/>
      <c r="MM43" s="191"/>
      <c r="MN43" s="191"/>
      <c r="MO43" s="191"/>
      <c r="MP43" s="191"/>
      <c r="MQ43" s="191"/>
      <c r="MR43" s="191"/>
      <c r="MS43" s="191"/>
      <c r="MT43" s="191"/>
      <c r="MU43" s="191"/>
      <c r="MV43" s="191"/>
      <c r="MW43" s="191"/>
      <c r="MX43" s="191"/>
      <c r="MY43" s="191"/>
      <c r="MZ43" s="191"/>
      <c r="NA43" s="191"/>
      <c r="NB43" s="191"/>
      <c r="NC43" s="191"/>
      <c r="ND43" s="191"/>
      <c r="NE43" s="191"/>
      <c r="NF43" s="191"/>
      <c r="NG43" s="191"/>
      <c r="NH43" s="191"/>
      <c r="NI43" s="191"/>
      <c r="NJ43" s="191"/>
      <c r="NK43" s="191"/>
      <c r="NL43" s="191"/>
      <c r="NM43" s="191"/>
      <c r="NN43" s="191"/>
      <c r="NO43" s="191"/>
      <c r="NP43" s="191"/>
      <c r="NQ43" s="191"/>
      <c r="NR43" s="191"/>
      <c r="NS43" s="191"/>
      <c r="NT43" s="191"/>
      <c r="NU43" s="191"/>
      <c r="NV43" s="191"/>
      <c r="NW43" s="191"/>
      <c r="NX43" s="191"/>
      <c r="NY43" s="191"/>
      <c r="NZ43" s="191"/>
      <c r="OA43" s="191"/>
      <c r="OB43" s="191"/>
      <c r="OC43" s="191"/>
      <c r="OD43" s="191"/>
      <c r="OE43" s="191"/>
      <c r="OF43" s="191"/>
      <c r="OG43" s="191"/>
      <c r="OH43" s="191"/>
      <c r="OI43" s="191"/>
      <c r="OJ43" s="191"/>
      <c r="OK43" s="191"/>
      <c r="OL43" s="191"/>
      <c r="OM43" s="191"/>
      <c r="ON43" s="191"/>
      <c r="OO43" s="191"/>
      <c r="OP43" s="191"/>
      <c r="OQ43" s="191"/>
      <c r="OR43" s="191"/>
      <c r="OS43" s="191"/>
      <c r="OT43" s="191"/>
      <c r="OU43" s="191"/>
      <c r="OV43" s="191"/>
      <c r="OW43" s="191"/>
      <c r="OX43" s="191"/>
      <c r="OY43" s="191"/>
      <c r="OZ43" s="191"/>
      <c r="PA43" s="191"/>
      <c r="PB43" s="191"/>
      <c r="PC43" s="191"/>
      <c r="PD43" s="191"/>
      <c r="PE43" s="191"/>
      <c r="PF43" s="191"/>
      <c r="PG43" s="191"/>
      <c r="PH43" s="191"/>
      <c r="PI43" s="191"/>
      <c r="PJ43" s="191"/>
      <c r="PK43" s="191"/>
      <c r="PL43" s="191"/>
      <c r="PM43" s="191"/>
      <c r="PN43" s="191"/>
      <c r="PO43" s="191"/>
      <c r="PP43" s="191"/>
      <c r="PQ43" s="191"/>
      <c r="PR43" s="191"/>
      <c r="PS43" s="191"/>
      <c r="PT43" s="191"/>
      <c r="PU43" s="191"/>
      <c r="PV43" s="191"/>
      <c r="PW43" s="191"/>
      <c r="PX43" s="191"/>
      <c r="PY43" s="191"/>
      <c r="PZ43" s="191"/>
      <c r="QA43" s="191"/>
      <c r="QB43" s="191"/>
      <c r="QC43" s="191"/>
      <c r="QD43" s="191"/>
      <c r="QE43" s="191"/>
      <c r="QF43" s="191"/>
      <c r="QG43" s="191"/>
      <c r="QH43" s="191"/>
      <c r="QI43" s="191"/>
      <c r="QJ43" s="191"/>
      <c r="QK43" s="191"/>
      <c r="QL43" s="191"/>
      <c r="QM43" s="191"/>
      <c r="QN43" s="191"/>
      <c r="QO43" s="191"/>
      <c r="QP43" s="191"/>
      <c r="QQ43" s="191"/>
      <c r="QR43" s="191"/>
      <c r="QS43" s="191"/>
      <c r="QT43" s="191"/>
      <c r="QU43" s="191"/>
      <c r="QV43" s="191"/>
      <c r="QW43" s="191"/>
      <c r="QX43" s="191"/>
      <c r="QY43" s="191"/>
      <c r="QZ43" s="191"/>
      <c r="RA43" s="191"/>
      <c r="RB43" s="191"/>
      <c r="RC43" s="191"/>
      <c r="RD43" s="191"/>
      <c r="RE43" s="191"/>
      <c r="RF43" s="191"/>
      <c r="RG43" s="191"/>
      <c r="RH43" s="191"/>
      <c r="RI43" s="191"/>
      <c r="RJ43" s="191"/>
      <c r="RK43" s="191"/>
      <c r="RL43" s="191"/>
      <c r="RM43" s="191"/>
      <c r="RN43" s="191"/>
      <c r="RO43" s="191"/>
      <c r="RP43" s="191"/>
      <c r="RQ43" s="191"/>
      <c r="RR43" s="191"/>
      <c r="RS43" s="191"/>
      <c r="RT43" s="191"/>
      <c r="RU43" s="191"/>
      <c r="RV43" s="191"/>
      <c r="RW43" s="191"/>
      <c r="RX43" s="191"/>
      <c r="RY43" s="191"/>
      <c r="RZ43" s="191"/>
      <c r="SA43" s="191"/>
      <c r="SB43" s="191"/>
      <c r="SC43" s="191"/>
      <c r="SD43" s="191"/>
      <c r="SE43" s="191"/>
      <c r="SF43" s="191"/>
      <c r="SG43" s="191"/>
      <c r="SH43" s="191"/>
      <c r="SI43" s="191"/>
      <c r="SJ43" s="191"/>
      <c r="SK43" s="191"/>
      <c r="SL43" s="191"/>
      <c r="SM43" s="191"/>
      <c r="SN43" s="191"/>
      <c r="SO43" s="191"/>
      <c r="SP43" s="191"/>
      <c r="SQ43" s="191"/>
      <c r="SR43" s="191"/>
      <c r="SS43" s="191"/>
      <c r="ST43" s="191"/>
      <c r="SU43" s="191"/>
      <c r="SV43" s="191"/>
      <c r="SW43" s="191"/>
      <c r="SX43" s="191"/>
      <c r="SY43" s="191"/>
      <c r="SZ43" s="191"/>
      <c r="TA43" s="191"/>
      <c r="TB43" s="191"/>
      <c r="TC43" s="191"/>
      <c r="TD43" s="191"/>
      <c r="TE43" s="191"/>
      <c r="TF43" s="191"/>
      <c r="TG43" s="191"/>
      <c r="TH43" s="191"/>
      <c r="TI43" s="191"/>
      <c r="TJ43" s="191"/>
      <c r="TK43" s="191"/>
      <c r="TL43" s="191"/>
      <c r="TM43" s="191"/>
      <c r="TN43" s="191"/>
      <c r="TO43" s="191"/>
      <c r="TP43" s="191"/>
      <c r="TQ43" s="191"/>
      <c r="TR43" s="191"/>
      <c r="TS43" s="191"/>
      <c r="TT43" s="191"/>
      <c r="TU43" s="191"/>
      <c r="TV43" s="191"/>
      <c r="TW43" s="191"/>
      <c r="TX43" s="191"/>
      <c r="TY43" s="191"/>
      <c r="TZ43" s="191"/>
      <c r="UA43" s="191"/>
      <c r="UB43" s="191"/>
      <c r="UC43" s="191"/>
      <c r="UD43" s="191"/>
      <c r="UE43" s="191"/>
      <c r="UF43" s="191"/>
      <c r="UG43" s="191"/>
      <c r="UH43" s="191"/>
      <c r="UI43" s="191"/>
      <c r="UJ43" s="191"/>
      <c r="UK43" s="191"/>
      <c r="UL43" s="191"/>
      <c r="UM43" s="191"/>
      <c r="UN43" s="191"/>
      <c r="UO43" s="191"/>
      <c r="UP43" s="191"/>
      <c r="UQ43" s="191"/>
      <c r="UR43" s="191"/>
      <c r="US43" s="191"/>
      <c r="UT43" s="191"/>
      <c r="UU43" s="191"/>
      <c r="UV43" s="191"/>
      <c r="UW43" s="191"/>
      <c r="UX43" s="191"/>
      <c r="UY43" s="191"/>
      <c r="UZ43" s="191"/>
      <c r="VA43" s="191"/>
      <c r="VB43" s="191"/>
      <c r="VC43" s="191"/>
      <c r="VD43" s="191"/>
      <c r="VE43" s="191"/>
      <c r="VF43" s="191"/>
      <c r="VG43" s="191"/>
      <c r="VH43" s="191"/>
      <c r="VI43" s="191"/>
      <c r="VJ43" s="191"/>
      <c r="VK43" s="191"/>
      <c r="VL43" s="191"/>
      <c r="VM43" s="191"/>
      <c r="VN43" s="191"/>
      <c r="VO43" s="191"/>
      <c r="VP43" s="191"/>
      <c r="VQ43" s="191"/>
      <c r="VR43" s="191"/>
      <c r="VS43" s="191"/>
      <c r="VT43" s="191"/>
      <c r="VU43" s="191"/>
      <c r="VV43" s="191"/>
      <c r="VW43" s="191"/>
      <c r="VX43" s="191"/>
      <c r="VY43" s="191"/>
      <c r="VZ43" s="191"/>
      <c r="WA43" s="191"/>
      <c r="WB43" s="191"/>
      <c r="WC43" s="191"/>
      <c r="WD43" s="191"/>
      <c r="WE43" s="191"/>
      <c r="WF43" s="191"/>
      <c r="WG43" s="191"/>
      <c r="WH43" s="191"/>
      <c r="WI43" s="191"/>
      <c r="WJ43" s="191"/>
      <c r="WK43" s="191"/>
      <c r="WL43" s="191"/>
      <c r="WM43" s="191"/>
      <c r="WN43" s="191"/>
      <c r="WO43" s="191"/>
      <c r="WP43" s="191"/>
      <c r="WQ43" s="191"/>
      <c r="WR43" s="191"/>
      <c r="WS43" s="191"/>
      <c r="WT43" s="191"/>
      <c r="WU43" s="191"/>
      <c r="WV43" s="191"/>
      <c r="WW43" s="191"/>
      <c r="WX43" s="191"/>
      <c r="WY43" s="191"/>
      <c r="WZ43" s="191"/>
      <c r="XA43" s="191"/>
      <c r="XB43" s="191"/>
      <c r="XC43" s="191"/>
      <c r="XD43" s="191"/>
      <c r="XE43" s="191"/>
      <c r="XF43" s="191"/>
      <c r="XG43" s="191"/>
      <c r="XH43" s="191"/>
      <c r="XI43" s="191"/>
      <c r="XJ43" s="191"/>
      <c r="XK43" s="191"/>
      <c r="XL43" s="191"/>
      <c r="XM43" s="191"/>
      <c r="XN43" s="191"/>
      <c r="XO43" s="191"/>
      <c r="XP43" s="191"/>
      <c r="XQ43" s="191"/>
      <c r="XR43" s="191"/>
      <c r="XS43" s="191"/>
      <c r="XT43" s="191"/>
      <c r="XU43" s="191"/>
      <c r="XV43" s="191"/>
      <c r="XW43" s="191"/>
      <c r="XX43" s="191"/>
      <c r="XY43" s="191"/>
      <c r="XZ43" s="191"/>
      <c r="YA43" s="191"/>
      <c r="YB43" s="191"/>
      <c r="YC43" s="191"/>
      <c r="YD43" s="191"/>
      <c r="YE43" s="191"/>
      <c r="YF43" s="191"/>
      <c r="YG43" s="191"/>
      <c r="YH43" s="191"/>
      <c r="YI43" s="191"/>
      <c r="YJ43" s="191"/>
      <c r="YK43" s="191"/>
      <c r="YL43" s="191"/>
      <c r="YM43" s="191"/>
      <c r="YN43" s="191"/>
      <c r="YO43" s="191"/>
      <c r="YP43" s="191"/>
      <c r="YQ43" s="191"/>
      <c r="YR43" s="191"/>
      <c r="YS43" s="191"/>
      <c r="YT43" s="191"/>
      <c r="YU43" s="191"/>
      <c r="YV43" s="191"/>
      <c r="YW43" s="191"/>
      <c r="YX43" s="191"/>
      <c r="YY43" s="191"/>
      <c r="YZ43" s="191"/>
      <c r="ZA43" s="191"/>
      <c r="ZB43" s="191"/>
      <c r="ZC43" s="191"/>
      <c r="ZD43" s="191"/>
      <c r="ZE43" s="191"/>
      <c r="ZF43" s="191"/>
      <c r="ZG43" s="191"/>
      <c r="ZH43" s="191"/>
      <c r="ZI43" s="191"/>
      <c r="ZJ43" s="191"/>
      <c r="ZK43" s="191"/>
      <c r="ZL43" s="191"/>
      <c r="ZM43" s="191"/>
      <c r="ZN43" s="191"/>
      <c r="ZO43" s="191"/>
      <c r="ZP43" s="191"/>
      <c r="ZQ43" s="191"/>
      <c r="ZR43" s="191"/>
      <c r="ZS43" s="191"/>
      <c r="ZT43" s="191"/>
      <c r="ZU43" s="191"/>
      <c r="ZV43" s="191"/>
      <c r="ZW43" s="191"/>
      <c r="ZX43" s="191"/>
      <c r="ZY43" s="191"/>
      <c r="ZZ43" s="191"/>
      <c r="AAA43" s="191"/>
      <c r="AAB43" s="191"/>
      <c r="AAC43" s="191"/>
      <c r="AAD43" s="191"/>
      <c r="AAE43" s="191"/>
      <c r="AAF43" s="191"/>
      <c r="AAG43" s="191"/>
      <c r="AAH43" s="191"/>
      <c r="AAI43" s="191"/>
      <c r="AAJ43" s="191"/>
      <c r="AAK43" s="191"/>
      <c r="AAL43" s="191"/>
      <c r="AAM43" s="191"/>
      <c r="AAN43" s="191"/>
      <c r="AAO43" s="191"/>
      <c r="AAP43" s="191"/>
      <c r="AAQ43" s="191"/>
      <c r="AAR43" s="191"/>
      <c r="AAS43" s="191"/>
      <c r="AAT43" s="191"/>
      <c r="AAU43" s="191"/>
      <c r="AAV43" s="191"/>
      <c r="AAW43" s="191"/>
      <c r="AAX43" s="191"/>
      <c r="AAY43" s="191"/>
      <c r="AAZ43" s="191"/>
      <c r="ABA43" s="191"/>
      <c r="ABB43" s="191"/>
      <c r="ABC43" s="191"/>
      <c r="ABD43" s="191"/>
      <c r="ABE43" s="191"/>
      <c r="ABF43" s="191"/>
      <c r="ABG43" s="191"/>
      <c r="ABH43" s="191"/>
      <c r="ABI43" s="191"/>
      <c r="ABJ43" s="191"/>
      <c r="ABK43" s="191"/>
      <c r="ABL43" s="191"/>
      <c r="ABM43" s="191"/>
      <c r="ABN43" s="191"/>
      <c r="ABO43" s="191"/>
      <c r="ABP43" s="191"/>
      <c r="ABQ43" s="191"/>
      <c r="ABR43" s="191"/>
      <c r="ABS43" s="191"/>
      <c r="ABT43" s="191"/>
      <c r="ABU43" s="191"/>
      <c r="ABV43" s="191"/>
      <c r="ABW43" s="191"/>
      <c r="ABX43" s="191"/>
      <c r="ABY43" s="191"/>
      <c r="ABZ43" s="191"/>
      <c r="ACA43" s="191"/>
      <c r="ACB43" s="191"/>
      <c r="ACC43" s="191"/>
      <c r="ACD43" s="191"/>
      <c r="ACE43" s="191"/>
      <c r="ACF43" s="191"/>
      <c r="ACG43" s="191"/>
      <c r="ACH43" s="191"/>
      <c r="ACI43" s="191"/>
      <c r="ACJ43" s="191"/>
      <c r="ACK43" s="191"/>
      <c r="ACL43" s="191"/>
      <c r="ACM43" s="191"/>
      <c r="ACN43" s="191"/>
      <c r="ACO43" s="191"/>
      <c r="ACP43" s="191"/>
      <c r="ACQ43" s="191"/>
      <c r="ACR43" s="191"/>
      <c r="ACS43" s="191"/>
      <c r="ACT43" s="191"/>
      <c r="ACU43" s="191"/>
      <c r="ACV43" s="191"/>
      <c r="ACW43" s="191"/>
      <c r="ACX43" s="191"/>
      <c r="ACY43" s="191"/>
      <c r="ACZ43" s="191"/>
      <c r="ADA43" s="191"/>
      <c r="ADB43" s="191"/>
      <c r="ADC43" s="191"/>
      <c r="ADD43" s="191"/>
      <c r="ADE43" s="191"/>
      <c r="ADF43" s="191"/>
      <c r="ADG43" s="191"/>
      <c r="ADH43" s="191"/>
      <c r="ADI43" s="191"/>
      <c r="ADJ43" s="191"/>
      <c r="ADK43" s="191"/>
      <c r="ADL43" s="191"/>
      <c r="ADM43" s="191"/>
      <c r="ADN43" s="191"/>
      <c r="ADO43" s="191"/>
      <c r="ADP43" s="191"/>
      <c r="ADQ43" s="191"/>
      <c r="ADR43" s="191"/>
      <c r="ADS43" s="191"/>
      <c r="ADT43" s="191"/>
      <c r="ADU43" s="191"/>
      <c r="ADV43" s="191"/>
      <c r="ADW43" s="191"/>
      <c r="ADX43" s="191"/>
      <c r="ADY43" s="191"/>
      <c r="ADZ43" s="191"/>
      <c r="AEA43" s="191"/>
      <c r="AEB43" s="191"/>
      <c r="AEC43" s="191"/>
      <c r="AED43" s="191"/>
      <c r="AEE43" s="191"/>
      <c r="AEF43" s="191"/>
      <c r="AEG43" s="191"/>
      <c r="AEH43" s="191"/>
      <c r="AEI43" s="191"/>
      <c r="AEJ43" s="191"/>
      <c r="AEK43" s="191"/>
      <c r="AEL43" s="191"/>
      <c r="AEM43" s="191"/>
      <c r="AEN43" s="191"/>
      <c r="AEO43" s="191"/>
      <c r="AEP43" s="191"/>
      <c r="AEQ43" s="191"/>
      <c r="AER43" s="191"/>
      <c r="AES43" s="191"/>
      <c r="AET43" s="191"/>
      <c r="AEU43" s="191"/>
      <c r="AEV43" s="191"/>
      <c r="AEW43" s="191"/>
      <c r="AEX43" s="191"/>
      <c r="AEY43" s="191"/>
      <c r="AEZ43" s="191"/>
      <c r="AFA43" s="191"/>
      <c r="AFB43" s="191"/>
      <c r="AFC43" s="191"/>
      <c r="AFD43" s="191"/>
      <c r="AFE43" s="191"/>
      <c r="AFF43" s="191"/>
      <c r="AFG43" s="191"/>
      <c r="AFH43" s="191"/>
      <c r="AFI43" s="191"/>
      <c r="AFJ43" s="191"/>
      <c r="AFK43" s="191"/>
      <c r="AFL43" s="191"/>
      <c r="AFM43" s="191"/>
      <c r="AFN43" s="191"/>
      <c r="AFO43" s="191"/>
      <c r="AFP43" s="191"/>
      <c r="AFQ43" s="191"/>
      <c r="AFR43" s="191"/>
      <c r="AFS43" s="191"/>
      <c r="AFT43" s="191"/>
      <c r="AFU43" s="191"/>
      <c r="AFV43" s="191"/>
      <c r="AFW43" s="191"/>
      <c r="AFX43" s="191"/>
      <c r="AFY43" s="191"/>
      <c r="AFZ43" s="191"/>
      <c r="AGA43" s="191"/>
      <c r="AGB43" s="191"/>
      <c r="AGC43" s="191"/>
      <c r="AGD43" s="191"/>
      <c r="AGE43" s="191"/>
      <c r="AGF43" s="191"/>
      <c r="AGG43" s="191"/>
      <c r="AGH43" s="191"/>
      <c r="AGI43" s="191"/>
      <c r="AGJ43" s="191"/>
      <c r="AGK43" s="191"/>
      <c r="AGL43" s="191"/>
      <c r="AGM43" s="191"/>
      <c r="AGN43" s="191"/>
      <c r="AGO43" s="191"/>
      <c r="AGP43" s="191"/>
      <c r="AGQ43" s="191"/>
      <c r="AGR43" s="191"/>
      <c r="AGS43" s="191"/>
      <c r="AGT43" s="191"/>
      <c r="AGU43" s="191"/>
      <c r="AGV43" s="191"/>
      <c r="AGW43" s="191"/>
      <c r="AGX43" s="191"/>
      <c r="AGY43" s="191"/>
      <c r="AGZ43" s="191"/>
      <c r="AHA43" s="191"/>
      <c r="AHB43" s="191"/>
      <c r="AHC43" s="191"/>
      <c r="AHD43" s="191"/>
      <c r="AHE43" s="191"/>
      <c r="AHF43" s="191"/>
      <c r="AHG43" s="191"/>
      <c r="AHH43" s="191"/>
      <c r="AHI43" s="191"/>
      <c r="AHJ43" s="191"/>
      <c r="AHK43" s="191"/>
      <c r="AHL43" s="191"/>
      <c r="AHM43" s="191"/>
      <c r="AHN43" s="191"/>
      <c r="AHO43" s="191"/>
      <c r="AHP43" s="191"/>
      <c r="AHQ43" s="191"/>
      <c r="AHR43" s="191"/>
      <c r="AHS43" s="191"/>
      <c r="AHT43" s="191"/>
      <c r="AHU43" s="191"/>
      <c r="AHV43" s="191"/>
      <c r="AHW43" s="191"/>
      <c r="AHX43" s="191"/>
      <c r="AHY43" s="191"/>
      <c r="AHZ43" s="191"/>
      <c r="AIA43" s="191"/>
      <c r="AIB43" s="191"/>
      <c r="AIC43" s="191"/>
      <c r="AID43" s="191"/>
      <c r="AIE43" s="191"/>
      <c r="AIF43" s="191"/>
      <c r="AIG43" s="191"/>
      <c r="AIH43" s="191"/>
      <c r="AII43" s="191"/>
      <c r="AIJ43" s="191"/>
      <c r="AIK43" s="191"/>
      <c r="AIL43" s="191"/>
      <c r="AIM43" s="191"/>
      <c r="AIN43" s="191"/>
      <c r="AIO43" s="191"/>
      <c r="AIP43" s="191"/>
      <c r="AIQ43" s="191"/>
      <c r="AIR43" s="191"/>
      <c r="AIS43" s="191"/>
      <c r="AIT43" s="191"/>
      <c r="AIU43" s="191"/>
      <c r="AIV43" s="191"/>
      <c r="AIW43" s="191"/>
      <c r="AIX43" s="191"/>
      <c r="AIY43" s="191"/>
      <c r="AIZ43" s="191"/>
      <c r="AJA43" s="191"/>
      <c r="AJB43" s="191"/>
      <c r="AJC43" s="191"/>
      <c r="AJD43" s="191"/>
      <c r="AJE43" s="191"/>
      <c r="AJF43" s="191"/>
      <c r="AJG43" s="191"/>
      <c r="AJH43" s="191"/>
      <c r="AJI43" s="191"/>
      <c r="AJJ43" s="191"/>
      <c r="AJK43" s="191"/>
      <c r="AJL43" s="191"/>
      <c r="AJM43" s="191"/>
      <c r="AJN43" s="191"/>
      <c r="AJO43" s="191"/>
      <c r="AJP43" s="191"/>
      <c r="AJQ43" s="191"/>
      <c r="AJR43" s="191"/>
      <c r="AJS43" s="191"/>
      <c r="AJT43" s="191"/>
      <c r="AJU43" s="191"/>
      <c r="AJV43" s="191"/>
      <c r="AJW43" s="191"/>
      <c r="AJX43" s="191"/>
      <c r="AJY43" s="191"/>
      <c r="AJZ43" s="191"/>
      <c r="AKA43" s="191"/>
      <c r="AKB43" s="191"/>
      <c r="AKC43" s="191"/>
      <c r="AKD43" s="191"/>
      <c r="AKE43" s="191"/>
      <c r="AKF43" s="191"/>
      <c r="AKG43" s="191"/>
      <c r="AKH43" s="191"/>
      <c r="AKI43" s="191"/>
      <c r="AKJ43" s="191"/>
      <c r="AKK43" s="191"/>
      <c r="AKL43" s="191"/>
      <c r="AKM43" s="191"/>
      <c r="AKN43" s="191"/>
      <c r="AKO43" s="191"/>
      <c r="AKP43" s="191"/>
      <c r="AKQ43" s="191"/>
      <c r="AKR43" s="191"/>
      <c r="AKS43" s="191"/>
      <c r="AKT43" s="191"/>
      <c r="AKU43" s="191"/>
      <c r="AKV43" s="191"/>
      <c r="AKW43" s="191"/>
      <c r="AKX43" s="191"/>
      <c r="AKY43" s="191"/>
      <c r="AKZ43" s="191"/>
      <c r="ALA43" s="191"/>
      <c r="ALB43" s="191"/>
      <c r="ALC43" s="191"/>
      <c r="ALD43" s="191"/>
      <c r="ALE43" s="191"/>
      <c r="ALF43" s="191"/>
      <c r="ALG43" s="191"/>
      <c r="ALH43" s="191"/>
      <c r="ALI43" s="191"/>
      <c r="ALJ43" s="191"/>
      <c r="ALK43" s="191"/>
      <c r="ALL43" s="191"/>
      <c r="ALM43" s="191"/>
      <c r="ALN43" s="191"/>
      <c r="ALO43" s="191"/>
      <c r="ALP43" s="191"/>
      <c r="ALQ43" s="191"/>
      <c r="ALR43" s="191"/>
      <c r="ALS43" s="191"/>
      <c r="ALT43" s="191"/>
      <c r="ALU43" s="191"/>
      <c r="ALV43" s="191"/>
      <c r="ALW43" s="191"/>
      <c r="ALX43" s="191"/>
      <c r="ALY43" s="191"/>
      <c r="ALZ43" s="191"/>
      <c r="AMA43" s="191"/>
      <c r="AMB43" s="191"/>
      <c r="AMC43" s="191"/>
      <c r="AMD43" s="191"/>
      <c r="AME43" s="191"/>
      <c r="AMF43" s="191"/>
      <c r="AMG43" s="191"/>
      <c r="AMH43" s="191"/>
      <c r="AMI43" s="191"/>
      <c r="AMJ43" s="191"/>
      <c r="AMK43" s="191"/>
      <c r="AML43" s="191"/>
    </row>
    <row r="44" spans="1:1026" ht="9.9499999999999993" customHeight="1" x14ac:dyDescent="0.25">
      <c r="A44" s="802" t="s">
        <v>58</v>
      </c>
      <c r="B44" s="802"/>
      <c r="C44" s="213"/>
      <c r="D44" s="213"/>
      <c r="E44" s="231">
        <f>F19+E35</f>
        <v>695462.42156619881</v>
      </c>
      <c r="F44" s="215"/>
      <c r="G44" s="215"/>
      <c r="H44" s="215"/>
      <c r="M44" s="188"/>
      <c r="N44" s="189"/>
      <c r="O44" s="188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  <c r="AF44" s="191"/>
      <c r="AG44" s="191"/>
      <c r="AH44" s="191"/>
      <c r="AI44" s="191"/>
      <c r="AJ44" s="191"/>
      <c r="AK44" s="191"/>
      <c r="AL44" s="191"/>
      <c r="AM44" s="191"/>
      <c r="AN44" s="191"/>
      <c r="AO44" s="191"/>
      <c r="AP44" s="191"/>
      <c r="AQ44" s="191"/>
      <c r="AR44" s="191"/>
      <c r="AS44" s="191"/>
      <c r="AT44" s="191"/>
      <c r="AU44" s="191"/>
      <c r="AV44" s="191"/>
      <c r="AW44" s="191"/>
      <c r="AX44" s="191"/>
      <c r="AY44" s="191"/>
      <c r="AZ44" s="191"/>
      <c r="BA44" s="191"/>
      <c r="BB44" s="191"/>
      <c r="BC44" s="191"/>
      <c r="BD44" s="191"/>
      <c r="BE44" s="191"/>
      <c r="BF44" s="191"/>
      <c r="BG44" s="191"/>
      <c r="BH44" s="191"/>
      <c r="BI44" s="191"/>
      <c r="BJ44" s="191"/>
      <c r="BK44" s="191"/>
      <c r="BL44" s="191"/>
      <c r="BM44" s="191"/>
      <c r="BN44" s="191"/>
      <c r="BO44" s="191"/>
      <c r="BP44" s="191"/>
      <c r="BQ44" s="191"/>
      <c r="BR44" s="191"/>
      <c r="BS44" s="191"/>
      <c r="BT44" s="191"/>
      <c r="BU44" s="191"/>
      <c r="BV44" s="191"/>
      <c r="BW44" s="191"/>
      <c r="BX44" s="191"/>
      <c r="BY44" s="191"/>
      <c r="BZ44" s="191"/>
      <c r="CA44" s="191"/>
      <c r="CB44" s="191"/>
      <c r="CC44" s="191"/>
      <c r="CD44" s="191"/>
      <c r="CE44" s="191"/>
      <c r="CF44" s="191"/>
      <c r="CG44" s="191"/>
      <c r="CH44" s="191"/>
      <c r="CI44" s="191"/>
      <c r="CJ44" s="191"/>
      <c r="CK44" s="191"/>
      <c r="CL44" s="191"/>
      <c r="CM44" s="191"/>
      <c r="CN44" s="191"/>
      <c r="CO44" s="191"/>
      <c r="CP44" s="191"/>
      <c r="CQ44" s="191"/>
      <c r="CR44" s="191"/>
      <c r="CS44" s="191"/>
      <c r="CT44" s="191"/>
      <c r="CU44" s="191"/>
      <c r="CV44" s="191"/>
      <c r="CW44" s="191"/>
      <c r="CX44" s="191"/>
      <c r="CY44" s="191"/>
      <c r="CZ44" s="191"/>
      <c r="DA44" s="191"/>
      <c r="DB44" s="191"/>
      <c r="DC44" s="191"/>
      <c r="DD44" s="191"/>
      <c r="DE44" s="191"/>
      <c r="DF44" s="191"/>
      <c r="DG44" s="191"/>
      <c r="DH44" s="191"/>
      <c r="DI44" s="191"/>
      <c r="DJ44" s="191"/>
      <c r="DK44" s="191"/>
      <c r="DL44" s="191"/>
      <c r="DM44" s="191"/>
      <c r="DN44" s="191"/>
      <c r="DO44" s="191"/>
      <c r="DP44" s="191"/>
      <c r="DQ44" s="191"/>
      <c r="DR44" s="191"/>
      <c r="DS44" s="191"/>
      <c r="DT44" s="191"/>
      <c r="DU44" s="191"/>
      <c r="DV44" s="191"/>
      <c r="DW44" s="191"/>
      <c r="DX44" s="191"/>
      <c r="DY44" s="191"/>
      <c r="DZ44" s="191"/>
      <c r="EA44" s="191"/>
      <c r="EB44" s="191"/>
      <c r="EC44" s="191"/>
      <c r="ED44" s="191"/>
      <c r="EE44" s="191"/>
      <c r="EF44" s="191"/>
      <c r="EG44" s="191"/>
      <c r="EH44" s="191"/>
      <c r="EI44" s="191"/>
      <c r="EJ44" s="191"/>
      <c r="EK44" s="191"/>
      <c r="EL44" s="191"/>
      <c r="EM44" s="191"/>
      <c r="EN44" s="191"/>
      <c r="EO44" s="191"/>
      <c r="EP44" s="191"/>
      <c r="EQ44" s="191"/>
      <c r="ER44" s="191"/>
      <c r="ES44" s="191"/>
      <c r="ET44" s="191"/>
      <c r="EU44" s="191"/>
      <c r="EV44" s="191"/>
      <c r="EW44" s="191"/>
      <c r="EX44" s="191"/>
      <c r="EY44" s="191"/>
      <c r="EZ44" s="191"/>
      <c r="FA44" s="191"/>
      <c r="FB44" s="191"/>
      <c r="FC44" s="191"/>
      <c r="FD44" s="191"/>
      <c r="FE44" s="191"/>
      <c r="FF44" s="191"/>
      <c r="FG44" s="191"/>
      <c r="FH44" s="191"/>
      <c r="FI44" s="191"/>
      <c r="FJ44" s="191"/>
      <c r="FK44" s="191"/>
      <c r="FL44" s="191"/>
      <c r="FM44" s="191"/>
      <c r="FN44" s="191"/>
      <c r="FO44" s="191"/>
      <c r="FP44" s="191"/>
      <c r="FQ44" s="191"/>
      <c r="FR44" s="191"/>
      <c r="FS44" s="191"/>
      <c r="FT44" s="191"/>
      <c r="FU44" s="191"/>
      <c r="FV44" s="191"/>
      <c r="FW44" s="191"/>
      <c r="FX44" s="191"/>
      <c r="FY44" s="191"/>
      <c r="FZ44" s="191"/>
      <c r="GA44" s="191"/>
      <c r="GB44" s="191"/>
      <c r="GC44" s="191"/>
      <c r="GD44" s="191"/>
      <c r="GE44" s="191"/>
      <c r="GF44" s="191"/>
      <c r="GG44" s="191"/>
      <c r="GH44" s="191"/>
      <c r="GI44" s="191"/>
      <c r="GJ44" s="191"/>
      <c r="GK44" s="191"/>
      <c r="GL44" s="191"/>
      <c r="GM44" s="191"/>
      <c r="GN44" s="191"/>
      <c r="GO44" s="191"/>
      <c r="GP44" s="191"/>
      <c r="GQ44" s="191"/>
      <c r="GR44" s="191"/>
      <c r="GS44" s="191"/>
      <c r="GT44" s="191"/>
      <c r="GU44" s="191"/>
      <c r="GV44" s="191"/>
      <c r="GW44" s="191"/>
      <c r="GX44" s="191"/>
      <c r="GY44" s="191"/>
      <c r="GZ44" s="191"/>
      <c r="HA44" s="191"/>
      <c r="HB44" s="191"/>
      <c r="HC44" s="191"/>
      <c r="HD44" s="191"/>
      <c r="HE44" s="191"/>
      <c r="HF44" s="191"/>
      <c r="HG44" s="191"/>
      <c r="HH44" s="191"/>
      <c r="HI44" s="191"/>
      <c r="HJ44" s="191"/>
      <c r="HK44" s="191"/>
      <c r="HL44" s="191"/>
      <c r="HM44" s="191"/>
      <c r="HN44" s="191"/>
      <c r="HO44" s="191"/>
      <c r="HP44" s="191"/>
      <c r="HQ44" s="191"/>
      <c r="HR44" s="191"/>
      <c r="HS44" s="191"/>
      <c r="HT44" s="191"/>
      <c r="HU44" s="191"/>
      <c r="HV44" s="191"/>
      <c r="HW44" s="191"/>
      <c r="HX44" s="191"/>
      <c r="HY44" s="191"/>
      <c r="HZ44" s="191"/>
      <c r="IA44" s="191"/>
      <c r="IB44" s="191"/>
      <c r="IC44" s="191"/>
      <c r="ID44" s="191"/>
      <c r="IE44" s="191"/>
      <c r="IF44" s="191"/>
      <c r="IG44" s="191"/>
      <c r="IH44" s="191"/>
      <c r="II44" s="191"/>
      <c r="IJ44" s="191"/>
      <c r="IK44" s="191"/>
      <c r="IL44" s="191"/>
      <c r="IM44" s="191"/>
      <c r="IN44" s="191"/>
      <c r="IO44" s="191"/>
      <c r="IP44" s="191"/>
      <c r="IQ44" s="191"/>
      <c r="IR44" s="191"/>
      <c r="IS44" s="191"/>
      <c r="IT44" s="191"/>
      <c r="IU44" s="191"/>
      <c r="IV44" s="191"/>
      <c r="IW44" s="191"/>
      <c r="IX44" s="191"/>
      <c r="IY44" s="191"/>
      <c r="IZ44" s="191"/>
      <c r="JA44" s="191"/>
      <c r="JB44" s="191"/>
      <c r="JC44" s="191"/>
      <c r="JD44" s="191"/>
      <c r="JE44" s="191"/>
      <c r="JF44" s="191"/>
      <c r="JG44" s="191"/>
      <c r="JH44" s="191"/>
      <c r="JI44" s="191"/>
      <c r="JJ44" s="191"/>
      <c r="JK44" s="191"/>
      <c r="JL44" s="191"/>
      <c r="JM44" s="191"/>
      <c r="JN44" s="191"/>
      <c r="JO44" s="191"/>
      <c r="JP44" s="191"/>
      <c r="JQ44" s="191"/>
      <c r="JR44" s="191"/>
      <c r="JS44" s="191"/>
      <c r="JT44" s="191"/>
      <c r="JU44" s="191"/>
      <c r="JV44" s="191"/>
      <c r="JW44" s="191"/>
      <c r="JX44" s="191"/>
      <c r="JY44" s="191"/>
      <c r="JZ44" s="191"/>
      <c r="KA44" s="191"/>
      <c r="KB44" s="191"/>
      <c r="KC44" s="191"/>
      <c r="KD44" s="191"/>
      <c r="KE44" s="191"/>
      <c r="KF44" s="191"/>
      <c r="KG44" s="191"/>
      <c r="KH44" s="191"/>
      <c r="KI44" s="191"/>
      <c r="KJ44" s="191"/>
      <c r="KK44" s="191"/>
      <c r="KL44" s="191"/>
      <c r="KM44" s="191"/>
      <c r="KN44" s="191"/>
      <c r="KO44" s="191"/>
      <c r="KP44" s="191"/>
      <c r="KQ44" s="191"/>
      <c r="KR44" s="191"/>
      <c r="KS44" s="191"/>
      <c r="KT44" s="191"/>
      <c r="KU44" s="191"/>
      <c r="KV44" s="191"/>
      <c r="KW44" s="191"/>
      <c r="KX44" s="191"/>
      <c r="KY44" s="191"/>
      <c r="KZ44" s="191"/>
      <c r="LA44" s="191"/>
      <c r="LB44" s="191"/>
      <c r="LC44" s="191"/>
      <c r="LD44" s="191"/>
      <c r="LE44" s="191"/>
      <c r="LF44" s="191"/>
      <c r="LG44" s="191"/>
      <c r="LH44" s="191"/>
      <c r="LI44" s="191"/>
      <c r="LJ44" s="191"/>
      <c r="LK44" s="191"/>
      <c r="LL44" s="191"/>
      <c r="LM44" s="191"/>
      <c r="LN44" s="191"/>
      <c r="LO44" s="191"/>
      <c r="LP44" s="191"/>
      <c r="LQ44" s="191"/>
      <c r="LR44" s="191"/>
      <c r="LS44" s="191"/>
      <c r="LT44" s="191"/>
      <c r="LU44" s="191"/>
      <c r="LV44" s="191"/>
      <c r="LW44" s="191"/>
      <c r="LX44" s="191"/>
      <c r="LY44" s="191"/>
      <c r="LZ44" s="191"/>
      <c r="MA44" s="191"/>
      <c r="MB44" s="191"/>
      <c r="MC44" s="191"/>
      <c r="MD44" s="191"/>
      <c r="ME44" s="191"/>
      <c r="MF44" s="191"/>
      <c r="MG44" s="191"/>
      <c r="MH44" s="191"/>
      <c r="MI44" s="191"/>
      <c r="MJ44" s="191"/>
      <c r="MK44" s="191"/>
      <c r="ML44" s="191"/>
      <c r="MM44" s="191"/>
      <c r="MN44" s="191"/>
      <c r="MO44" s="191"/>
      <c r="MP44" s="191"/>
      <c r="MQ44" s="191"/>
      <c r="MR44" s="191"/>
      <c r="MS44" s="191"/>
      <c r="MT44" s="191"/>
      <c r="MU44" s="191"/>
      <c r="MV44" s="191"/>
      <c r="MW44" s="191"/>
      <c r="MX44" s="191"/>
      <c r="MY44" s="191"/>
      <c r="MZ44" s="191"/>
      <c r="NA44" s="191"/>
      <c r="NB44" s="191"/>
      <c r="NC44" s="191"/>
      <c r="ND44" s="191"/>
      <c r="NE44" s="191"/>
      <c r="NF44" s="191"/>
      <c r="NG44" s="191"/>
      <c r="NH44" s="191"/>
      <c r="NI44" s="191"/>
      <c r="NJ44" s="191"/>
      <c r="NK44" s="191"/>
      <c r="NL44" s="191"/>
      <c r="NM44" s="191"/>
      <c r="NN44" s="191"/>
      <c r="NO44" s="191"/>
      <c r="NP44" s="191"/>
      <c r="NQ44" s="191"/>
      <c r="NR44" s="191"/>
      <c r="NS44" s="191"/>
      <c r="NT44" s="191"/>
      <c r="NU44" s="191"/>
      <c r="NV44" s="191"/>
      <c r="NW44" s="191"/>
      <c r="NX44" s="191"/>
      <c r="NY44" s="191"/>
      <c r="NZ44" s="191"/>
      <c r="OA44" s="191"/>
      <c r="OB44" s="191"/>
      <c r="OC44" s="191"/>
      <c r="OD44" s="191"/>
      <c r="OE44" s="191"/>
      <c r="OF44" s="191"/>
      <c r="OG44" s="191"/>
      <c r="OH44" s="191"/>
      <c r="OI44" s="191"/>
      <c r="OJ44" s="191"/>
      <c r="OK44" s="191"/>
      <c r="OL44" s="191"/>
      <c r="OM44" s="191"/>
      <c r="ON44" s="191"/>
      <c r="OO44" s="191"/>
      <c r="OP44" s="191"/>
      <c r="OQ44" s="191"/>
      <c r="OR44" s="191"/>
      <c r="OS44" s="191"/>
      <c r="OT44" s="191"/>
      <c r="OU44" s="191"/>
      <c r="OV44" s="191"/>
      <c r="OW44" s="191"/>
      <c r="OX44" s="191"/>
      <c r="OY44" s="191"/>
      <c r="OZ44" s="191"/>
      <c r="PA44" s="191"/>
      <c r="PB44" s="191"/>
      <c r="PC44" s="191"/>
      <c r="PD44" s="191"/>
      <c r="PE44" s="191"/>
      <c r="PF44" s="191"/>
      <c r="PG44" s="191"/>
      <c r="PH44" s="191"/>
      <c r="PI44" s="191"/>
      <c r="PJ44" s="191"/>
      <c r="PK44" s="191"/>
      <c r="PL44" s="191"/>
      <c r="PM44" s="191"/>
      <c r="PN44" s="191"/>
      <c r="PO44" s="191"/>
      <c r="PP44" s="191"/>
      <c r="PQ44" s="191"/>
      <c r="PR44" s="191"/>
      <c r="PS44" s="191"/>
      <c r="PT44" s="191"/>
      <c r="PU44" s="191"/>
      <c r="PV44" s="191"/>
      <c r="PW44" s="191"/>
      <c r="PX44" s="191"/>
      <c r="PY44" s="191"/>
      <c r="PZ44" s="191"/>
      <c r="QA44" s="191"/>
      <c r="QB44" s="191"/>
      <c r="QC44" s="191"/>
      <c r="QD44" s="191"/>
      <c r="QE44" s="191"/>
      <c r="QF44" s="191"/>
      <c r="QG44" s="191"/>
      <c r="QH44" s="191"/>
      <c r="QI44" s="191"/>
      <c r="QJ44" s="191"/>
      <c r="QK44" s="191"/>
      <c r="QL44" s="191"/>
      <c r="QM44" s="191"/>
      <c r="QN44" s="191"/>
      <c r="QO44" s="191"/>
      <c r="QP44" s="191"/>
      <c r="QQ44" s="191"/>
      <c r="QR44" s="191"/>
      <c r="QS44" s="191"/>
      <c r="QT44" s="191"/>
      <c r="QU44" s="191"/>
      <c r="QV44" s="191"/>
      <c r="QW44" s="191"/>
      <c r="QX44" s="191"/>
      <c r="QY44" s="191"/>
      <c r="QZ44" s="191"/>
      <c r="RA44" s="191"/>
      <c r="RB44" s="191"/>
      <c r="RC44" s="191"/>
      <c r="RD44" s="191"/>
      <c r="RE44" s="191"/>
      <c r="RF44" s="191"/>
      <c r="RG44" s="191"/>
      <c r="RH44" s="191"/>
      <c r="RI44" s="191"/>
      <c r="RJ44" s="191"/>
      <c r="RK44" s="191"/>
      <c r="RL44" s="191"/>
      <c r="RM44" s="191"/>
      <c r="RN44" s="191"/>
      <c r="RO44" s="191"/>
      <c r="RP44" s="191"/>
      <c r="RQ44" s="191"/>
      <c r="RR44" s="191"/>
      <c r="RS44" s="191"/>
      <c r="RT44" s="191"/>
      <c r="RU44" s="191"/>
      <c r="RV44" s="191"/>
      <c r="RW44" s="191"/>
      <c r="RX44" s="191"/>
      <c r="RY44" s="191"/>
      <c r="RZ44" s="191"/>
      <c r="SA44" s="191"/>
      <c r="SB44" s="191"/>
      <c r="SC44" s="191"/>
      <c r="SD44" s="191"/>
      <c r="SE44" s="191"/>
      <c r="SF44" s="191"/>
      <c r="SG44" s="191"/>
      <c r="SH44" s="191"/>
      <c r="SI44" s="191"/>
      <c r="SJ44" s="191"/>
      <c r="SK44" s="191"/>
      <c r="SL44" s="191"/>
      <c r="SM44" s="191"/>
      <c r="SN44" s="191"/>
      <c r="SO44" s="191"/>
      <c r="SP44" s="191"/>
      <c r="SQ44" s="191"/>
      <c r="SR44" s="191"/>
      <c r="SS44" s="191"/>
      <c r="ST44" s="191"/>
      <c r="SU44" s="191"/>
      <c r="SV44" s="191"/>
      <c r="SW44" s="191"/>
      <c r="SX44" s="191"/>
      <c r="SY44" s="191"/>
      <c r="SZ44" s="191"/>
      <c r="TA44" s="191"/>
      <c r="TB44" s="191"/>
      <c r="TC44" s="191"/>
      <c r="TD44" s="191"/>
      <c r="TE44" s="191"/>
      <c r="TF44" s="191"/>
      <c r="TG44" s="191"/>
      <c r="TH44" s="191"/>
      <c r="TI44" s="191"/>
      <c r="TJ44" s="191"/>
      <c r="TK44" s="191"/>
      <c r="TL44" s="191"/>
      <c r="TM44" s="191"/>
      <c r="TN44" s="191"/>
      <c r="TO44" s="191"/>
      <c r="TP44" s="191"/>
      <c r="TQ44" s="191"/>
      <c r="TR44" s="191"/>
      <c r="TS44" s="191"/>
      <c r="TT44" s="191"/>
      <c r="TU44" s="191"/>
      <c r="TV44" s="191"/>
      <c r="TW44" s="191"/>
      <c r="TX44" s="191"/>
      <c r="TY44" s="191"/>
      <c r="TZ44" s="191"/>
      <c r="UA44" s="191"/>
      <c r="UB44" s="191"/>
      <c r="UC44" s="191"/>
      <c r="UD44" s="191"/>
      <c r="UE44" s="191"/>
      <c r="UF44" s="191"/>
      <c r="UG44" s="191"/>
      <c r="UH44" s="191"/>
      <c r="UI44" s="191"/>
      <c r="UJ44" s="191"/>
      <c r="UK44" s="191"/>
      <c r="UL44" s="191"/>
      <c r="UM44" s="191"/>
      <c r="UN44" s="191"/>
      <c r="UO44" s="191"/>
      <c r="UP44" s="191"/>
      <c r="UQ44" s="191"/>
      <c r="UR44" s="191"/>
      <c r="US44" s="191"/>
      <c r="UT44" s="191"/>
      <c r="UU44" s="191"/>
      <c r="UV44" s="191"/>
      <c r="UW44" s="191"/>
      <c r="UX44" s="191"/>
      <c r="UY44" s="191"/>
      <c r="UZ44" s="191"/>
      <c r="VA44" s="191"/>
      <c r="VB44" s="191"/>
      <c r="VC44" s="191"/>
      <c r="VD44" s="191"/>
      <c r="VE44" s="191"/>
      <c r="VF44" s="191"/>
      <c r="VG44" s="191"/>
      <c r="VH44" s="191"/>
      <c r="VI44" s="191"/>
      <c r="VJ44" s="191"/>
      <c r="VK44" s="191"/>
      <c r="VL44" s="191"/>
      <c r="VM44" s="191"/>
      <c r="VN44" s="191"/>
      <c r="VO44" s="191"/>
      <c r="VP44" s="191"/>
      <c r="VQ44" s="191"/>
      <c r="VR44" s="191"/>
      <c r="VS44" s="191"/>
      <c r="VT44" s="191"/>
      <c r="VU44" s="191"/>
      <c r="VV44" s="191"/>
      <c r="VW44" s="191"/>
      <c r="VX44" s="191"/>
      <c r="VY44" s="191"/>
      <c r="VZ44" s="191"/>
      <c r="WA44" s="191"/>
      <c r="WB44" s="191"/>
      <c r="WC44" s="191"/>
      <c r="WD44" s="191"/>
      <c r="WE44" s="191"/>
      <c r="WF44" s="191"/>
      <c r="WG44" s="191"/>
      <c r="WH44" s="191"/>
      <c r="WI44" s="191"/>
      <c r="WJ44" s="191"/>
      <c r="WK44" s="191"/>
      <c r="WL44" s="191"/>
      <c r="WM44" s="191"/>
      <c r="WN44" s="191"/>
      <c r="WO44" s="191"/>
      <c r="WP44" s="191"/>
      <c r="WQ44" s="191"/>
      <c r="WR44" s="191"/>
      <c r="WS44" s="191"/>
      <c r="WT44" s="191"/>
      <c r="WU44" s="191"/>
      <c r="WV44" s="191"/>
      <c r="WW44" s="191"/>
      <c r="WX44" s="191"/>
      <c r="WY44" s="191"/>
      <c r="WZ44" s="191"/>
      <c r="XA44" s="191"/>
      <c r="XB44" s="191"/>
      <c r="XC44" s="191"/>
      <c r="XD44" s="191"/>
      <c r="XE44" s="191"/>
      <c r="XF44" s="191"/>
      <c r="XG44" s="191"/>
      <c r="XH44" s="191"/>
      <c r="XI44" s="191"/>
      <c r="XJ44" s="191"/>
      <c r="XK44" s="191"/>
      <c r="XL44" s="191"/>
      <c r="XM44" s="191"/>
      <c r="XN44" s="191"/>
      <c r="XO44" s="191"/>
      <c r="XP44" s="191"/>
      <c r="XQ44" s="191"/>
      <c r="XR44" s="191"/>
      <c r="XS44" s="191"/>
      <c r="XT44" s="191"/>
      <c r="XU44" s="191"/>
      <c r="XV44" s="191"/>
      <c r="XW44" s="191"/>
      <c r="XX44" s="191"/>
      <c r="XY44" s="191"/>
      <c r="XZ44" s="191"/>
      <c r="YA44" s="191"/>
      <c r="YB44" s="191"/>
      <c r="YC44" s="191"/>
      <c r="YD44" s="191"/>
      <c r="YE44" s="191"/>
      <c r="YF44" s="191"/>
      <c r="YG44" s="191"/>
      <c r="YH44" s="191"/>
      <c r="YI44" s="191"/>
      <c r="YJ44" s="191"/>
      <c r="YK44" s="191"/>
      <c r="YL44" s="191"/>
      <c r="YM44" s="191"/>
      <c r="YN44" s="191"/>
      <c r="YO44" s="191"/>
      <c r="YP44" s="191"/>
      <c r="YQ44" s="191"/>
      <c r="YR44" s="191"/>
      <c r="YS44" s="191"/>
      <c r="YT44" s="191"/>
      <c r="YU44" s="191"/>
      <c r="YV44" s="191"/>
      <c r="YW44" s="191"/>
      <c r="YX44" s="191"/>
      <c r="YY44" s="191"/>
      <c r="YZ44" s="191"/>
      <c r="ZA44" s="191"/>
      <c r="ZB44" s="191"/>
      <c r="ZC44" s="191"/>
      <c r="ZD44" s="191"/>
      <c r="ZE44" s="191"/>
      <c r="ZF44" s="191"/>
      <c r="ZG44" s="191"/>
      <c r="ZH44" s="191"/>
      <c r="ZI44" s="191"/>
      <c r="ZJ44" s="191"/>
      <c r="ZK44" s="191"/>
      <c r="ZL44" s="191"/>
      <c r="ZM44" s="191"/>
      <c r="ZN44" s="191"/>
      <c r="ZO44" s="191"/>
      <c r="ZP44" s="191"/>
      <c r="ZQ44" s="191"/>
      <c r="ZR44" s="191"/>
      <c r="ZS44" s="191"/>
      <c r="ZT44" s="191"/>
      <c r="ZU44" s="191"/>
      <c r="ZV44" s="191"/>
      <c r="ZW44" s="191"/>
      <c r="ZX44" s="191"/>
      <c r="ZY44" s="191"/>
      <c r="ZZ44" s="191"/>
      <c r="AAA44" s="191"/>
      <c r="AAB44" s="191"/>
      <c r="AAC44" s="191"/>
      <c r="AAD44" s="191"/>
      <c r="AAE44" s="191"/>
      <c r="AAF44" s="191"/>
      <c r="AAG44" s="191"/>
      <c r="AAH44" s="191"/>
      <c r="AAI44" s="191"/>
      <c r="AAJ44" s="191"/>
      <c r="AAK44" s="191"/>
      <c r="AAL44" s="191"/>
      <c r="AAM44" s="191"/>
      <c r="AAN44" s="191"/>
      <c r="AAO44" s="191"/>
      <c r="AAP44" s="191"/>
      <c r="AAQ44" s="191"/>
      <c r="AAR44" s="191"/>
      <c r="AAS44" s="191"/>
      <c r="AAT44" s="191"/>
      <c r="AAU44" s="191"/>
      <c r="AAV44" s="191"/>
      <c r="AAW44" s="191"/>
      <c r="AAX44" s="191"/>
      <c r="AAY44" s="191"/>
      <c r="AAZ44" s="191"/>
      <c r="ABA44" s="191"/>
      <c r="ABB44" s="191"/>
      <c r="ABC44" s="191"/>
      <c r="ABD44" s="191"/>
      <c r="ABE44" s="191"/>
      <c r="ABF44" s="191"/>
      <c r="ABG44" s="191"/>
      <c r="ABH44" s="191"/>
      <c r="ABI44" s="191"/>
      <c r="ABJ44" s="191"/>
      <c r="ABK44" s="191"/>
      <c r="ABL44" s="191"/>
      <c r="ABM44" s="191"/>
      <c r="ABN44" s="191"/>
      <c r="ABO44" s="191"/>
      <c r="ABP44" s="191"/>
      <c r="ABQ44" s="191"/>
      <c r="ABR44" s="191"/>
      <c r="ABS44" s="191"/>
      <c r="ABT44" s="191"/>
      <c r="ABU44" s="191"/>
      <c r="ABV44" s="191"/>
      <c r="ABW44" s="191"/>
      <c r="ABX44" s="191"/>
      <c r="ABY44" s="191"/>
      <c r="ABZ44" s="191"/>
      <c r="ACA44" s="191"/>
      <c r="ACB44" s="191"/>
      <c r="ACC44" s="191"/>
      <c r="ACD44" s="191"/>
      <c r="ACE44" s="191"/>
      <c r="ACF44" s="191"/>
      <c r="ACG44" s="191"/>
      <c r="ACH44" s="191"/>
      <c r="ACI44" s="191"/>
      <c r="ACJ44" s="191"/>
      <c r="ACK44" s="191"/>
      <c r="ACL44" s="191"/>
      <c r="ACM44" s="191"/>
      <c r="ACN44" s="191"/>
      <c r="ACO44" s="191"/>
      <c r="ACP44" s="191"/>
      <c r="ACQ44" s="191"/>
      <c r="ACR44" s="191"/>
      <c r="ACS44" s="191"/>
      <c r="ACT44" s="191"/>
      <c r="ACU44" s="191"/>
      <c r="ACV44" s="191"/>
      <c r="ACW44" s="191"/>
      <c r="ACX44" s="191"/>
      <c r="ACY44" s="191"/>
      <c r="ACZ44" s="191"/>
      <c r="ADA44" s="191"/>
      <c r="ADB44" s="191"/>
      <c r="ADC44" s="191"/>
      <c r="ADD44" s="191"/>
      <c r="ADE44" s="191"/>
      <c r="ADF44" s="191"/>
      <c r="ADG44" s="191"/>
      <c r="ADH44" s="191"/>
      <c r="ADI44" s="191"/>
      <c r="ADJ44" s="191"/>
      <c r="ADK44" s="191"/>
      <c r="ADL44" s="191"/>
      <c r="ADM44" s="191"/>
      <c r="ADN44" s="191"/>
      <c r="ADO44" s="191"/>
      <c r="ADP44" s="191"/>
      <c r="ADQ44" s="191"/>
      <c r="ADR44" s="191"/>
      <c r="ADS44" s="191"/>
      <c r="ADT44" s="191"/>
      <c r="ADU44" s="191"/>
      <c r="ADV44" s="191"/>
      <c r="ADW44" s="191"/>
      <c r="ADX44" s="191"/>
      <c r="ADY44" s="191"/>
      <c r="ADZ44" s="191"/>
      <c r="AEA44" s="191"/>
      <c r="AEB44" s="191"/>
      <c r="AEC44" s="191"/>
      <c r="AED44" s="191"/>
      <c r="AEE44" s="191"/>
      <c r="AEF44" s="191"/>
      <c r="AEG44" s="191"/>
      <c r="AEH44" s="191"/>
      <c r="AEI44" s="191"/>
      <c r="AEJ44" s="191"/>
      <c r="AEK44" s="191"/>
      <c r="AEL44" s="191"/>
      <c r="AEM44" s="191"/>
      <c r="AEN44" s="191"/>
      <c r="AEO44" s="191"/>
      <c r="AEP44" s="191"/>
      <c r="AEQ44" s="191"/>
      <c r="AER44" s="191"/>
      <c r="AES44" s="191"/>
      <c r="AET44" s="191"/>
      <c r="AEU44" s="191"/>
      <c r="AEV44" s="191"/>
      <c r="AEW44" s="191"/>
      <c r="AEX44" s="191"/>
      <c r="AEY44" s="191"/>
      <c r="AEZ44" s="191"/>
      <c r="AFA44" s="191"/>
      <c r="AFB44" s="191"/>
      <c r="AFC44" s="191"/>
      <c r="AFD44" s="191"/>
      <c r="AFE44" s="191"/>
      <c r="AFF44" s="191"/>
      <c r="AFG44" s="191"/>
      <c r="AFH44" s="191"/>
      <c r="AFI44" s="191"/>
      <c r="AFJ44" s="191"/>
      <c r="AFK44" s="191"/>
      <c r="AFL44" s="191"/>
      <c r="AFM44" s="191"/>
      <c r="AFN44" s="191"/>
      <c r="AFO44" s="191"/>
      <c r="AFP44" s="191"/>
      <c r="AFQ44" s="191"/>
      <c r="AFR44" s="191"/>
      <c r="AFS44" s="191"/>
      <c r="AFT44" s="191"/>
      <c r="AFU44" s="191"/>
      <c r="AFV44" s="191"/>
      <c r="AFW44" s="191"/>
      <c r="AFX44" s="191"/>
      <c r="AFY44" s="191"/>
      <c r="AFZ44" s="191"/>
      <c r="AGA44" s="191"/>
      <c r="AGB44" s="191"/>
      <c r="AGC44" s="191"/>
      <c r="AGD44" s="191"/>
      <c r="AGE44" s="191"/>
      <c r="AGF44" s="191"/>
      <c r="AGG44" s="191"/>
      <c r="AGH44" s="191"/>
      <c r="AGI44" s="191"/>
      <c r="AGJ44" s="191"/>
      <c r="AGK44" s="191"/>
      <c r="AGL44" s="191"/>
      <c r="AGM44" s="191"/>
      <c r="AGN44" s="191"/>
      <c r="AGO44" s="191"/>
      <c r="AGP44" s="191"/>
      <c r="AGQ44" s="191"/>
      <c r="AGR44" s="191"/>
      <c r="AGS44" s="191"/>
      <c r="AGT44" s="191"/>
      <c r="AGU44" s="191"/>
      <c r="AGV44" s="191"/>
      <c r="AGW44" s="191"/>
      <c r="AGX44" s="191"/>
      <c r="AGY44" s="191"/>
      <c r="AGZ44" s="191"/>
      <c r="AHA44" s="191"/>
      <c r="AHB44" s="191"/>
      <c r="AHC44" s="191"/>
      <c r="AHD44" s="191"/>
      <c r="AHE44" s="191"/>
      <c r="AHF44" s="191"/>
      <c r="AHG44" s="191"/>
      <c r="AHH44" s="191"/>
      <c r="AHI44" s="191"/>
      <c r="AHJ44" s="191"/>
      <c r="AHK44" s="191"/>
      <c r="AHL44" s="191"/>
      <c r="AHM44" s="191"/>
      <c r="AHN44" s="191"/>
      <c r="AHO44" s="191"/>
      <c r="AHP44" s="191"/>
      <c r="AHQ44" s="191"/>
      <c r="AHR44" s="191"/>
      <c r="AHS44" s="191"/>
      <c r="AHT44" s="191"/>
      <c r="AHU44" s="191"/>
      <c r="AHV44" s="191"/>
      <c r="AHW44" s="191"/>
      <c r="AHX44" s="191"/>
      <c r="AHY44" s="191"/>
      <c r="AHZ44" s="191"/>
      <c r="AIA44" s="191"/>
      <c r="AIB44" s="191"/>
      <c r="AIC44" s="191"/>
      <c r="AID44" s="191"/>
      <c r="AIE44" s="191"/>
      <c r="AIF44" s="191"/>
      <c r="AIG44" s="191"/>
      <c r="AIH44" s="191"/>
      <c r="AII44" s="191"/>
      <c r="AIJ44" s="191"/>
      <c r="AIK44" s="191"/>
      <c r="AIL44" s="191"/>
      <c r="AIM44" s="191"/>
      <c r="AIN44" s="191"/>
      <c r="AIO44" s="191"/>
      <c r="AIP44" s="191"/>
      <c r="AIQ44" s="191"/>
      <c r="AIR44" s="191"/>
      <c r="AIS44" s="191"/>
      <c r="AIT44" s="191"/>
      <c r="AIU44" s="191"/>
      <c r="AIV44" s="191"/>
      <c r="AIW44" s="191"/>
      <c r="AIX44" s="191"/>
      <c r="AIY44" s="191"/>
      <c r="AIZ44" s="191"/>
      <c r="AJA44" s="191"/>
      <c r="AJB44" s="191"/>
      <c r="AJC44" s="191"/>
      <c r="AJD44" s="191"/>
      <c r="AJE44" s="191"/>
      <c r="AJF44" s="191"/>
      <c r="AJG44" s="191"/>
      <c r="AJH44" s="191"/>
      <c r="AJI44" s="191"/>
      <c r="AJJ44" s="191"/>
      <c r="AJK44" s="191"/>
      <c r="AJL44" s="191"/>
      <c r="AJM44" s="191"/>
      <c r="AJN44" s="191"/>
      <c r="AJO44" s="191"/>
      <c r="AJP44" s="191"/>
      <c r="AJQ44" s="191"/>
      <c r="AJR44" s="191"/>
      <c r="AJS44" s="191"/>
      <c r="AJT44" s="191"/>
      <c r="AJU44" s="191"/>
      <c r="AJV44" s="191"/>
      <c r="AJW44" s="191"/>
      <c r="AJX44" s="191"/>
      <c r="AJY44" s="191"/>
      <c r="AJZ44" s="191"/>
      <c r="AKA44" s="191"/>
      <c r="AKB44" s="191"/>
      <c r="AKC44" s="191"/>
      <c r="AKD44" s="191"/>
      <c r="AKE44" s="191"/>
      <c r="AKF44" s="191"/>
      <c r="AKG44" s="191"/>
      <c r="AKH44" s="191"/>
      <c r="AKI44" s="191"/>
      <c r="AKJ44" s="191"/>
      <c r="AKK44" s="191"/>
      <c r="AKL44" s="191"/>
      <c r="AKM44" s="191"/>
      <c r="AKN44" s="191"/>
      <c r="AKO44" s="191"/>
      <c r="AKP44" s="191"/>
      <c r="AKQ44" s="191"/>
      <c r="AKR44" s="191"/>
      <c r="AKS44" s="191"/>
      <c r="AKT44" s="191"/>
      <c r="AKU44" s="191"/>
      <c r="AKV44" s="191"/>
      <c r="AKW44" s="191"/>
      <c r="AKX44" s="191"/>
      <c r="AKY44" s="191"/>
      <c r="AKZ44" s="191"/>
      <c r="ALA44" s="191"/>
      <c r="ALB44" s="191"/>
      <c r="ALC44" s="191"/>
      <c r="ALD44" s="191"/>
      <c r="ALE44" s="191"/>
      <c r="ALF44" s="191"/>
      <c r="ALG44" s="191"/>
      <c r="ALH44" s="191"/>
      <c r="ALI44" s="191"/>
      <c r="ALJ44" s="191"/>
      <c r="ALK44" s="191"/>
      <c r="ALL44" s="191"/>
      <c r="ALM44" s="191"/>
      <c r="ALN44" s="191"/>
      <c r="ALO44" s="191"/>
      <c r="ALP44" s="191"/>
      <c r="ALQ44" s="191"/>
      <c r="ALR44" s="191"/>
      <c r="ALS44" s="191"/>
      <c r="ALT44" s="191"/>
      <c r="ALU44" s="191"/>
      <c r="ALV44" s="191"/>
      <c r="ALW44" s="191"/>
      <c r="ALX44" s="191"/>
      <c r="ALY44" s="191"/>
      <c r="ALZ44" s="191"/>
      <c r="AMA44" s="191"/>
      <c r="AMB44" s="191"/>
      <c r="AMC44" s="191"/>
      <c r="AMD44" s="191"/>
      <c r="AME44" s="191"/>
      <c r="AMF44" s="191"/>
      <c r="AMG44" s="191"/>
      <c r="AMH44" s="191"/>
      <c r="AMI44" s="191"/>
      <c r="AMJ44" s="191"/>
      <c r="AMK44" s="191"/>
      <c r="AML44" s="191"/>
    </row>
    <row r="45" spans="1:1026" ht="9.9499999999999993" customHeight="1" x14ac:dyDescent="0.25">
      <c r="A45" s="796" t="s">
        <v>59</v>
      </c>
      <c r="B45" s="796"/>
      <c r="C45" s="297"/>
      <c r="D45" s="297"/>
      <c r="E45" s="172">
        <f>F19+F35</f>
        <v>695462.42156619881</v>
      </c>
      <c r="F45" s="215"/>
      <c r="G45" s="215"/>
      <c r="H45" s="215"/>
      <c r="M45" s="188"/>
      <c r="N45" s="304"/>
      <c r="O45" s="31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  <c r="AF45" s="191"/>
      <c r="AG45" s="191"/>
      <c r="AH45" s="191"/>
      <c r="AI45" s="191"/>
      <c r="AJ45" s="191"/>
      <c r="AK45" s="191"/>
      <c r="AL45" s="191"/>
      <c r="AM45" s="191"/>
      <c r="AN45" s="191"/>
      <c r="AO45" s="191"/>
      <c r="AP45" s="191"/>
      <c r="AQ45" s="191"/>
      <c r="AR45" s="191"/>
      <c r="AS45" s="191"/>
      <c r="AT45" s="191"/>
      <c r="AU45" s="191"/>
      <c r="AV45" s="191"/>
      <c r="AW45" s="191"/>
      <c r="AX45" s="191"/>
      <c r="AY45" s="191"/>
      <c r="AZ45" s="191"/>
      <c r="BA45" s="191"/>
      <c r="BB45" s="191"/>
      <c r="BC45" s="191"/>
      <c r="BD45" s="191"/>
      <c r="BE45" s="191"/>
      <c r="BF45" s="191"/>
      <c r="BG45" s="191"/>
      <c r="BH45" s="191"/>
      <c r="BI45" s="191"/>
      <c r="BJ45" s="191"/>
      <c r="BK45" s="191"/>
      <c r="BL45" s="191"/>
      <c r="BM45" s="191"/>
      <c r="BN45" s="191"/>
      <c r="BO45" s="191"/>
      <c r="BP45" s="191"/>
      <c r="BQ45" s="191"/>
      <c r="BR45" s="191"/>
      <c r="BS45" s="191"/>
      <c r="BT45" s="191"/>
      <c r="BU45" s="191"/>
      <c r="BV45" s="191"/>
      <c r="BW45" s="191"/>
      <c r="BX45" s="191"/>
      <c r="BY45" s="191"/>
      <c r="BZ45" s="191"/>
      <c r="CA45" s="191"/>
      <c r="CB45" s="191"/>
      <c r="CC45" s="191"/>
      <c r="CD45" s="191"/>
      <c r="CE45" s="191"/>
      <c r="CF45" s="191"/>
      <c r="CG45" s="191"/>
      <c r="CH45" s="191"/>
      <c r="CI45" s="191"/>
      <c r="CJ45" s="191"/>
      <c r="CK45" s="191"/>
      <c r="CL45" s="191"/>
      <c r="CM45" s="191"/>
      <c r="CN45" s="191"/>
      <c r="CO45" s="191"/>
      <c r="CP45" s="191"/>
      <c r="CQ45" s="191"/>
      <c r="CR45" s="191"/>
      <c r="CS45" s="191"/>
      <c r="CT45" s="191"/>
      <c r="CU45" s="191"/>
      <c r="CV45" s="191"/>
      <c r="CW45" s="191"/>
      <c r="CX45" s="191"/>
      <c r="CY45" s="191"/>
      <c r="CZ45" s="191"/>
      <c r="DA45" s="191"/>
      <c r="DB45" s="191"/>
      <c r="DC45" s="191"/>
      <c r="DD45" s="191"/>
      <c r="DE45" s="191"/>
      <c r="DF45" s="191"/>
      <c r="DG45" s="191"/>
      <c r="DH45" s="191"/>
      <c r="DI45" s="191"/>
      <c r="DJ45" s="191"/>
      <c r="DK45" s="191"/>
      <c r="DL45" s="191"/>
      <c r="DM45" s="191"/>
      <c r="DN45" s="191"/>
      <c r="DO45" s="191"/>
      <c r="DP45" s="191"/>
      <c r="DQ45" s="191"/>
      <c r="DR45" s="191"/>
      <c r="DS45" s="191"/>
      <c r="DT45" s="191"/>
      <c r="DU45" s="191"/>
      <c r="DV45" s="191"/>
      <c r="DW45" s="191"/>
      <c r="DX45" s="191"/>
      <c r="DY45" s="191"/>
      <c r="DZ45" s="191"/>
      <c r="EA45" s="191"/>
      <c r="EB45" s="191"/>
      <c r="EC45" s="191"/>
      <c r="ED45" s="191"/>
      <c r="EE45" s="191"/>
      <c r="EF45" s="191"/>
      <c r="EG45" s="191"/>
      <c r="EH45" s="191"/>
      <c r="EI45" s="191"/>
      <c r="EJ45" s="191"/>
      <c r="EK45" s="191"/>
      <c r="EL45" s="191"/>
      <c r="EM45" s="191"/>
      <c r="EN45" s="191"/>
      <c r="EO45" s="191"/>
      <c r="EP45" s="191"/>
      <c r="EQ45" s="191"/>
      <c r="ER45" s="191"/>
      <c r="ES45" s="191"/>
      <c r="ET45" s="191"/>
      <c r="EU45" s="191"/>
      <c r="EV45" s="191"/>
      <c r="EW45" s="191"/>
      <c r="EX45" s="191"/>
      <c r="EY45" s="191"/>
      <c r="EZ45" s="191"/>
      <c r="FA45" s="191"/>
      <c r="FB45" s="191"/>
      <c r="FC45" s="191"/>
      <c r="FD45" s="191"/>
      <c r="FE45" s="191"/>
      <c r="FF45" s="191"/>
      <c r="FG45" s="191"/>
      <c r="FH45" s="191"/>
      <c r="FI45" s="191"/>
      <c r="FJ45" s="191"/>
      <c r="FK45" s="191"/>
      <c r="FL45" s="191"/>
      <c r="FM45" s="191"/>
      <c r="FN45" s="191"/>
      <c r="FO45" s="191"/>
      <c r="FP45" s="191"/>
      <c r="FQ45" s="191"/>
      <c r="FR45" s="191"/>
      <c r="FS45" s="191"/>
      <c r="FT45" s="191"/>
      <c r="FU45" s="191"/>
      <c r="FV45" s="191"/>
      <c r="FW45" s="191"/>
      <c r="FX45" s="191"/>
      <c r="FY45" s="191"/>
      <c r="FZ45" s="191"/>
      <c r="GA45" s="191"/>
      <c r="GB45" s="191"/>
      <c r="GC45" s="191"/>
      <c r="GD45" s="191"/>
      <c r="GE45" s="191"/>
      <c r="GF45" s="191"/>
      <c r="GG45" s="191"/>
      <c r="GH45" s="191"/>
      <c r="GI45" s="191"/>
      <c r="GJ45" s="191"/>
      <c r="GK45" s="191"/>
      <c r="GL45" s="191"/>
      <c r="GM45" s="191"/>
      <c r="GN45" s="191"/>
      <c r="GO45" s="191"/>
      <c r="GP45" s="191"/>
      <c r="GQ45" s="191"/>
      <c r="GR45" s="191"/>
      <c r="GS45" s="191"/>
      <c r="GT45" s="191"/>
      <c r="GU45" s="191"/>
      <c r="GV45" s="191"/>
      <c r="GW45" s="191"/>
      <c r="GX45" s="191"/>
      <c r="GY45" s="191"/>
      <c r="GZ45" s="191"/>
      <c r="HA45" s="191"/>
      <c r="HB45" s="191"/>
      <c r="HC45" s="191"/>
      <c r="HD45" s="191"/>
      <c r="HE45" s="191"/>
      <c r="HF45" s="191"/>
      <c r="HG45" s="191"/>
      <c r="HH45" s="191"/>
      <c r="HI45" s="191"/>
      <c r="HJ45" s="191"/>
      <c r="HK45" s="191"/>
      <c r="HL45" s="191"/>
      <c r="HM45" s="191"/>
      <c r="HN45" s="191"/>
      <c r="HO45" s="191"/>
      <c r="HP45" s="191"/>
      <c r="HQ45" s="191"/>
      <c r="HR45" s="191"/>
      <c r="HS45" s="191"/>
      <c r="HT45" s="191"/>
      <c r="HU45" s="191"/>
      <c r="HV45" s="191"/>
      <c r="HW45" s="191"/>
      <c r="HX45" s="191"/>
      <c r="HY45" s="191"/>
      <c r="HZ45" s="191"/>
      <c r="IA45" s="191"/>
      <c r="IB45" s="191"/>
      <c r="IC45" s="191"/>
      <c r="ID45" s="191"/>
      <c r="IE45" s="191"/>
      <c r="IF45" s="191"/>
      <c r="IG45" s="191"/>
      <c r="IH45" s="191"/>
      <c r="II45" s="191"/>
      <c r="IJ45" s="191"/>
      <c r="IK45" s="191"/>
      <c r="IL45" s="191"/>
      <c r="IM45" s="191"/>
      <c r="IN45" s="191"/>
      <c r="IO45" s="191"/>
      <c r="IP45" s="191"/>
      <c r="IQ45" s="191"/>
      <c r="IR45" s="191"/>
      <c r="IS45" s="191"/>
      <c r="IT45" s="191"/>
      <c r="IU45" s="191"/>
      <c r="IV45" s="191"/>
      <c r="IW45" s="191"/>
      <c r="IX45" s="191"/>
      <c r="IY45" s="191"/>
      <c r="IZ45" s="191"/>
      <c r="JA45" s="191"/>
      <c r="JB45" s="191"/>
      <c r="JC45" s="191"/>
      <c r="JD45" s="191"/>
      <c r="JE45" s="191"/>
      <c r="JF45" s="191"/>
      <c r="JG45" s="191"/>
      <c r="JH45" s="191"/>
      <c r="JI45" s="191"/>
      <c r="JJ45" s="191"/>
      <c r="JK45" s="191"/>
      <c r="JL45" s="191"/>
      <c r="JM45" s="191"/>
      <c r="JN45" s="191"/>
      <c r="JO45" s="191"/>
      <c r="JP45" s="191"/>
      <c r="JQ45" s="191"/>
      <c r="JR45" s="191"/>
      <c r="JS45" s="191"/>
      <c r="JT45" s="191"/>
      <c r="JU45" s="191"/>
      <c r="JV45" s="191"/>
      <c r="JW45" s="191"/>
      <c r="JX45" s="191"/>
      <c r="JY45" s="191"/>
      <c r="JZ45" s="191"/>
      <c r="KA45" s="191"/>
      <c r="KB45" s="191"/>
      <c r="KC45" s="191"/>
      <c r="KD45" s="191"/>
      <c r="KE45" s="191"/>
      <c r="KF45" s="191"/>
      <c r="KG45" s="191"/>
      <c r="KH45" s="191"/>
      <c r="KI45" s="191"/>
      <c r="KJ45" s="191"/>
      <c r="KK45" s="191"/>
      <c r="KL45" s="191"/>
      <c r="KM45" s="191"/>
      <c r="KN45" s="191"/>
      <c r="KO45" s="191"/>
      <c r="KP45" s="191"/>
      <c r="KQ45" s="191"/>
      <c r="KR45" s="191"/>
      <c r="KS45" s="191"/>
      <c r="KT45" s="191"/>
      <c r="KU45" s="191"/>
      <c r="KV45" s="191"/>
      <c r="KW45" s="191"/>
      <c r="KX45" s="191"/>
      <c r="KY45" s="191"/>
      <c r="KZ45" s="191"/>
      <c r="LA45" s="191"/>
      <c r="LB45" s="191"/>
      <c r="LC45" s="191"/>
      <c r="LD45" s="191"/>
      <c r="LE45" s="191"/>
      <c r="LF45" s="191"/>
      <c r="LG45" s="191"/>
      <c r="LH45" s="191"/>
      <c r="LI45" s="191"/>
      <c r="LJ45" s="191"/>
      <c r="LK45" s="191"/>
      <c r="LL45" s="191"/>
      <c r="LM45" s="191"/>
      <c r="LN45" s="191"/>
      <c r="LO45" s="191"/>
      <c r="LP45" s="191"/>
      <c r="LQ45" s="191"/>
      <c r="LR45" s="191"/>
      <c r="LS45" s="191"/>
      <c r="LT45" s="191"/>
      <c r="LU45" s="191"/>
      <c r="LV45" s="191"/>
      <c r="LW45" s="191"/>
      <c r="LX45" s="191"/>
      <c r="LY45" s="191"/>
      <c r="LZ45" s="191"/>
      <c r="MA45" s="191"/>
      <c r="MB45" s="191"/>
      <c r="MC45" s="191"/>
      <c r="MD45" s="191"/>
      <c r="ME45" s="191"/>
      <c r="MF45" s="191"/>
      <c r="MG45" s="191"/>
      <c r="MH45" s="191"/>
      <c r="MI45" s="191"/>
      <c r="MJ45" s="191"/>
      <c r="MK45" s="191"/>
      <c r="ML45" s="191"/>
      <c r="MM45" s="191"/>
      <c r="MN45" s="191"/>
      <c r="MO45" s="191"/>
      <c r="MP45" s="191"/>
      <c r="MQ45" s="191"/>
      <c r="MR45" s="191"/>
      <c r="MS45" s="191"/>
      <c r="MT45" s="191"/>
      <c r="MU45" s="191"/>
      <c r="MV45" s="191"/>
      <c r="MW45" s="191"/>
      <c r="MX45" s="191"/>
      <c r="MY45" s="191"/>
      <c r="MZ45" s="191"/>
      <c r="NA45" s="191"/>
      <c r="NB45" s="191"/>
      <c r="NC45" s="191"/>
      <c r="ND45" s="191"/>
      <c r="NE45" s="191"/>
      <c r="NF45" s="191"/>
      <c r="NG45" s="191"/>
      <c r="NH45" s="191"/>
      <c r="NI45" s="191"/>
      <c r="NJ45" s="191"/>
      <c r="NK45" s="191"/>
      <c r="NL45" s="191"/>
      <c r="NM45" s="191"/>
      <c r="NN45" s="191"/>
      <c r="NO45" s="191"/>
      <c r="NP45" s="191"/>
      <c r="NQ45" s="191"/>
      <c r="NR45" s="191"/>
      <c r="NS45" s="191"/>
      <c r="NT45" s="191"/>
      <c r="NU45" s="191"/>
      <c r="NV45" s="191"/>
      <c r="NW45" s="191"/>
      <c r="NX45" s="191"/>
      <c r="NY45" s="191"/>
      <c r="NZ45" s="191"/>
      <c r="OA45" s="191"/>
      <c r="OB45" s="191"/>
      <c r="OC45" s="191"/>
      <c r="OD45" s="191"/>
      <c r="OE45" s="191"/>
      <c r="OF45" s="191"/>
      <c r="OG45" s="191"/>
      <c r="OH45" s="191"/>
      <c r="OI45" s="191"/>
      <c r="OJ45" s="191"/>
      <c r="OK45" s="191"/>
      <c r="OL45" s="191"/>
      <c r="OM45" s="191"/>
      <c r="ON45" s="191"/>
      <c r="OO45" s="191"/>
      <c r="OP45" s="191"/>
      <c r="OQ45" s="191"/>
      <c r="OR45" s="191"/>
      <c r="OS45" s="191"/>
      <c r="OT45" s="191"/>
      <c r="OU45" s="191"/>
      <c r="OV45" s="191"/>
      <c r="OW45" s="191"/>
      <c r="OX45" s="191"/>
      <c r="OY45" s="191"/>
      <c r="OZ45" s="191"/>
      <c r="PA45" s="191"/>
      <c r="PB45" s="191"/>
      <c r="PC45" s="191"/>
      <c r="PD45" s="191"/>
      <c r="PE45" s="191"/>
      <c r="PF45" s="191"/>
      <c r="PG45" s="191"/>
      <c r="PH45" s="191"/>
      <c r="PI45" s="191"/>
      <c r="PJ45" s="191"/>
      <c r="PK45" s="191"/>
      <c r="PL45" s="191"/>
      <c r="PM45" s="191"/>
      <c r="PN45" s="191"/>
      <c r="PO45" s="191"/>
      <c r="PP45" s="191"/>
      <c r="PQ45" s="191"/>
      <c r="PR45" s="191"/>
      <c r="PS45" s="191"/>
      <c r="PT45" s="191"/>
      <c r="PU45" s="191"/>
      <c r="PV45" s="191"/>
      <c r="PW45" s="191"/>
      <c r="PX45" s="191"/>
      <c r="PY45" s="191"/>
      <c r="PZ45" s="191"/>
      <c r="QA45" s="191"/>
      <c r="QB45" s="191"/>
      <c r="QC45" s="191"/>
      <c r="QD45" s="191"/>
      <c r="QE45" s="191"/>
      <c r="QF45" s="191"/>
      <c r="QG45" s="191"/>
      <c r="QH45" s="191"/>
      <c r="QI45" s="191"/>
      <c r="QJ45" s="191"/>
      <c r="QK45" s="191"/>
      <c r="QL45" s="191"/>
      <c r="QM45" s="191"/>
      <c r="QN45" s="191"/>
      <c r="QO45" s="191"/>
      <c r="QP45" s="191"/>
      <c r="QQ45" s="191"/>
      <c r="QR45" s="191"/>
      <c r="QS45" s="191"/>
      <c r="QT45" s="191"/>
      <c r="QU45" s="191"/>
      <c r="QV45" s="191"/>
      <c r="QW45" s="191"/>
      <c r="QX45" s="191"/>
      <c r="QY45" s="191"/>
      <c r="QZ45" s="191"/>
      <c r="RA45" s="191"/>
      <c r="RB45" s="191"/>
      <c r="RC45" s="191"/>
      <c r="RD45" s="191"/>
      <c r="RE45" s="191"/>
      <c r="RF45" s="191"/>
      <c r="RG45" s="191"/>
      <c r="RH45" s="191"/>
      <c r="RI45" s="191"/>
      <c r="RJ45" s="191"/>
      <c r="RK45" s="191"/>
      <c r="RL45" s="191"/>
      <c r="RM45" s="191"/>
      <c r="RN45" s="191"/>
      <c r="RO45" s="191"/>
      <c r="RP45" s="191"/>
      <c r="RQ45" s="191"/>
      <c r="RR45" s="191"/>
      <c r="RS45" s="191"/>
      <c r="RT45" s="191"/>
      <c r="RU45" s="191"/>
      <c r="RV45" s="191"/>
      <c r="RW45" s="191"/>
      <c r="RX45" s="191"/>
      <c r="RY45" s="191"/>
      <c r="RZ45" s="191"/>
      <c r="SA45" s="191"/>
      <c r="SB45" s="191"/>
      <c r="SC45" s="191"/>
      <c r="SD45" s="191"/>
      <c r="SE45" s="191"/>
      <c r="SF45" s="191"/>
      <c r="SG45" s="191"/>
      <c r="SH45" s="191"/>
      <c r="SI45" s="191"/>
      <c r="SJ45" s="191"/>
      <c r="SK45" s="191"/>
      <c r="SL45" s="191"/>
      <c r="SM45" s="191"/>
      <c r="SN45" s="191"/>
      <c r="SO45" s="191"/>
      <c r="SP45" s="191"/>
      <c r="SQ45" s="191"/>
      <c r="SR45" s="191"/>
      <c r="SS45" s="191"/>
      <c r="ST45" s="191"/>
      <c r="SU45" s="191"/>
      <c r="SV45" s="191"/>
      <c r="SW45" s="191"/>
      <c r="SX45" s="191"/>
      <c r="SY45" s="191"/>
      <c r="SZ45" s="191"/>
      <c r="TA45" s="191"/>
      <c r="TB45" s="191"/>
      <c r="TC45" s="191"/>
      <c r="TD45" s="191"/>
      <c r="TE45" s="191"/>
      <c r="TF45" s="191"/>
      <c r="TG45" s="191"/>
      <c r="TH45" s="191"/>
      <c r="TI45" s="191"/>
      <c r="TJ45" s="191"/>
      <c r="TK45" s="191"/>
      <c r="TL45" s="191"/>
      <c r="TM45" s="191"/>
      <c r="TN45" s="191"/>
      <c r="TO45" s="191"/>
      <c r="TP45" s="191"/>
      <c r="TQ45" s="191"/>
      <c r="TR45" s="191"/>
      <c r="TS45" s="191"/>
      <c r="TT45" s="191"/>
      <c r="TU45" s="191"/>
      <c r="TV45" s="191"/>
      <c r="TW45" s="191"/>
      <c r="TX45" s="191"/>
      <c r="TY45" s="191"/>
      <c r="TZ45" s="191"/>
      <c r="UA45" s="191"/>
      <c r="UB45" s="191"/>
      <c r="UC45" s="191"/>
      <c r="UD45" s="191"/>
      <c r="UE45" s="191"/>
      <c r="UF45" s="191"/>
      <c r="UG45" s="191"/>
      <c r="UH45" s="191"/>
      <c r="UI45" s="191"/>
      <c r="UJ45" s="191"/>
      <c r="UK45" s="191"/>
      <c r="UL45" s="191"/>
      <c r="UM45" s="191"/>
      <c r="UN45" s="191"/>
      <c r="UO45" s="191"/>
      <c r="UP45" s="191"/>
      <c r="UQ45" s="191"/>
      <c r="UR45" s="191"/>
      <c r="US45" s="191"/>
      <c r="UT45" s="191"/>
      <c r="UU45" s="191"/>
      <c r="UV45" s="191"/>
      <c r="UW45" s="191"/>
      <c r="UX45" s="191"/>
      <c r="UY45" s="191"/>
      <c r="UZ45" s="191"/>
      <c r="VA45" s="191"/>
      <c r="VB45" s="191"/>
      <c r="VC45" s="191"/>
      <c r="VD45" s="191"/>
      <c r="VE45" s="191"/>
      <c r="VF45" s="191"/>
      <c r="VG45" s="191"/>
      <c r="VH45" s="191"/>
      <c r="VI45" s="191"/>
      <c r="VJ45" s="191"/>
      <c r="VK45" s="191"/>
      <c r="VL45" s="191"/>
      <c r="VM45" s="191"/>
      <c r="VN45" s="191"/>
      <c r="VO45" s="191"/>
      <c r="VP45" s="191"/>
      <c r="VQ45" s="191"/>
      <c r="VR45" s="191"/>
      <c r="VS45" s="191"/>
      <c r="VT45" s="191"/>
      <c r="VU45" s="191"/>
      <c r="VV45" s="191"/>
      <c r="VW45" s="191"/>
      <c r="VX45" s="191"/>
      <c r="VY45" s="191"/>
      <c r="VZ45" s="191"/>
      <c r="WA45" s="191"/>
      <c r="WB45" s="191"/>
      <c r="WC45" s="191"/>
      <c r="WD45" s="191"/>
      <c r="WE45" s="191"/>
      <c r="WF45" s="191"/>
      <c r="WG45" s="191"/>
      <c r="WH45" s="191"/>
      <c r="WI45" s="191"/>
      <c r="WJ45" s="191"/>
      <c r="WK45" s="191"/>
      <c r="WL45" s="191"/>
      <c r="WM45" s="191"/>
      <c r="WN45" s="191"/>
      <c r="WO45" s="191"/>
      <c r="WP45" s="191"/>
      <c r="WQ45" s="191"/>
      <c r="WR45" s="191"/>
      <c r="WS45" s="191"/>
      <c r="WT45" s="191"/>
      <c r="WU45" s="191"/>
      <c r="WV45" s="191"/>
      <c r="WW45" s="191"/>
      <c r="WX45" s="191"/>
      <c r="WY45" s="191"/>
      <c r="WZ45" s="191"/>
      <c r="XA45" s="191"/>
      <c r="XB45" s="191"/>
      <c r="XC45" s="191"/>
      <c r="XD45" s="191"/>
      <c r="XE45" s="191"/>
      <c r="XF45" s="191"/>
      <c r="XG45" s="191"/>
      <c r="XH45" s="191"/>
      <c r="XI45" s="191"/>
      <c r="XJ45" s="191"/>
      <c r="XK45" s="191"/>
      <c r="XL45" s="191"/>
      <c r="XM45" s="191"/>
      <c r="XN45" s="191"/>
      <c r="XO45" s="191"/>
      <c r="XP45" s="191"/>
      <c r="XQ45" s="191"/>
      <c r="XR45" s="191"/>
      <c r="XS45" s="191"/>
      <c r="XT45" s="191"/>
      <c r="XU45" s="191"/>
      <c r="XV45" s="191"/>
      <c r="XW45" s="191"/>
      <c r="XX45" s="191"/>
      <c r="XY45" s="191"/>
      <c r="XZ45" s="191"/>
      <c r="YA45" s="191"/>
      <c r="YB45" s="191"/>
      <c r="YC45" s="191"/>
      <c r="YD45" s="191"/>
      <c r="YE45" s="191"/>
      <c r="YF45" s="191"/>
      <c r="YG45" s="191"/>
      <c r="YH45" s="191"/>
      <c r="YI45" s="191"/>
      <c r="YJ45" s="191"/>
      <c r="YK45" s="191"/>
      <c r="YL45" s="191"/>
      <c r="YM45" s="191"/>
      <c r="YN45" s="191"/>
      <c r="YO45" s="191"/>
      <c r="YP45" s="191"/>
      <c r="YQ45" s="191"/>
      <c r="YR45" s="191"/>
      <c r="YS45" s="191"/>
      <c r="YT45" s="191"/>
      <c r="YU45" s="191"/>
      <c r="YV45" s="191"/>
      <c r="YW45" s="191"/>
      <c r="YX45" s="191"/>
      <c r="YY45" s="191"/>
      <c r="YZ45" s="191"/>
      <c r="ZA45" s="191"/>
      <c r="ZB45" s="191"/>
      <c r="ZC45" s="191"/>
      <c r="ZD45" s="191"/>
      <c r="ZE45" s="191"/>
      <c r="ZF45" s="191"/>
      <c r="ZG45" s="191"/>
      <c r="ZH45" s="191"/>
      <c r="ZI45" s="191"/>
      <c r="ZJ45" s="191"/>
      <c r="ZK45" s="191"/>
      <c r="ZL45" s="191"/>
      <c r="ZM45" s="191"/>
      <c r="ZN45" s="191"/>
      <c r="ZO45" s="191"/>
      <c r="ZP45" s="191"/>
      <c r="ZQ45" s="191"/>
      <c r="ZR45" s="191"/>
      <c r="ZS45" s="191"/>
      <c r="ZT45" s="191"/>
      <c r="ZU45" s="191"/>
      <c r="ZV45" s="191"/>
      <c r="ZW45" s="191"/>
      <c r="ZX45" s="191"/>
      <c r="ZY45" s="191"/>
      <c r="ZZ45" s="191"/>
      <c r="AAA45" s="191"/>
      <c r="AAB45" s="191"/>
      <c r="AAC45" s="191"/>
      <c r="AAD45" s="191"/>
      <c r="AAE45" s="191"/>
      <c r="AAF45" s="191"/>
      <c r="AAG45" s="191"/>
      <c r="AAH45" s="191"/>
      <c r="AAI45" s="191"/>
      <c r="AAJ45" s="191"/>
      <c r="AAK45" s="191"/>
      <c r="AAL45" s="191"/>
      <c r="AAM45" s="191"/>
      <c r="AAN45" s="191"/>
      <c r="AAO45" s="191"/>
      <c r="AAP45" s="191"/>
      <c r="AAQ45" s="191"/>
      <c r="AAR45" s="191"/>
      <c r="AAS45" s="191"/>
      <c r="AAT45" s="191"/>
      <c r="AAU45" s="191"/>
      <c r="AAV45" s="191"/>
      <c r="AAW45" s="191"/>
      <c r="AAX45" s="191"/>
      <c r="AAY45" s="191"/>
      <c r="AAZ45" s="191"/>
      <c r="ABA45" s="191"/>
      <c r="ABB45" s="191"/>
      <c r="ABC45" s="191"/>
      <c r="ABD45" s="191"/>
      <c r="ABE45" s="191"/>
      <c r="ABF45" s="191"/>
      <c r="ABG45" s="191"/>
      <c r="ABH45" s="191"/>
      <c r="ABI45" s="191"/>
      <c r="ABJ45" s="191"/>
      <c r="ABK45" s="191"/>
      <c r="ABL45" s="191"/>
      <c r="ABM45" s="191"/>
      <c r="ABN45" s="191"/>
      <c r="ABO45" s="191"/>
      <c r="ABP45" s="191"/>
      <c r="ABQ45" s="191"/>
      <c r="ABR45" s="191"/>
      <c r="ABS45" s="191"/>
      <c r="ABT45" s="191"/>
      <c r="ABU45" s="191"/>
      <c r="ABV45" s="191"/>
      <c r="ABW45" s="191"/>
      <c r="ABX45" s="191"/>
      <c r="ABY45" s="191"/>
      <c r="ABZ45" s="191"/>
      <c r="ACA45" s="191"/>
      <c r="ACB45" s="191"/>
      <c r="ACC45" s="191"/>
      <c r="ACD45" s="191"/>
      <c r="ACE45" s="191"/>
      <c r="ACF45" s="191"/>
      <c r="ACG45" s="191"/>
      <c r="ACH45" s="191"/>
      <c r="ACI45" s="191"/>
      <c r="ACJ45" s="191"/>
      <c r="ACK45" s="191"/>
      <c r="ACL45" s="191"/>
      <c r="ACM45" s="191"/>
      <c r="ACN45" s="191"/>
      <c r="ACO45" s="191"/>
      <c r="ACP45" s="191"/>
      <c r="ACQ45" s="191"/>
      <c r="ACR45" s="191"/>
      <c r="ACS45" s="191"/>
      <c r="ACT45" s="191"/>
      <c r="ACU45" s="191"/>
      <c r="ACV45" s="191"/>
      <c r="ACW45" s="191"/>
      <c r="ACX45" s="191"/>
      <c r="ACY45" s="191"/>
      <c r="ACZ45" s="191"/>
      <c r="ADA45" s="191"/>
      <c r="ADB45" s="191"/>
      <c r="ADC45" s="191"/>
      <c r="ADD45" s="191"/>
      <c r="ADE45" s="191"/>
      <c r="ADF45" s="191"/>
      <c r="ADG45" s="191"/>
      <c r="ADH45" s="191"/>
      <c r="ADI45" s="191"/>
      <c r="ADJ45" s="191"/>
      <c r="ADK45" s="191"/>
      <c r="ADL45" s="191"/>
      <c r="ADM45" s="191"/>
      <c r="ADN45" s="191"/>
      <c r="ADO45" s="191"/>
      <c r="ADP45" s="191"/>
      <c r="ADQ45" s="191"/>
      <c r="ADR45" s="191"/>
      <c r="ADS45" s="191"/>
      <c r="ADT45" s="191"/>
      <c r="ADU45" s="191"/>
      <c r="ADV45" s="191"/>
      <c r="ADW45" s="191"/>
      <c r="ADX45" s="191"/>
      <c r="ADY45" s="191"/>
      <c r="ADZ45" s="191"/>
      <c r="AEA45" s="191"/>
      <c r="AEB45" s="191"/>
      <c r="AEC45" s="191"/>
      <c r="AED45" s="191"/>
      <c r="AEE45" s="191"/>
      <c r="AEF45" s="191"/>
      <c r="AEG45" s="191"/>
      <c r="AEH45" s="191"/>
      <c r="AEI45" s="191"/>
      <c r="AEJ45" s="191"/>
      <c r="AEK45" s="191"/>
      <c r="AEL45" s="191"/>
      <c r="AEM45" s="191"/>
      <c r="AEN45" s="191"/>
      <c r="AEO45" s="191"/>
      <c r="AEP45" s="191"/>
      <c r="AEQ45" s="191"/>
      <c r="AER45" s="191"/>
      <c r="AES45" s="191"/>
      <c r="AET45" s="191"/>
      <c r="AEU45" s="191"/>
      <c r="AEV45" s="191"/>
      <c r="AEW45" s="191"/>
      <c r="AEX45" s="191"/>
      <c r="AEY45" s="191"/>
      <c r="AEZ45" s="191"/>
      <c r="AFA45" s="191"/>
      <c r="AFB45" s="191"/>
      <c r="AFC45" s="191"/>
      <c r="AFD45" s="191"/>
      <c r="AFE45" s="191"/>
      <c r="AFF45" s="191"/>
      <c r="AFG45" s="191"/>
      <c r="AFH45" s="191"/>
      <c r="AFI45" s="191"/>
      <c r="AFJ45" s="191"/>
      <c r="AFK45" s="191"/>
      <c r="AFL45" s="191"/>
      <c r="AFM45" s="191"/>
      <c r="AFN45" s="191"/>
      <c r="AFO45" s="191"/>
      <c r="AFP45" s="191"/>
      <c r="AFQ45" s="191"/>
      <c r="AFR45" s="191"/>
      <c r="AFS45" s="191"/>
      <c r="AFT45" s="191"/>
      <c r="AFU45" s="191"/>
      <c r="AFV45" s="191"/>
      <c r="AFW45" s="191"/>
      <c r="AFX45" s="191"/>
      <c r="AFY45" s="191"/>
      <c r="AFZ45" s="191"/>
      <c r="AGA45" s="191"/>
      <c r="AGB45" s="191"/>
      <c r="AGC45" s="191"/>
      <c r="AGD45" s="191"/>
      <c r="AGE45" s="191"/>
      <c r="AGF45" s="191"/>
      <c r="AGG45" s="191"/>
      <c r="AGH45" s="191"/>
      <c r="AGI45" s="191"/>
      <c r="AGJ45" s="191"/>
      <c r="AGK45" s="191"/>
      <c r="AGL45" s="191"/>
      <c r="AGM45" s="191"/>
      <c r="AGN45" s="191"/>
      <c r="AGO45" s="191"/>
      <c r="AGP45" s="191"/>
      <c r="AGQ45" s="191"/>
      <c r="AGR45" s="191"/>
      <c r="AGS45" s="191"/>
      <c r="AGT45" s="191"/>
      <c r="AGU45" s="191"/>
      <c r="AGV45" s="191"/>
      <c r="AGW45" s="191"/>
      <c r="AGX45" s="191"/>
      <c r="AGY45" s="191"/>
      <c r="AGZ45" s="191"/>
      <c r="AHA45" s="191"/>
      <c r="AHB45" s="191"/>
      <c r="AHC45" s="191"/>
      <c r="AHD45" s="191"/>
      <c r="AHE45" s="191"/>
      <c r="AHF45" s="191"/>
      <c r="AHG45" s="191"/>
      <c r="AHH45" s="191"/>
      <c r="AHI45" s="191"/>
      <c r="AHJ45" s="191"/>
      <c r="AHK45" s="191"/>
      <c r="AHL45" s="191"/>
      <c r="AHM45" s="191"/>
      <c r="AHN45" s="191"/>
      <c r="AHO45" s="191"/>
      <c r="AHP45" s="191"/>
      <c r="AHQ45" s="191"/>
      <c r="AHR45" s="191"/>
      <c r="AHS45" s="191"/>
      <c r="AHT45" s="191"/>
      <c r="AHU45" s="191"/>
      <c r="AHV45" s="191"/>
      <c r="AHW45" s="191"/>
      <c r="AHX45" s="191"/>
      <c r="AHY45" s="191"/>
      <c r="AHZ45" s="191"/>
      <c r="AIA45" s="191"/>
      <c r="AIB45" s="191"/>
      <c r="AIC45" s="191"/>
      <c r="AID45" s="191"/>
      <c r="AIE45" s="191"/>
      <c r="AIF45" s="191"/>
      <c r="AIG45" s="191"/>
      <c r="AIH45" s="191"/>
      <c r="AII45" s="191"/>
      <c r="AIJ45" s="191"/>
      <c r="AIK45" s="191"/>
      <c r="AIL45" s="191"/>
      <c r="AIM45" s="191"/>
      <c r="AIN45" s="191"/>
      <c r="AIO45" s="191"/>
      <c r="AIP45" s="191"/>
      <c r="AIQ45" s="191"/>
      <c r="AIR45" s="191"/>
      <c r="AIS45" s="191"/>
      <c r="AIT45" s="191"/>
      <c r="AIU45" s="191"/>
      <c r="AIV45" s="191"/>
      <c r="AIW45" s="191"/>
      <c r="AIX45" s="191"/>
      <c r="AIY45" s="191"/>
      <c r="AIZ45" s="191"/>
      <c r="AJA45" s="191"/>
      <c r="AJB45" s="191"/>
      <c r="AJC45" s="191"/>
      <c r="AJD45" s="191"/>
      <c r="AJE45" s="191"/>
      <c r="AJF45" s="191"/>
      <c r="AJG45" s="191"/>
      <c r="AJH45" s="191"/>
      <c r="AJI45" s="191"/>
      <c r="AJJ45" s="191"/>
      <c r="AJK45" s="191"/>
      <c r="AJL45" s="191"/>
      <c r="AJM45" s="191"/>
      <c r="AJN45" s="191"/>
      <c r="AJO45" s="191"/>
      <c r="AJP45" s="191"/>
      <c r="AJQ45" s="191"/>
      <c r="AJR45" s="191"/>
      <c r="AJS45" s="191"/>
      <c r="AJT45" s="191"/>
      <c r="AJU45" s="191"/>
      <c r="AJV45" s="191"/>
      <c r="AJW45" s="191"/>
      <c r="AJX45" s="191"/>
      <c r="AJY45" s="191"/>
      <c r="AJZ45" s="191"/>
      <c r="AKA45" s="191"/>
      <c r="AKB45" s="191"/>
      <c r="AKC45" s="191"/>
      <c r="AKD45" s="191"/>
      <c r="AKE45" s="191"/>
      <c r="AKF45" s="191"/>
      <c r="AKG45" s="191"/>
      <c r="AKH45" s="191"/>
      <c r="AKI45" s="191"/>
      <c r="AKJ45" s="191"/>
      <c r="AKK45" s="191"/>
      <c r="AKL45" s="191"/>
      <c r="AKM45" s="191"/>
      <c r="AKN45" s="191"/>
      <c r="AKO45" s="191"/>
      <c r="AKP45" s="191"/>
      <c r="AKQ45" s="191"/>
      <c r="AKR45" s="191"/>
      <c r="AKS45" s="191"/>
      <c r="AKT45" s="191"/>
      <c r="AKU45" s="191"/>
      <c r="AKV45" s="191"/>
      <c r="AKW45" s="191"/>
      <c r="AKX45" s="191"/>
      <c r="AKY45" s="191"/>
      <c r="AKZ45" s="191"/>
      <c r="ALA45" s="191"/>
      <c r="ALB45" s="191"/>
      <c r="ALC45" s="191"/>
      <c r="ALD45" s="191"/>
      <c r="ALE45" s="191"/>
      <c r="ALF45" s="191"/>
      <c r="ALG45" s="191"/>
      <c r="ALH45" s="191"/>
      <c r="ALI45" s="191"/>
      <c r="ALJ45" s="191"/>
      <c r="ALK45" s="191"/>
      <c r="ALL45" s="191"/>
      <c r="ALM45" s="191"/>
      <c r="ALN45" s="191"/>
      <c r="ALO45" s="191"/>
      <c r="ALP45" s="191"/>
      <c r="ALQ45" s="191"/>
      <c r="ALR45" s="191"/>
      <c r="ALS45" s="191"/>
      <c r="ALT45" s="191"/>
      <c r="ALU45" s="191"/>
      <c r="ALV45" s="191"/>
      <c r="ALW45" s="191"/>
      <c r="ALX45" s="191"/>
      <c r="ALY45" s="191"/>
      <c r="ALZ45" s="191"/>
      <c r="AMA45" s="191"/>
      <c r="AMB45" s="191"/>
      <c r="AMC45" s="191"/>
      <c r="AMD45" s="191"/>
      <c r="AME45" s="191"/>
      <c r="AMF45" s="191"/>
      <c r="AMG45" s="191"/>
      <c r="AMH45" s="191"/>
      <c r="AMI45" s="191"/>
      <c r="AMJ45" s="191"/>
      <c r="AMK45" s="191"/>
      <c r="AML45" s="191"/>
    </row>
    <row r="46" spans="1:1026" ht="9.9499999999999993" customHeight="1" x14ac:dyDescent="0.25">
      <c r="A46" s="299"/>
      <c r="B46" s="299"/>
      <c r="C46" s="297"/>
      <c r="D46" s="297"/>
      <c r="E46" s="172">
        <f>E44/(1-B41)</f>
        <v>761316.27976595389</v>
      </c>
      <c r="F46" s="215"/>
      <c r="G46" s="215"/>
      <c r="H46" s="215"/>
      <c r="M46" s="188"/>
      <c r="N46" s="304"/>
      <c r="O46" s="31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  <c r="AF46" s="191"/>
      <c r="AG46" s="191"/>
      <c r="AH46" s="191"/>
      <c r="AI46" s="191"/>
      <c r="AJ46" s="191"/>
      <c r="AK46" s="191"/>
      <c r="AL46" s="191"/>
      <c r="AM46" s="191"/>
      <c r="AN46" s="191"/>
      <c r="AO46" s="191"/>
      <c r="AP46" s="191"/>
      <c r="AQ46" s="191"/>
      <c r="AR46" s="191"/>
      <c r="AS46" s="191"/>
      <c r="AT46" s="191"/>
      <c r="AU46" s="191"/>
      <c r="AV46" s="191"/>
      <c r="AW46" s="191"/>
      <c r="AX46" s="191"/>
      <c r="AY46" s="191"/>
      <c r="AZ46" s="191"/>
      <c r="BA46" s="191"/>
      <c r="BB46" s="191"/>
      <c r="BC46" s="191"/>
      <c r="BD46" s="191"/>
      <c r="BE46" s="191"/>
      <c r="BF46" s="191"/>
      <c r="BG46" s="191"/>
      <c r="BH46" s="191"/>
      <c r="BI46" s="191"/>
      <c r="BJ46" s="191"/>
      <c r="BK46" s="191"/>
      <c r="BL46" s="191"/>
      <c r="BM46" s="191"/>
      <c r="BN46" s="191"/>
      <c r="BO46" s="191"/>
      <c r="BP46" s="191"/>
      <c r="BQ46" s="191"/>
      <c r="BR46" s="191"/>
      <c r="BS46" s="191"/>
      <c r="BT46" s="191"/>
      <c r="BU46" s="191"/>
      <c r="BV46" s="191"/>
      <c r="BW46" s="191"/>
      <c r="BX46" s="191"/>
      <c r="BY46" s="191"/>
      <c r="BZ46" s="191"/>
      <c r="CA46" s="191"/>
      <c r="CB46" s="191"/>
      <c r="CC46" s="191"/>
      <c r="CD46" s="191"/>
      <c r="CE46" s="191"/>
      <c r="CF46" s="191"/>
      <c r="CG46" s="191"/>
      <c r="CH46" s="191"/>
      <c r="CI46" s="191"/>
      <c r="CJ46" s="191"/>
      <c r="CK46" s="191"/>
      <c r="CL46" s="191"/>
      <c r="CM46" s="191"/>
      <c r="CN46" s="191"/>
      <c r="CO46" s="191"/>
      <c r="CP46" s="191"/>
      <c r="CQ46" s="191"/>
      <c r="CR46" s="191"/>
      <c r="CS46" s="191"/>
      <c r="CT46" s="191"/>
      <c r="CU46" s="191"/>
      <c r="CV46" s="191"/>
      <c r="CW46" s="191"/>
      <c r="CX46" s="191"/>
      <c r="CY46" s="191"/>
      <c r="CZ46" s="191"/>
      <c r="DA46" s="191"/>
      <c r="DB46" s="191"/>
      <c r="DC46" s="191"/>
      <c r="DD46" s="191"/>
      <c r="DE46" s="191"/>
      <c r="DF46" s="191"/>
      <c r="DG46" s="191"/>
      <c r="DH46" s="191"/>
      <c r="DI46" s="191"/>
      <c r="DJ46" s="191"/>
      <c r="DK46" s="191"/>
      <c r="DL46" s="191"/>
      <c r="DM46" s="191"/>
      <c r="DN46" s="191"/>
      <c r="DO46" s="191"/>
      <c r="DP46" s="191"/>
      <c r="DQ46" s="191"/>
      <c r="DR46" s="191"/>
      <c r="DS46" s="191"/>
      <c r="DT46" s="191"/>
      <c r="DU46" s="191"/>
      <c r="DV46" s="191"/>
      <c r="DW46" s="191"/>
      <c r="DX46" s="191"/>
      <c r="DY46" s="191"/>
      <c r="DZ46" s="191"/>
      <c r="EA46" s="191"/>
      <c r="EB46" s="191"/>
      <c r="EC46" s="191"/>
      <c r="ED46" s="191"/>
      <c r="EE46" s="191"/>
      <c r="EF46" s="191"/>
      <c r="EG46" s="191"/>
      <c r="EH46" s="191"/>
      <c r="EI46" s="191"/>
      <c r="EJ46" s="191"/>
      <c r="EK46" s="191"/>
      <c r="EL46" s="191"/>
      <c r="EM46" s="191"/>
      <c r="EN46" s="191"/>
      <c r="EO46" s="191"/>
      <c r="EP46" s="191"/>
      <c r="EQ46" s="191"/>
      <c r="ER46" s="191"/>
      <c r="ES46" s="191"/>
      <c r="ET46" s="191"/>
      <c r="EU46" s="191"/>
      <c r="EV46" s="191"/>
      <c r="EW46" s="191"/>
      <c r="EX46" s="191"/>
      <c r="EY46" s="191"/>
      <c r="EZ46" s="191"/>
      <c r="FA46" s="191"/>
      <c r="FB46" s="191"/>
      <c r="FC46" s="191"/>
      <c r="FD46" s="191"/>
      <c r="FE46" s="191"/>
      <c r="FF46" s="191"/>
      <c r="FG46" s="191"/>
      <c r="FH46" s="191"/>
      <c r="FI46" s="191"/>
      <c r="FJ46" s="191"/>
      <c r="FK46" s="191"/>
      <c r="FL46" s="191"/>
      <c r="FM46" s="191"/>
      <c r="FN46" s="191"/>
      <c r="FO46" s="191"/>
      <c r="FP46" s="191"/>
      <c r="FQ46" s="191"/>
      <c r="FR46" s="191"/>
      <c r="FS46" s="191"/>
      <c r="FT46" s="191"/>
      <c r="FU46" s="191"/>
      <c r="FV46" s="191"/>
      <c r="FW46" s="191"/>
      <c r="FX46" s="191"/>
      <c r="FY46" s="191"/>
      <c r="FZ46" s="191"/>
      <c r="GA46" s="191"/>
      <c r="GB46" s="191"/>
      <c r="GC46" s="191"/>
      <c r="GD46" s="191"/>
      <c r="GE46" s="191"/>
      <c r="GF46" s="191"/>
      <c r="GG46" s="191"/>
      <c r="GH46" s="191"/>
      <c r="GI46" s="191"/>
      <c r="GJ46" s="191"/>
      <c r="GK46" s="191"/>
      <c r="GL46" s="191"/>
      <c r="GM46" s="191"/>
      <c r="GN46" s="191"/>
      <c r="GO46" s="191"/>
      <c r="GP46" s="191"/>
      <c r="GQ46" s="191"/>
      <c r="GR46" s="191"/>
      <c r="GS46" s="191"/>
      <c r="GT46" s="191"/>
      <c r="GU46" s="191"/>
      <c r="GV46" s="191"/>
      <c r="GW46" s="191"/>
      <c r="GX46" s="191"/>
      <c r="GY46" s="191"/>
      <c r="GZ46" s="191"/>
      <c r="HA46" s="191"/>
      <c r="HB46" s="191"/>
      <c r="HC46" s="191"/>
      <c r="HD46" s="191"/>
      <c r="HE46" s="191"/>
      <c r="HF46" s="191"/>
      <c r="HG46" s="191"/>
      <c r="HH46" s="191"/>
      <c r="HI46" s="191"/>
      <c r="HJ46" s="191"/>
      <c r="HK46" s="191"/>
      <c r="HL46" s="191"/>
      <c r="HM46" s="191"/>
      <c r="HN46" s="191"/>
      <c r="HO46" s="191"/>
      <c r="HP46" s="191"/>
      <c r="HQ46" s="191"/>
      <c r="HR46" s="191"/>
      <c r="HS46" s="191"/>
      <c r="HT46" s="191"/>
      <c r="HU46" s="191"/>
      <c r="HV46" s="191"/>
      <c r="HW46" s="191"/>
      <c r="HX46" s="191"/>
      <c r="HY46" s="191"/>
      <c r="HZ46" s="191"/>
      <c r="IA46" s="191"/>
      <c r="IB46" s="191"/>
      <c r="IC46" s="191"/>
      <c r="ID46" s="191"/>
      <c r="IE46" s="191"/>
      <c r="IF46" s="191"/>
      <c r="IG46" s="191"/>
      <c r="IH46" s="191"/>
      <c r="II46" s="191"/>
      <c r="IJ46" s="191"/>
      <c r="IK46" s="191"/>
      <c r="IL46" s="191"/>
      <c r="IM46" s="191"/>
      <c r="IN46" s="191"/>
      <c r="IO46" s="191"/>
      <c r="IP46" s="191"/>
      <c r="IQ46" s="191"/>
      <c r="IR46" s="191"/>
      <c r="IS46" s="191"/>
      <c r="IT46" s="191"/>
      <c r="IU46" s="191"/>
      <c r="IV46" s="191"/>
      <c r="IW46" s="191"/>
      <c r="IX46" s="191"/>
      <c r="IY46" s="191"/>
      <c r="IZ46" s="191"/>
      <c r="JA46" s="191"/>
      <c r="JB46" s="191"/>
      <c r="JC46" s="191"/>
      <c r="JD46" s="191"/>
      <c r="JE46" s="191"/>
      <c r="JF46" s="191"/>
      <c r="JG46" s="191"/>
      <c r="JH46" s="191"/>
      <c r="JI46" s="191"/>
      <c r="JJ46" s="191"/>
      <c r="JK46" s="191"/>
      <c r="JL46" s="191"/>
      <c r="JM46" s="191"/>
      <c r="JN46" s="191"/>
      <c r="JO46" s="191"/>
      <c r="JP46" s="191"/>
      <c r="JQ46" s="191"/>
      <c r="JR46" s="191"/>
      <c r="JS46" s="191"/>
      <c r="JT46" s="191"/>
      <c r="JU46" s="191"/>
      <c r="JV46" s="191"/>
      <c r="JW46" s="191"/>
      <c r="JX46" s="191"/>
      <c r="JY46" s="191"/>
      <c r="JZ46" s="191"/>
      <c r="KA46" s="191"/>
      <c r="KB46" s="191"/>
      <c r="KC46" s="191"/>
      <c r="KD46" s="191"/>
      <c r="KE46" s="191"/>
      <c r="KF46" s="191"/>
      <c r="KG46" s="191"/>
      <c r="KH46" s="191"/>
      <c r="KI46" s="191"/>
      <c r="KJ46" s="191"/>
      <c r="KK46" s="191"/>
      <c r="KL46" s="191"/>
      <c r="KM46" s="191"/>
      <c r="KN46" s="191"/>
      <c r="KO46" s="191"/>
      <c r="KP46" s="191"/>
      <c r="KQ46" s="191"/>
      <c r="KR46" s="191"/>
      <c r="KS46" s="191"/>
      <c r="KT46" s="191"/>
      <c r="KU46" s="191"/>
      <c r="KV46" s="191"/>
      <c r="KW46" s="191"/>
      <c r="KX46" s="191"/>
      <c r="KY46" s="191"/>
      <c r="KZ46" s="191"/>
      <c r="LA46" s="191"/>
      <c r="LB46" s="191"/>
      <c r="LC46" s="191"/>
      <c r="LD46" s="191"/>
      <c r="LE46" s="191"/>
      <c r="LF46" s="191"/>
      <c r="LG46" s="191"/>
      <c r="LH46" s="191"/>
      <c r="LI46" s="191"/>
      <c r="LJ46" s="191"/>
      <c r="LK46" s="191"/>
      <c r="LL46" s="191"/>
      <c r="LM46" s="191"/>
      <c r="LN46" s="191"/>
      <c r="LO46" s="191"/>
      <c r="LP46" s="191"/>
      <c r="LQ46" s="191"/>
      <c r="LR46" s="191"/>
      <c r="LS46" s="191"/>
      <c r="LT46" s="191"/>
      <c r="LU46" s="191"/>
      <c r="LV46" s="191"/>
      <c r="LW46" s="191"/>
      <c r="LX46" s="191"/>
      <c r="LY46" s="191"/>
      <c r="LZ46" s="191"/>
      <c r="MA46" s="191"/>
      <c r="MB46" s="191"/>
      <c r="MC46" s="191"/>
      <c r="MD46" s="191"/>
      <c r="ME46" s="191"/>
      <c r="MF46" s="191"/>
      <c r="MG46" s="191"/>
      <c r="MH46" s="191"/>
      <c r="MI46" s="191"/>
      <c r="MJ46" s="191"/>
      <c r="MK46" s="191"/>
      <c r="ML46" s="191"/>
      <c r="MM46" s="191"/>
      <c r="MN46" s="191"/>
      <c r="MO46" s="191"/>
      <c r="MP46" s="191"/>
      <c r="MQ46" s="191"/>
      <c r="MR46" s="191"/>
      <c r="MS46" s="191"/>
      <c r="MT46" s="191"/>
      <c r="MU46" s="191"/>
      <c r="MV46" s="191"/>
      <c r="MW46" s="191"/>
      <c r="MX46" s="191"/>
      <c r="MY46" s="191"/>
      <c r="MZ46" s="191"/>
      <c r="NA46" s="191"/>
      <c r="NB46" s="191"/>
      <c r="NC46" s="191"/>
      <c r="ND46" s="191"/>
      <c r="NE46" s="191"/>
      <c r="NF46" s="191"/>
      <c r="NG46" s="191"/>
      <c r="NH46" s="191"/>
      <c r="NI46" s="191"/>
      <c r="NJ46" s="191"/>
      <c r="NK46" s="191"/>
      <c r="NL46" s="191"/>
      <c r="NM46" s="191"/>
      <c r="NN46" s="191"/>
      <c r="NO46" s="191"/>
      <c r="NP46" s="191"/>
      <c r="NQ46" s="191"/>
      <c r="NR46" s="191"/>
      <c r="NS46" s="191"/>
      <c r="NT46" s="191"/>
      <c r="NU46" s="191"/>
      <c r="NV46" s="191"/>
      <c r="NW46" s="191"/>
      <c r="NX46" s="191"/>
      <c r="NY46" s="191"/>
      <c r="NZ46" s="191"/>
      <c r="OA46" s="191"/>
      <c r="OB46" s="191"/>
      <c r="OC46" s="191"/>
      <c r="OD46" s="191"/>
      <c r="OE46" s="191"/>
      <c r="OF46" s="191"/>
      <c r="OG46" s="191"/>
      <c r="OH46" s="191"/>
      <c r="OI46" s="191"/>
      <c r="OJ46" s="191"/>
      <c r="OK46" s="191"/>
      <c r="OL46" s="191"/>
      <c r="OM46" s="191"/>
      <c r="ON46" s="191"/>
      <c r="OO46" s="191"/>
      <c r="OP46" s="191"/>
      <c r="OQ46" s="191"/>
      <c r="OR46" s="191"/>
      <c r="OS46" s="191"/>
      <c r="OT46" s="191"/>
      <c r="OU46" s="191"/>
      <c r="OV46" s="191"/>
      <c r="OW46" s="191"/>
      <c r="OX46" s="191"/>
      <c r="OY46" s="191"/>
      <c r="OZ46" s="191"/>
      <c r="PA46" s="191"/>
      <c r="PB46" s="191"/>
      <c r="PC46" s="191"/>
      <c r="PD46" s="191"/>
      <c r="PE46" s="191"/>
      <c r="PF46" s="191"/>
      <c r="PG46" s="191"/>
      <c r="PH46" s="191"/>
      <c r="PI46" s="191"/>
      <c r="PJ46" s="191"/>
      <c r="PK46" s="191"/>
      <c r="PL46" s="191"/>
      <c r="PM46" s="191"/>
      <c r="PN46" s="191"/>
      <c r="PO46" s="191"/>
      <c r="PP46" s="191"/>
      <c r="PQ46" s="191"/>
      <c r="PR46" s="191"/>
      <c r="PS46" s="191"/>
      <c r="PT46" s="191"/>
      <c r="PU46" s="191"/>
      <c r="PV46" s="191"/>
      <c r="PW46" s="191"/>
      <c r="PX46" s="191"/>
      <c r="PY46" s="191"/>
      <c r="PZ46" s="191"/>
      <c r="QA46" s="191"/>
      <c r="QB46" s="191"/>
      <c r="QC46" s="191"/>
      <c r="QD46" s="191"/>
      <c r="QE46" s="191"/>
      <c r="QF46" s="191"/>
      <c r="QG46" s="191"/>
      <c r="QH46" s="191"/>
      <c r="QI46" s="191"/>
      <c r="QJ46" s="191"/>
      <c r="QK46" s="191"/>
      <c r="QL46" s="191"/>
      <c r="QM46" s="191"/>
      <c r="QN46" s="191"/>
      <c r="QO46" s="191"/>
      <c r="QP46" s="191"/>
      <c r="QQ46" s="191"/>
      <c r="QR46" s="191"/>
      <c r="QS46" s="191"/>
      <c r="QT46" s="191"/>
      <c r="QU46" s="191"/>
      <c r="QV46" s="191"/>
      <c r="QW46" s="191"/>
      <c r="QX46" s="191"/>
      <c r="QY46" s="191"/>
      <c r="QZ46" s="191"/>
      <c r="RA46" s="191"/>
      <c r="RB46" s="191"/>
      <c r="RC46" s="191"/>
      <c r="RD46" s="191"/>
      <c r="RE46" s="191"/>
      <c r="RF46" s="191"/>
      <c r="RG46" s="191"/>
      <c r="RH46" s="191"/>
      <c r="RI46" s="191"/>
      <c r="RJ46" s="191"/>
      <c r="RK46" s="191"/>
      <c r="RL46" s="191"/>
      <c r="RM46" s="191"/>
      <c r="RN46" s="191"/>
      <c r="RO46" s="191"/>
      <c r="RP46" s="191"/>
      <c r="RQ46" s="191"/>
      <c r="RR46" s="191"/>
      <c r="RS46" s="191"/>
      <c r="RT46" s="191"/>
      <c r="RU46" s="191"/>
      <c r="RV46" s="191"/>
      <c r="RW46" s="191"/>
      <c r="RX46" s="191"/>
      <c r="RY46" s="191"/>
      <c r="RZ46" s="191"/>
      <c r="SA46" s="191"/>
      <c r="SB46" s="191"/>
      <c r="SC46" s="191"/>
      <c r="SD46" s="191"/>
      <c r="SE46" s="191"/>
      <c r="SF46" s="191"/>
      <c r="SG46" s="191"/>
      <c r="SH46" s="191"/>
      <c r="SI46" s="191"/>
      <c r="SJ46" s="191"/>
      <c r="SK46" s="191"/>
      <c r="SL46" s="191"/>
      <c r="SM46" s="191"/>
      <c r="SN46" s="191"/>
      <c r="SO46" s="191"/>
      <c r="SP46" s="191"/>
      <c r="SQ46" s="191"/>
      <c r="SR46" s="191"/>
      <c r="SS46" s="191"/>
      <c r="ST46" s="191"/>
      <c r="SU46" s="191"/>
      <c r="SV46" s="191"/>
      <c r="SW46" s="191"/>
      <c r="SX46" s="191"/>
      <c r="SY46" s="191"/>
      <c r="SZ46" s="191"/>
      <c r="TA46" s="191"/>
      <c r="TB46" s="191"/>
      <c r="TC46" s="191"/>
      <c r="TD46" s="191"/>
      <c r="TE46" s="191"/>
      <c r="TF46" s="191"/>
      <c r="TG46" s="191"/>
      <c r="TH46" s="191"/>
      <c r="TI46" s="191"/>
      <c r="TJ46" s="191"/>
      <c r="TK46" s="191"/>
      <c r="TL46" s="191"/>
      <c r="TM46" s="191"/>
      <c r="TN46" s="191"/>
      <c r="TO46" s="191"/>
      <c r="TP46" s="191"/>
      <c r="TQ46" s="191"/>
      <c r="TR46" s="191"/>
      <c r="TS46" s="191"/>
      <c r="TT46" s="191"/>
      <c r="TU46" s="191"/>
      <c r="TV46" s="191"/>
      <c r="TW46" s="191"/>
      <c r="TX46" s="191"/>
      <c r="TY46" s="191"/>
      <c r="TZ46" s="191"/>
      <c r="UA46" s="191"/>
      <c r="UB46" s="191"/>
      <c r="UC46" s="191"/>
      <c r="UD46" s="191"/>
      <c r="UE46" s="191"/>
      <c r="UF46" s="191"/>
      <c r="UG46" s="191"/>
      <c r="UH46" s="191"/>
      <c r="UI46" s="191"/>
      <c r="UJ46" s="191"/>
      <c r="UK46" s="191"/>
      <c r="UL46" s="191"/>
      <c r="UM46" s="191"/>
      <c r="UN46" s="191"/>
      <c r="UO46" s="191"/>
      <c r="UP46" s="191"/>
      <c r="UQ46" s="191"/>
      <c r="UR46" s="191"/>
      <c r="US46" s="191"/>
      <c r="UT46" s="191"/>
      <c r="UU46" s="191"/>
      <c r="UV46" s="191"/>
      <c r="UW46" s="191"/>
      <c r="UX46" s="191"/>
      <c r="UY46" s="191"/>
      <c r="UZ46" s="191"/>
      <c r="VA46" s="191"/>
      <c r="VB46" s="191"/>
      <c r="VC46" s="191"/>
      <c r="VD46" s="191"/>
      <c r="VE46" s="191"/>
      <c r="VF46" s="191"/>
      <c r="VG46" s="191"/>
      <c r="VH46" s="191"/>
      <c r="VI46" s="191"/>
      <c r="VJ46" s="191"/>
      <c r="VK46" s="191"/>
      <c r="VL46" s="191"/>
      <c r="VM46" s="191"/>
      <c r="VN46" s="191"/>
      <c r="VO46" s="191"/>
      <c r="VP46" s="191"/>
      <c r="VQ46" s="191"/>
      <c r="VR46" s="191"/>
      <c r="VS46" s="191"/>
      <c r="VT46" s="191"/>
      <c r="VU46" s="191"/>
      <c r="VV46" s="191"/>
      <c r="VW46" s="191"/>
      <c r="VX46" s="191"/>
      <c r="VY46" s="191"/>
      <c r="VZ46" s="191"/>
      <c r="WA46" s="191"/>
      <c r="WB46" s="191"/>
      <c r="WC46" s="191"/>
      <c r="WD46" s="191"/>
      <c r="WE46" s="191"/>
      <c r="WF46" s="191"/>
      <c r="WG46" s="191"/>
      <c r="WH46" s="191"/>
      <c r="WI46" s="191"/>
      <c r="WJ46" s="191"/>
      <c r="WK46" s="191"/>
      <c r="WL46" s="191"/>
      <c r="WM46" s="191"/>
      <c r="WN46" s="191"/>
      <c r="WO46" s="191"/>
      <c r="WP46" s="191"/>
      <c r="WQ46" s="191"/>
      <c r="WR46" s="191"/>
      <c r="WS46" s="191"/>
      <c r="WT46" s="191"/>
      <c r="WU46" s="191"/>
      <c r="WV46" s="191"/>
      <c r="WW46" s="191"/>
      <c r="WX46" s="191"/>
      <c r="WY46" s="191"/>
      <c r="WZ46" s="191"/>
      <c r="XA46" s="191"/>
      <c r="XB46" s="191"/>
      <c r="XC46" s="191"/>
      <c r="XD46" s="191"/>
      <c r="XE46" s="191"/>
      <c r="XF46" s="191"/>
      <c r="XG46" s="191"/>
      <c r="XH46" s="191"/>
      <c r="XI46" s="191"/>
      <c r="XJ46" s="191"/>
      <c r="XK46" s="191"/>
      <c r="XL46" s="191"/>
      <c r="XM46" s="191"/>
      <c r="XN46" s="191"/>
      <c r="XO46" s="191"/>
      <c r="XP46" s="191"/>
      <c r="XQ46" s="191"/>
      <c r="XR46" s="191"/>
      <c r="XS46" s="191"/>
      <c r="XT46" s="191"/>
      <c r="XU46" s="191"/>
      <c r="XV46" s="191"/>
      <c r="XW46" s="191"/>
      <c r="XX46" s="191"/>
      <c r="XY46" s="191"/>
      <c r="XZ46" s="191"/>
      <c r="YA46" s="191"/>
      <c r="YB46" s="191"/>
      <c r="YC46" s="191"/>
      <c r="YD46" s="191"/>
      <c r="YE46" s="191"/>
      <c r="YF46" s="191"/>
      <c r="YG46" s="191"/>
      <c r="YH46" s="191"/>
      <c r="YI46" s="191"/>
      <c r="YJ46" s="191"/>
      <c r="YK46" s="191"/>
      <c r="YL46" s="191"/>
      <c r="YM46" s="191"/>
      <c r="YN46" s="191"/>
      <c r="YO46" s="191"/>
      <c r="YP46" s="191"/>
      <c r="YQ46" s="191"/>
      <c r="YR46" s="191"/>
      <c r="YS46" s="191"/>
      <c r="YT46" s="191"/>
      <c r="YU46" s="191"/>
      <c r="YV46" s="191"/>
      <c r="YW46" s="191"/>
      <c r="YX46" s="191"/>
      <c r="YY46" s="191"/>
      <c r="YZ46" s="191"/>
      <c r="ZA46" s="191"/>
      <c r="ZB46" s="191"/>
      <c r="ZC46" s="191"/>
      <c r="ZD46" s="191"/>
      <c r="ZE46" s="191"/>
      <c r="ZF46" s="191"/>
      <c r="ZG46" s="191"/>
      <c r="ZH46" s="191"/>
      <c r="ZI46" s="191"/>
      <c r="ZJ46" s="191"/>
      <c r="ZK46" s="191"/>
      <c r="ZL46" s="191"/>
      <c r="ZM46" s="191"/>
      <c r="ZN46" s="191"/>
      <c r="ZO46" s="191"/>
      <c r="ZP46" s="191"/>
      <c r="ZQ46" s="191"/>
      <c r="ZR46" s="191"/>
      <c r="ZS46" s="191"/>
      <c r="ZT46" s="191"/>
      <c r="ZU46" s="191"/>
      <c r="ZV46" s="191"/>
      <c r="ZW46" s="191"/>
      <c r="ZX46" s="191"/>
      <c r="ZY46" s="191"/>
      <c r="ZZ46" s="191"/>
      <c r="AAA46" s="191"/>
      <c r="AAB46" s="191"/>
      <c r="AAC46" s="191"/>
      <c r="AAD46" s="191"/>
      <c r="AAE46" s="191"/>
      <c r="AAF46" s="191"/>
      <c r="AAG46" s="191"/>
      <c r="AAH46" s="191"/>
      <c r="AAI46" s="191"/>
      <c r="AAJ46" s="191"/>
      <c r="AAK46" s="191"/>
      <c r="AAL46" s="191"/>
      <c r="AAM46" s="191"/>
      <c r="AAN46" s="191"/>
      <c r="AAO46" s="191"/>
      <c r="AAP46" s="191"/>
      <c r="AAQ46" s="191"/>
      <c r="AAR46" s="191"/>
      <c r="AAS46" s="191"/>
      <c r="AAT46" s="191"/>
      <c r="AAU46" s="191"/>
      <c r="AAV46" s="191"/>
      <c r="AAW46" s="191"/>
      <c r="AAX46" s="191"/>
      <c r="AAY46" s="191"/>
      <c r="AAZ46" s="191"/>
      <c r="ABA46" s="191"/>
      <c r="ABB46" s="191"/>
      <c r="ABC46" s="191"/>
      <c r="ABD46" s="191"/>
      <c r="ABE46" s="191"/>
      <c r="ABF46" s="191"/>
      <c r="ABG46" s="191"/>
      <c r="ABH46" s="191"/>
      <c r="ABI46" s="191"/>
      <c r="ABJ46" s="191"/>
      <c r="ABK46" s="191"/>
      <c r="ABL46" s="191"/>
      <c r="ABM46" s="191"/>
      <c r="ABN46" s="191"/>
      <c r="ABO46" s="191"/>
      <c r="ABP46" s="191"/>
      <c r="ABQ46" s="191"/>
      <c r="ABR46" s="191"/>
      <c r="ABS46" s="191"/>
      <c r="ABT46" s="191"/>
      <c r="ABU46" s="191"/>
      <c r="ABV46" s="191"/>
      <c r="ABW46" s="191"/>
      <c r="ABX46" s="191"/>
      <c r="ABY46" s="191"/>
      <c r="ABZ46" s="191"/>
      <c r="ACA46" s="191"/>
      <c r="ACB46" s="191"/>
      <c r="ACC46" s="191"/>
      <c r="ACD46" s="191"/>
      <c r="ACE46" s="191"/>
      <c r="ACF46" s="191"/>
      <c r="ACG46" s="191"/>
      <c r="ACH46" s="191"/>
      <c r="ACI46" s="191"/>
      <c r="ACJ46" s="191"/>
      <c r="ACK46" s="191"/>
      <c r="ACL46" s="191"/>
      <c r="ACM46" s="191"/>
      <c r="ACN46" s="191"/>
      <c r="ACO46" s="191"/>
      <c r="ACP46" s="191"/>
      <c r="ACQ46" s="191"/>
      <c r="ACR46" s="191"/>
      <c r="ACS46" s="191"/>
      <c r="ACT46" s="191"/>
      <c r="ACU46" s="191"/>
      <c r="ACV46" s="191"/>
      <c r="ACW46" s="191"/>
      <c r="ACX46" s="191"/>
      <c r="ACY46" s="191"/>
      <c r="ACZ46" s="191"/>
      <c r="ADA46" s="191"/>
      <c r="ADB46" s="191"/>
      <c r="ADC46" s="191"/>
      <c r="ADD46" s="191"/>
      <c r="ADE46" s="191"/>
      <c r="ADF46" s="191"/>
      <c r="ADG46" s="191"/>
      <c r="ADH46" s="191"/>
      <c r="ADI46" s="191"/>
      <c r="ADJ46" s="191"/>
      <c r="ADK46" s="191"/>
      <c r="ADL46" s="191"/>
      <c r="ADM46" s="191"/>
      <c r="ADN46" s="191"/>
      <c r="ADO46" s="191"/>
      <c r="ADP46" s="191"/>
      <c r="ADQ46" s="191"/>
      <c r="ADR46" s="191"/>
      <c r="ADS46" s="191"/>
      <c r="ADT46" s="191"/>
      <c r="ADU46" s="191"/>
      <c r="ADV46" s="191"/>
      <c r="ADW46" s="191"/>
      <c r="ADX46" s="191"/>
      <c r="ADY46" s="191"/>
      <c r="ADZ46" s="191"/>
      <c r="AEA46" s="191"/>
      <c r="AEB46" s="191"/>
      <c r="AEC46" s="191"/>
      <c r="AED46" s="191"/>
      <c r="AEE46" s="191"/>
      <c r="AEF46" s="191"/>
      <c r="AEG46" s="191"/>
      <c r="AEH46" s="191"/>
      <c r="AEI46" s="191"/>
      <c r="AEJ46" s="191"/>
      <c r="AEK46" s="191"/>
      <c r="AEL46" s="191"/>
      <c r="AEM46" s="191"/>
      <c r="AEN46" s="191"/>
      <c r="AEO46" s="191"/>
      <c r="AEP46" s="191"/>
      <c r="AEQ46" s="191"/>
      <c r="AER46" s="191"/>
      <c r="AES46" s="191"/>
      <c r="AET46" s="191"/>
      <c r="AEU46" s="191"/>
      <c r="AEV46" s="191"/>
      <c r="AEW46" s="191"/>
      <c r="AEX46" s="191"/>
      <c r="AEY46" s="191"/>
      <c r="AEZ46" s="191"/>
      <c r="AFA46" s="191"/>
      <c r="AFB46" s="191"/>
      <c r="AFC46" s="191"/>
      <c r="AFD46" s="191"/>
      <c r="AFE46" s="191"/>
      <c r="AFF46" s="191"/>
      <c r="AFG46" s="191"/>
      <c r="AFH46" s="191"/>
      <c r="AFI46" s="191"/>
      <c r="AFJ46" s="191"/>
      <c r="AFK46" s="191"/>
      <c r="AFL46" s="191"/>
      <c r="AFM46" s="191"/>
      <c r="AFN46" s="191"/>
      <c r="AFO46" s="191"/>
      <c r="AFP46" s="191"/>
      <c r="AFQ46" s="191"/>
      <c r="AFR46" s="191"/>
      <c r="AFS46" s="191"/>
      <c r="AFT46" s="191"/>
      <c r="AFU46" s="191"/>
      <c r="AFV46" s="191"/>
      <c r="AFW46" s="191"/>
      <c r="AFX46" s="191"/>
      <c r="AFY46" s="191"/>
      <c r="AFZ46" s="191"/>
      <c r="AGA46" s="191"/>
      <c r="AGB46" s="191"/>
      <c r="AGC46" s="191"/>
      <c r="AGD46" s="191"/>
      <c r="AGE46" s="191"/>
      <c r="AGF46" s="191"/>
      <c r="AGG46" s="191"/>
      <c r="AGH46" s="191"/>
      <c r="AGI46" s="191"/>
      <c r="AGJ46" s="191"/>
      <c r="AGK46" s="191"/>
      <c r="AGL46" s="191"/>
      <c r="AGM46" s="191"/>
      <c r="AGN46" s="191"/>
      <c r="AGO46" s="191"/>
      <c r="AGP46" s="191"/>
      <c r="AGQ46" s="191"/>
      <c r="AGR46" s="191"/>
      <c r="AGS46" s="191"/>
      <c r="AGT46" s="191"/>
      <c r="AGU46" s="191"/>
      <c r="AGV46" s="191"/>
      <c r="AGW46" s="191"/>
      <c r="AGX46" s="191"/>
      <c r="AGY46" s="191"/>
      <c r="AGZ46" s="191"/>
      <c r="AHA46" s="191"/>
      <c r="AHB46" s="191"/>
      <c r="AHC46" s="191"/>
      <c r="AHD46" s="191"/>
      <c r="AHE46" s="191"/>
      <c r="AHF46" s="191"/>
      <c r="AHG46" s="191"/>
      <c r="AHH46" s="191"/>
      <c r="AHI46" s="191"/>
      <c r="AHJ46" s="191"/>
      <c r="AHK46" s="191"/>
      <c r="AHL46" s="191"/>
      <c r="AHM46" s="191"/>
      <c r="AHN46" s="191"/>
      <c r="AHO46" s="191"/>
      <c r="AHP46" s="191"/>
      <c r="AHQ46" s="191"/>
      <c r="AHR46" s="191"/>
      <c r="AHS46" s="191"/>
      <c r="AHT46" s="191"/>
      <c r="AHU46" s="191"/>
      <c r="AHV46" s="191"/>
      <c r="AHW46" s="191"/>
      <c r="AHX46" s="191"/>
      <c r="AHY46" s="191"/>
      <c r="AHZ46" s="191"/>
      <c r="AIA46" s="191"/>
      <c r="AIB46" s="191"/>
      <c r="AIC46" s="191"/>
      <c r="AID46" s="191"/>
      <c r="AIE46" s="191"/>
      <c r="AIF46" s="191"/>
      <c r="AIG46" s="191"/>
      <c r="AIH46" s="191"/>
      <c r="AII46" s="191"/>
      <c r="AIJ46" s="191"/>
      <c r="AIK46" s="191"/>
      <c r="AIL46" s="191"/>
      <c r="AIM46" s="191"/>
      <c r="AIN46" s="191"/>
      <c r="AIO46" s="191"/>
      <c r="AIP46" s="191"/>
      <c r="AIQ46" s="191"/>
      <c r="AIR46" s="191"/>
      <c r="AIS46" s="191"/>
      <c r="AIT46" s="191"/>
      <c r="AIU46" s="191"/>
      <c r="AIV46" s="191"/>
      <c r="AIW46" s="191"/>
      <c r="AIX46" s="191"/>
      <c r="AIY46" s="191"/>
      <c r="AIZ46" s="191"/>
      <c r="AJA46" s="191"/>
      <c r="AJB46" s="191"/>
      <c r="AJC46" s="191"/>
      <c r="AJD46" s="191"/>
      <c r="AJE46" s="191"/>
      <c r="AJF46" s="191"/>
      <c r="AJG46" s="191"/>
      <c r="AJH46" s="191"/>
      <c r="AJI46" s="191"/>
      <c r="AJJ46" s="191"/>
      <c r="AJK46" s="191"/>
      <c r="AJL46" s="191"/>
      <c r="AJM46" s="191"/>
      <c r="AJN46" s="191"/>
      <c r="AJO46" s="191"/>
      <c r="AJP46" s="191"/>
      <c r="AJQ46" s="191"/>
      <c r="AJR46" s="191"/>
      <c r="AJS46" s="191"/>
      <c r="AJT46" s="191"/>
      <c r="AJU46" s="191"/>
      <c r="AJV46" s="191"/>
      <c r="AJW46" s="191"/>
      <c r="AJX46" s="191"/>
      <c r="AJY46" s="191"/>
      <c r="AJZ46" s="191"/>
      <c r="AKA46" s="191"/>
      <c r="AKB46" s="191"/>
      <c r="AKC46" s="191"/>
      <c r="AKD46" s="191"/>
      <c r="AKE46" s="191"/>
      <c r="AKF46" s="191"/>
      <c r="AKG46" s="191"/>
      <c r="AKH46" s="191"/>
      <c r="AKI46" s="191"/>
      <c r="AKJ46" s="191"/>
      <c r="AKK46" s="191"/>
      <c r="AKL46" s="191"/>
      <c r="AKM46" s="191"/>
      <c r="AKN46" s="191"/>
      <c r="AKO46" s="191"/>
      <c r="AKP46" s="191"/>
      <c r="AKQ46" s="191"/>
      <c r="AKR46" s="191"/>
      <c r="AKS46" s="191"/>
      <c r="AKT46" s="191"/>
      <c r="AKU46" s="191"/>
      <c r="AKV46" s="191"/>
      <c r="AKW46" s="191"/>
      <c r="AKX46" s="191"/>
      <c r="AKY46" s="191"/>
      <c r="AKZ46" s="191"/>
      <c r="ALA46" s="191"/>
      <c r="ALB46" s="191"/>
      <c r="ALC46" s="191"/>
      <c r="ALD46" s="191"/>
      <c r="ALE46" s="191"/>
      <c r="ALF46" s="191"/>
      <c r="ALG46" s="191"/>
      <c r="ALH46" s="191"/>
      <c r="ALI46" s="191"/>
      <c r="ALJ46" s="191"/>
      <c r="ALK46" s="191"/>
      <c r="ALL46" s="191"/>
      <c r="ALM46" s="191"/>
      <c r="ALN46" s="191"/>
      <c r="ALO46" s="191"/>
      <c r="ALP46" s="191"/>
      <c r="ALQ46" s="191"/>
      <c r="ALR46" s="191"/>
      <c r="ALS46" s="191"/>
      <c r="ALT46" s="191"/>
      <c r="ALU46" s="191"/>
      <c r="ALV46" s="191"/>
      <c r="ALW46" s="191"/>
      <c r="ALX46" s="191"/>
      <c r="ALY46" s="191"/>
      <c r="ALZ46" s="191"/>
      <c r="AMA46" s="191"/>
      <c r="AMB46" s="191"/>
      <c r="AMC46" s="191"/>
      <c r="AMD46" s="191"/>
      <c r="AME46" s="191"/>
      <c r="AMF46" s="191"/>
      <c r="AMG46" s="191"/>
      <c r="AMH46" s="191"/>
      <c r="AMI46" s="191"/>
      <c r="AMJ46" s="191"/>
      <c r="AMK46" s="191"/>
      <c r="AML46" s="191"/>
    </row>
    <row r="47" spans="1:1026" ht="9.9499999999999993" customHeight="1" x14ac:dyDescent="0.25">
      <c r="A47" s="796" t="s">
        <v>60</v>
      </c>
      <c r="B47" s="796"/>
      <c r="C47" s="297"/>
      <c r="D47" s="297"/>
      <c r="E47" s="172">
        <f>E45/(1-B41)</f>
        <v>761316.27976595389</v>
      </c>
      <c r="F47" s="215"/>
      <c r="G47" s="215"/>
      <c r="H47" s="215"/>
      <c r="I47" s="242"/>
      <c r="M47" s="188"/>
      <c r="N47" s="304"/>
      <c r="O47" s="31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191"/>
      <c r="AG47" s="191"/>
      <c r="AH47" s="191"/>
      <c r="AI47" s="191"/>
      <c r="AJ47" s="191"/>
      <c r="AK47" s="191"/>
      <c r="AL47" s="191"/>
      <c r="AM47" s="191"/>
      <c r="AN47" s="191"/>
      <c r="AO47" s="191"/>
      <c r="AP47" s="191"/>
      <c r="AQ47" s="191"/>
      <c r="AR47" s="191"/>
      <c r="AS47" s="191"/>
      <c r="AT47" s="191"/>
      <c r="AU47" s="191"/>
      <c r="AV47" s="191"/>
      <c r="AW47" s="191"/>
      <c r="AX47" s="191"/>
      <c r="AY47" s="191"/>
      <c r="AZ47" s="191"/>
      <c r="BA47" s="191"/>
      <c r="BB47" s="191"/>
      <c r="BC47" s="191"/>
      <c r="BD47" s="191"/>
      <c r="BE47" s="191"/>
      <c r="BF47" s="191"/>
      <c r="BG47" s="191"/>
      <c r="BH47" s="191"/>
      <c r="BI47" s="191"/>
      <c r="BJ47" s="191"/>
      <c r="BK47" s="191"/>
      <c r="BL47" s="191"/>
      <c r="BM47" s="191"/>
      <c r="BN47" s="191"/>
      <c r="BO47" s="191"/>
      <c r="BP47" s="191"/>
      <c r="BQ47" s="191"/>
      <c r="BR47" s="191"/>
      <c r="BS47" s="191"/>
      <c r="BT47" s="191"/>
      <c r="BU47" s="191"/>
      <c r="BV47" s="191"/>
      <c r="BW47" s="191"/>
      <c r="BX47" s="191"/>
      <c r="BY47" s="191"/>
      <c r="BZ47" s="191"/>
      <c r="CA47" s="191"/>
      <c r="CB47" s="191"/>
      <c r="CC47" s="191"/>
      <c r="CD47" s="191"/>
      <c r="CE47" s="191"/>
      <c r="CF47" s="191"/>
      <c r="CG47" s="191"/>
      <c r="CH47" s="191"/>
      <c r="CI47" s="191"/>
      <c r="CJ47" s="191"/>
      <c r="CK47" s="191"/>
      <c r="CL47" s="191"/>
      <c r="CM47" s="191"/>
      <c r="CN47" s="191"/>
      <c r="CO47" s="191"/>
      <c r="CP47" s="191"/>
      <c r="CQ47" s="191"/>
      <c r="CR47" s="191"/>
      <c r="CS47" s="191"/>
      <c r="CT47" s="191"/>
      <c r="CU47" s="191"/>
      <c r="CV47" s="191"/>
      <c r="CW47" s="191"/>
      <c r="CX47" s="191"/>
      <c r="CY47" s="191"/>
      <c r="CZ47" s="191"/>
      <c r="DA47" s="191"/>
      <c r="DB47" s="191"/>
      <c r="DC47" s="191"/>
      <c r="DD47" s="191"/>
      <c r="DE47" s="191"/>
      <c r="DF47" s="191"/>
      <c r="DG47" s="191"/>
      <c r="DH47" s="191"/>
      <c r="DI47" s="191"/>
      <c r="DJ47" s="191"/>
      <c r="DK47" s="191"/>
      <c r="DL47" s="191"/>
      <c r="DM47" s="191"/>
      <c r="DN47" s="191"/>
      <c r="DO47" s="191"/>
      <c r="DP47" s="191"/>
      <c r="DQ47" s="191"/>
      <c r="DR47" s="191"/>
      <c r="DS47" s="191"/>
      <c r="DT47" s="191"/>
      <c r="DU47" s="191"/>
      <c r="DV47" s="191"/>
      <c r="DW47" s="191"/>
      <c r="DX47" s="191"/>
      <c r="DY47" s="191"/>
      <c r="DZ47" s="191"/>
      <c r="EA47" s="191"/>
      <c r="EB47" s="191"/>
      <c r="EC47" s="191"/>
      <c r="ED47" s="191"/>
      <c r="EE47" s="191"/>
      <c r="EF47" s="191"/>
      <c r="EG47" s="191"/>
      <c r="EH47" s="191"/>
      <c r="EI47" s="191"/>
      <c r="EJ47" s="191"/>
      <c r="EK47" s="191"/>
      <c r="EL47" s="191"/>
      <c r="EM47" s="191"/>
      <c r="EN47" s="191"/>
      <c r="EO47" s="191"/>
      <c r="EP47" s="191"/>
      <c r="EQ47" s="191"/>
      <c r="ER47" s="191"/>
      <c r="ES47" s="191"/>
      <c r="ET47" s="191"/>
      <c r="EU47" s="191"/>
      <c r="EV47" s="191"/>
      <c r="EW47" s="191"/>
      <c r="EX47" s="191"/>
      <c r="EY47" s="191"/>
      <c r="EZ47" s="191"/>
      <c r="FA47" s="191"/>
      <c r="FB47" s="191"/>
      <c r="FC47" s="191"/>
      <c r="FD47" s="191"/>
      <c r="FE47" s="191"/>
      <c r="FF47" s="191"/>
      <c r="FG47" s="191"/>
      <c r="FH47" s="191"/>
      <c r="FI47" s="191"/>
      <c r="FJ47" s="191"/>
      <c r="FK47" s="191"/>
      <c r="FL47" s="191"/>
      <c r="FM47" s="191"/>
      <c r="FN47" s="191"/>
      <c r="FO47" s="191"/>
      <c r="FP47" s="191"/>
      <c r="FQ47" s="191"/>
      <c r="FR47" s="191"/>
      <c r="FS47" s="191"/>
      <c r="FT47" s="191"/>
      <c r="FU47" s="191"/>
      <c r="FV47" s="191"/>
      <c r="FW47" s="191"/>
      <c r="FX47" s="191"/>
      <c r="FY47" s="191"/>
      <c r="FZ47" s="191"/>
      <c r="GA47" s="191"/>
      <c r="GB47" s="191"/>
      <c r="GC47" s="191"/>
      <c r="GD47" s="191"/>
      <c r="GE47" s="191"/>
      <c r="GF47" s="191"/>
      <c r="GG47" s="191"/>
      <c r="GH47" s="191"/>
      <c r="GI47" s="191"/>
      <c r="GJ47" s="191"/>
      <c r="GK47" s="191"/>
      <c r="GL47" s="191"/>
      <c r="GM47" s="191"/>
      <c r="GN47" s="191"/>
      <c r="GO47" s="191"/>
      <c r="GP47" s="191"/>
      <c r="GQ47" s="191"/>
      <c r="GR47" s="191"/>
      <c r="GS47" s="191"/>
      <c r="GT47" s="191"/>
      <c r="GU47" s="191"/>
      <c r="GV47" s="191"/>
      <c r="GW47" s="191"/>
      <c r="GX47" s="191"/>
      <c r="GY47" s="191"/>
      <c r="GZ47" s="191"/>
      <c r="HA47" s="191"/>
      <c r="HB47" s="191"/>
      <c r="HC47" s="191"/>
      <c r="HD47" s="191"/>
      <c r="HE47" s="191"/>
      <c r="HF47" s="191"/>
      <c r="HG47" s="191"/>
      <c r="HH47" s="191"/>
      <c r="HI47" s="191"/>
      <c r="HJ47" s="191"/>
      <c r="HK47" s="191"/>
      <c r="HL47" s="191"/>
      <c r="HM47" s="191"/>
      <c r="HN47" s="191"/>
      <c r="HO47" s="191"/>
      <c r="HP47" s="191"/>
      <c r="HQ47" s="191"/>
      <c r="HR47" s="191"/>
      <c r="HS47" s="191"/>
      <c r="HT47" s="191"/>
      <c r="HU47" s="191"/>
      <c r="HV47" s="191"/>
      <c r="HW47" s="191"/>
      <c r="HX47" s="191"/>
      <c r="HY47" s="191"/>
      <c r="HZ47" s="191"/>
      <c r="IA47" s="191"/>
      <c r="IB47" s="191"/>
      <c r="IC47" s="191"/>
      <c r="ID47" s="191"/>
      <c r="IE47" s="191"/>
      <c r="IF47" s="191"/>
      <c r="IG47" s="191"/>
      <c r="IH47" s="191"/>
      <c r="II47" s="191"/>
      <c r="IJ47" s="191"/>
      <c r="IK47" s="191"/>
      <c r="IL47" s="191"/>
      <c r="IM47" s="191"/>
      <c r="IN47" s="191"/>
      <c r="IO47" s="191"/>
      <c r="IP47" s="191"/>
      <c r="IQ47" s="191"/>
      <c r="IR47" s="191"/>
      <c r="IS47" s="191"/>
      <c r="IT47" s="191"/>
      <c r="IU47" s="191"/>
      <c r="IV47" s="191"/>
      <c r="IW47" s="191"/>
      <c r="IX47" s="191"/>
      <c r="IY47" s="191"/>
      <c r="IZ47" s="191"/>
      <c r="JA47" s="191"/>
      <c r="JB47" s="191"/>
      <c r="JC47" s="191"/>
      <c r="JD47" s="191"/>
      <c r="JE47" s="191"/>
      <c r="JF47" s="191"/>
      <c r="JG47" s="191"/>
      <c r="JH47" s="191"/>
      <c r="JI47" s="191"/>
      <c r="JJ47" s="191"/>
      <c r="JK47" s="191"/>
      <c r="JL47" s="191"/>
      <c r="JM47" s="191"/>
      <c r="JN47" s="191"/>
      <c r="JO47" s="191"/>
      <c r="JP47" s="191"/>
      <c r="JQ47" s="191"/>
      <c r="JR47" s="191"/>
      <c r="JS47" s="191"/>
      <c r="JT47" s="191"/>
      <c r="JU47" s="191"/>
      <c r="JV47" s="191"/>
      <c r="JW47" s="191"/>
      <c r="JX47" s="191"/>
      <c r="JY47" s="191"/>
      <c r="JZ47" s="191"/>
      <c r="KA47" s="191"/>
      <c r="KB47" s="191"/>
      <c r="KC47" s="191"/>
      <c r="KD47" s="191"/>
      <c r="KE47" s="191"/>
      <c r="KF47" s="191"/>
      <c r="KG47" s="191"/>
      <c r="KH47" s="191"/>
      <c r="KI47" s="191"/>
      <c r="KJ47" s="191"/>
      <c r="KK47" s="191"/>
      <c r="KL47" s="191"/>
      <c r="KM47" s="191"/>
      <c r="KN47" s="191"/>
      <c r="KO47" s="191"/>
      <c r="KP47" s="191"/>
      <c r="KQ47" s="191"/>
      <c r="KR47" s="191"/>
      <c r="KS47" s="191"/>
      <c r="KT47" s="191"/>
      <c r="KU47" s="191"/>
      <c r="KV47" s="191"/>
      <c r="KW47" s="191"/>
      <c r="KX47" s="191"/>
      <c r="KY47" s="191"/>
      <c r="KZ47" s="191"/>
      <c r="LA47" s="191"/>
      <c r="LB47" s="191"/>
      <c r="LC47" s="191"/>
      <c r="LD47" s="191"/>
      <c r="LE47" s="191"/>
      <c r="LF47" s="191"/>
      <c r="LG47" s="191"/>
      <c r="LH47" s="191"/>
      <c r="LI47" s="191"/>
      <c r="LJ47" s="191"/>
      <c r="LK47" s="191"/>
      <c r="LL47" s="191"/>
      <c r="LM47" s="191"/>
      <c r="LN47" s="191"/>
      <c r="LO47" s="191"/>
      <c r="LP47" s="191"/>
      <c r="LQ47" s="191"/>
      <c r="LR47" s="191"/>
      <c r="LS47" s="191"/>
      <c r="LT47" s="191"/>
      <c r="LU47" s="191"/>
      <c r="LV47" s="191"/>
      <c r="LW47" s="191"/>
      <c r="LX47" s="191"/>
      <c r="LY47" s="191"/>
      <c r="LZ47" s="191"/>
      <c r="MA47" s="191"/>
      <c r="MB47" s="191"/>
      <c r="MC47" s="191"/>
      <c r="MD47" s="191"/>
      <c r="ME47" s="191"/>
      <c r="MF47" s="191"/>
      <c r="MG47" s="191"/>
      <c r="MH47" s="191"/>
      <c r="MI47" s="191"/>
      <c r="MJ47" s="191"/>
      <c r="MK47" s="191"/>
      <c r="ML47" s="191"/>
      <c r="MM47" s="191"/>
      <c r="MN47" s="191"/>
      <c r="MO47" s="191"/>
      <c r="MP47" s="191"/>
      <c r="MQ47" s="191"/>
      <c r="MR47" s="191"/>
      <c r="MS47" s="191"/>
      <c r="MT47" s="191"/>
      <c r="MU47" s="191"/>
      <c r="MV47" s="191"/>
      <c r="MW47" s="191"/>
      <c r="MX47" s="191"/>
      <c r="MY47" s="191"/>
      <c r="MZ47" s="191"/>
      <c r="NA47" s="191"/>
      <c r="NB47" s="191"/>
      <c r="NC47" s="191"/>
      <c r="ND47" s="191"/>
      <c r="NE47" s="191"/>
      <c r="NF47" s="191"/>
      <c r="NG47" s="191"/>
      <c r="NH47" s="191"/>
      <c r="NI47" s="191"/>
      <c r="NJ47" s="191"/>
      <c r="NK47" s="191"/>
      <c r="NL47" s="191"/>
      <c r="NM47" s="191"/>
      <c r="NN47" s="191"/>
      <c r="NO47" s="191"/>
      <c r="NP47" s="191"/>
      <c r="NQ47" s="191"/>
      <c r="NR47" s="191"/>
      <c r="NS47" s="191"/>
      <c r="NT47" s="191"/>
      <c r="NU47" s="191"/>
      <c r="NV47" s="191"/>
      <c r="NW47" s="191"/>
      <c r="NX47" s="191"/>
      <c r="NY47" s="191"/>
      <c r="NZ47" s="191"/>
      <c r="OA47" s="191"/>
      <c r="OB47" s="191"/>
      <c r="OC47" s="191"/>
      <c r="OD47" s="191"/>
      <c r="OE47" s="191"/>
      <c r="OF47" s="191"/>
      <c r="OG47" s="191"/>
      <c r="OH47" s="191"/>
      <c r="OI47" s="191"/>
      <c r="OJ47" s="191"/>
      <c r="OK47" s="191"/>
      <c r="OL47" s="191"/>
      <c r="OM47" s="191"/>
      <c r="ON47" s="191"/>
      <c r="OO47" s="191"/>
      <c r="OP47" s="191"/>
      <c r="OQ47" s="191"/>
      <c r="OR47" s="191"/>
      <c r="OS47" s="191"/>
      <c r="OT47" s="191"/>
      <c r="OU47" s="191"/>
      <c r="OV47" s="191"/>
      <c r="OW47" s="191"/>
      <c r="OX47" s="191"/>
      <c r="OY47" s="191"/>
      <c r="OZ47" s="191"/>
      <c r="PA47" s="191"/>
      <c r="PB47" s="191"/>
      <c r="PC47" s="191"/>
      <c r="PD47" s="191"/>
      <c r="PE47" s="191"/>
      <c r="PF47" s="191"/>
      <c r="PG47" s="191"/>
      <c r="PH47" s="191"/>
      <c r="PI47" s="191"/>
      <c r="PJ47" s="191"/>
      <c r="PK47" s="191"/>
      <c r="PL47" s="191"/>
      <c r="PM47" s="191"/>
      <c r="PN47" s="191"/>
      <c r="PO47" s="191"/>
      <c r="PP47" s="191"/>
      <c r="PQ47" s="191"/>
      <c r="PR47" s="191"/>
      <c r="PS47" s="191"/>
      <c r="PT47" s="191"/>
      <c r="PU47" s="191"/>
      <c r="PV47" s="191"/>
      <c r="PW47" s="191"/>
      <c r="PX47" s="191"/>
      <c r="PY47" s="191"/>
      <c r="PZ47" s="191"/>
      <c r="QA47" s="191"/>
      <c r="QB47" s="191"/>
      <c r="QC47" s="191"/>
      <c r="QD47" s="191"/>
      <c r="QE47" s="191"/>
      <c r="QF47" s="191"/>
      <c r="QG47" s="191"/>
      <c r="QH47" s="191"/>
      <c r="QI47" s="191"/>
      <c r="QJ47" s="191"/>
      <c r="QK47" s="191"/>
      <c r="QL47" s="191"/>
      <c r="QM47" s="191"/>
      <c r="QN47" s="191"/>
      <c r="QO47" s="191"/>
      <c r="QP47" s="191"/>
      <c r="QQ47" s="191"/>
      <c r="QR47" s="191"/>
      <c r="QS47" s="191"/>
      <c r="QT47" s="191"/>
      <c r="QU47" s="191"/>
      <c r="QV47" s="191"/>
      <c r="QW47" s="191"/>
      <c r="QX47" s="191"/>
      <c r="QY47" s="191"/>
      <c r="QZ47" s="191"/>
      <c r="RA47" s="191"/>
      <c r="RB47" s="191"/>
      <c r="RC47" s="191"/>
      <c r="RD47" s="191"/>
      <c r="RE47" s="191"/>
      <c r="RF47" s="191"/>
      <c r="RG47" s="191"/>
      <c r="RH47" s="191"/>
      <c r="RI47" s="191"/>
      <c r="RJ47" s="191"/>
      <c r="RK47" s="191"/>
      <c r="RL47" s="191"/>
      <c r="RM47" s="191"/>
      <c r="RN47" s="191"/>
      <c r="RO47" s="191"/>
      <c r="RP47" s="191"/>
      <c r="RQ47" s="191"/>
      <c r="RR47" s="191"/>
      <c r="RS47" s="191"/>
      <c r="RT47" s="191"/>
      <c r="RU47" s="191"/>
      <c r="RV47" s="191"/>
      <c r="RW47" s="191"/>
      <c r="RX47" s="191"/>
      <c r="RY47" s="191"/>
      <c r="RZ47" s="191"/>
      <c r="SA47" s="191"/>
      <c r="SB47" s="191"/>
      <c r="SC47" s="191"/>
      <c r="SD47" s="191"/>
      <c r="SE47" s="191"/>
      <c r="SF47" s="191"/>
      <c r="SG47" s="191"/>
      <c r="SH47" s="191"/>
      <c r="SI47" s="191"/>
      <c r="SJ47" s="191"/>
      <c r="SK47" s="191"/>
      <c r="SL47" s="191"/>
      <c r="SM47" s="191"/>
      <c r="SN47" s="191"/>
      <c r="SO47" s="191"/>
      <c r="SP47" s="191"/>
      <c r="SQ47" s="191"/>
      <c r="SR47" s="191"/>
      <c r="SS47" s="191"/>
      <c r="ST47" s="191"/>
      <c r="SU47" s="191"/>
      <c r="SV47" s="191"/>
      <c r="SW47" s="191"/>
      <c r="SX47" s="191"/>
      <c r="SY47" s="191"/>
      <c r="SZ47" s="191"/>
      <c r="TA47" s="191"/>
      <c r="TB47" s="191"/>
      <c r="TC47" s="191"/>
      <c r="TD47" s="191"/>
      <c r="TE47" s="191"/>
      <c r="TF47" s="191"/>
      <c r="TG47" s="191"/>
      <c r="TH47" s="191"/>
      <c r="TI47" s="191"/>
      <c r="TJ47" s="191"/>
      <c r="TK47" s="191"/>
      <c r="TL47" s="191"/>
      <c r="TM47" s="191"/>
      <c r="TN47" s="191"/>
      <c r="TO47" s="191"/>
      <c r="TP47" s="191"/>
      <c r="TQ47" s="191"/>
      <c r="TR47" s="191"/>
      <c r="TS47" s="191"/>
      <c r="TT47" s="191"/>
      <c r="TU47" s="191"/>
      <c r="TV47" s="191"/>
      <c r="TW47" s="191"/>
      <c r="TX47" s="191"/>
      <c r="TY47" s="191"/>
      <c r="TZ47" s="191"/>
      <c r="UA47" s="191"/>
      <c r="UB47" s="191"/>
      <c r="UC47" s="191"/>
      <c r="UD47" s="191"/>
      <c r="UE47" s="191"/>
      <c r="UF47" s="191"/>
      <c r="UG47" s="191"/>
      <c r="UH47" s="191"/>
      <c r="UI47" s="191"/>
      <c r="UJ47" s="191"/>
      <c r="UK47" s="191"/>
      <c r="UL47" s="191"/>
      <c r="UM47" s="191"/>
      <c r="UN47" s="191"/>
      <c r="UO47" s="191"/>
      <c r="UP47" s="191"/>
      <c r="UQ47" s="191"/>
      <c r="UR47" s="191"/>
      <c r="US47" s="191"/>
      <c r="UT47" s="191"/>
      <c r="UU47" s="191"/>
      <c r="UV47" s="191"/>
      <c r="UW47" s="191"/>
      <c r="UX47" s="191"/>
      <c r="UY47" s="191"/>
      <c r="UZ47" s="191"/>
      <c r="VA47" s="191"/>
      <c r="VB47" s="191"/>
      <c r="VC47" s="191"/>
      <c r="VD47" s="191"/>
      <c r="VE47" s="191"/>
      <c r="VF47" s="191"/>
      <c r="VG47" s="191"/>
      <c r="VH47" s="191"/>
      <c r="VI47" s="191"/>
      <c r="VJ47" s="191"/>
      <c r="VK47" s="191"/>
      <c r="VL47" s="191"/>
      <c r="VM47" s="191"/>
      <c r="VN47" s="191"/>
      <c r="VO47" s="191"/>
      <c r="VP47" s="191"/>
      <c r="VQ47" s="191"/>
      <c r="VR47" s="191"/>
      <c r="VS47" s="191"/>
      <c r="VT47" s="191"/>
      <c r="VU47" s="191"/>
      <c r="VV47" s="191"/>
      <c r="VW47" s="191"/>
      <c r="VX47" s="191"/>
      <c r="VY47" s="191"/>
      <c r="VZ47" s="191"/>
      <c r="WA47" s="191"/>
      <c r="WB47" s="191"/>
      <c r="WC47" s="191"/>
      <c r="WD47" s="191"/>
      <c r="WE47" s="191"/>
      <c r="WF47" s="191"/>
      <c r="WG47" s="191"/>
      <c r="WH47" s="191"/>
      <c r="WI47" s="191"/>
      <c r="WJ47" s="191"/>
      <c r="WK47" s="191"/>
      <c r="WL47" s="191"/>
      <c r="WM47" s="191"/>
      <c r="WN47" s="191"/>
      <c r="WO47" s="191"/>
      <c r="WP47" s="191"/>
      <c r="WQ47" s="191"/>
      <c r="WR47" s="191"/>
      <c r="WS47" s="191"/>
      <c r="WT47" s="191"/>
      <c r="WU47" s="191"/>
      <c r="WV47" s="191"/>
      <c r="WW47" s="191"/>
      <c r="WX47" s="191"/>
      <c r="WY47" s="191"/>
      <c r="WZ47" s="191"/>
      <c r="XA47" s="191"/>
      <c r="XB47" s="191"/>
      <c r="XC47" s="191"/>
      <c r="XD47" s="191"/>
      <c r="XE47" s="191"/>
      <c r="XF47" s="191"/>
      <c r="XG47" s="191"/>
      <c r="XH47" s="191"/>
      <c r="XI47" s="191"/>
      <c r="XJ47" s="191"/>
      <c r="XK47" s="191"/>
      <c r="XL47" s="191"/>
      <c r="XM47" s="191"/>
      <c r="XN47" s="191"/>
      <c r="XO47" s="191"/>
      <c r="XP47" s="191"/>
      <c r="XQ47" s="191"/>
      <c r="XR47" s="191"/>
      <c r="XS47" s="191"/>
      <c r="XT47" s="191"/>
      <c r="XU47" s="191"/>
      <c r="XV47" s="191"/>
      <c r="XW47" s="191"/>
      <c r="XX47" s="191"/>
      <c r="XY47" s="191"/>
      <c r="XZ47" s="191"/>
      <c r="YA47" s="191"/>
      <c r="YB47" s="191"/>
      <c r="YC47" s="191"/>
      <c r="YD47" s="191"/>
      <c r="YE47" s="191"/>
      <c r="YF47" s="191"/>
      <c r="YG47" s="191"/>
      <c r="YH47" s="191"/>
      <c r="YI47" s="191"/>
      <c r="YJ47" s="191"/>
      <c r="YK47" s="191"/>
      <c r="YL47" s="191"/>
      <c r="YM47" s="191"/>
      <c r="YN47" s="191"/>
      <c r="YO47" s="191"/>
      <c r="YP47" s="191"/>
      <c r="YQ47" s="191"/>
      <c r="YR47" s="191"/>
      <c r="YS47" s="191"/>
      <c r="YT47" s="191"/>
      <c r="YU47" s="191"/>
      <c r="YV47" s="191"/>
      <c r="YW47" s="191"/>
      <c r="YX47" s="191"/>
      <c r="YY47" s="191"/>
      <c r="YZ47" s="191"/>
      <c r="ZA47" s="191"/>
      <c r="ZB47" s="191"/>
      <c r="ZC47" s="191"/>
      <c r="ZD47" s="191"/>
      <c r="ZE47" s="191"/>
      <c r="ZF47" s="191"/>
      <c r="ZG47" s="191"/>
      <c r="ZH47" s="191"/>
      <c r="ZI47" s="191"/>
      <c r="ZJ47" s="191"/>
      <c r="ZK47" s="191"/>
      <c r="ZL47" s="191"/>
      <c r="ZM47" s="191"/>
      <c r="ZN47" s="191"/>
      <c r="ZO47" s="191"/>
      <c r="ZP47" s="191"/>
      <c r="ZQ47" s="191"/>
      <c r="ZR47" s="191"/>
      <c r="ZS47" s="191"/>
      <c r="ZT47" s="191"/>
      <c r="ZU47" s="191"/>
      <c r="ZV47" s="191"/>
      <c r="ZW47" s="191"/>
      <c r="ZX47" s="191"/>
      <c r="ZY47" s="191"/>
      <c r="ZZ47" s="191"/>
      <c r="AAA47" s="191"/>
      <c r="AAB47" s="191"/>
      <c r="AAC47" s="191"/>
      <c r="AAD47" s="191"/>
      <c r="AAE47" s="191"/>
      <c r="AAF47" s="191"/>
      <c r="AAG47" s="191"/>
      <c r="AAH47" s="191"/>
      <c r="AAI47" s="191"/>
      <c r="AAJ47" s="191"/>
      <c r="AAK47" s="191"/>
      <c r="AAL47" s="191"/>
      <c r="AAM47" s="191"/>
      <c r="AAN47" s="191"/>
      <c r="AAO47" s="191"/>
      <c r="AAP47" s="191"/>
      <c r="AAQ47" s="191"/>
      <c r="AAR47" s="191"/>
      <c r="AAS47" s="191"/>
      <c r="AAT47" s="191"/>
      <c r="AAU47" s="191"/>
      <c r="AAV47" s="191"/>
      <c r="AAW47" s="191"/>
      <c r="AAX47" s="191"/>
      <c r="AAY47" s="191"/>
      <c r="AAZ47" s="191"/>
      <c r="ABA47" s="191"/>
      <c r="ABB47" s="191"/>
      <c r="ABC47" s="191"/>
      <c r="ABD47" s="191"/>
      <c r="ABE47" s="191"/>
      <c r="ABF47" s="191"/>
      <c r="ABG47" s="191"/>
      <c r="ABH47" s="191"/>
      <c r="ABI47" s="191"/>
      <c r="ABJ47" s="191"/>
      <c r="ABK47" s="191"/>
      <c r="ABL47" s="191"/>
      <c r="ABM47" s="191"/>
      <c r="ABN47" s="191"/>
      <c r="ABO47" s="191"/>
      <c r="ABP47" s="191"/>
      <c r="ABQ47" s="191"/>
      <c r="ABR47" s="191"/>
      <c r="ABS47" s="191"/>
      <c r="ABT47" s="191"/>
      <c r="ABU47" s="191"/>
      <c r="ABV47" s="191"/>
      <c r="ABW47" s="191"/>
      <c r="ABX47" s="191"/>
      <c r="ABY47" s="191"/>
      <c r="ABZ47" s="191"/>
      <c r="ACA47" s="191"/>
      <c r="ACB47" s="191"/>
      <c r="ACC47" s="191"/>
      <c r="ACD47" s="191"/>
      <c r="ACE47" s="191"/>
      <c r="ACF47" s="191"/>
      <c r="ACG47" s="191"/>
      <c r="ACH47" s="191"/>
      <c r="ACI47" s="191"/>
      <c r="ACJ47" s="191"/>
      <c r="ACK47" s="191"/>
      <c r="ACL47" s="191"/>
      <c r="ACM47" s="191"/>
      <c r="ACN47" s="191"/>
      <c r="ACO47" s="191"/>
      <c r="ACP47" s="191"/>
      <c r="ACQ47" s="191"/>
      <c r="ACR47" s="191"/>
      <c r="ACS47" s="191"/>
      <c r="ACT47" s="191"/>
      <c r="ACU47" s="191"/>
      <c r="ACV47" s="191"/>
      <c r="ACW47" s="191"/>
      <c r="ACX47" s="191"/>
      <c r="ACY47" s="191"/>
      <c r="ACZ47" s="191"/>
      <c r="ADA47" s="191"/>
      <c r="ADB47" s="191"/>
      <c r="ADC47" s="191"/>
      <c r="ADD47" s="191"/>
      <c r="ADE47" s="191"/>
      <c r="ADF47" s="191"/>
      <c r="ADG47" s="191"/>
      <c r="ADH47" s="191"/>
      <c r="ADI47" s="191"/>
      <c r="ADJ47" s="191"/>
      <c r="ADK47" s="191"/>
      <c r="ADL47" s="191"/>
      <c r="ADM47" s="191"/>
      <c r="ADN47" s="191"/>
      <c r="ADO47" s="191"/>
      <c r="ADP47" s="191"/>
      <c r="ADQ47" s="191"/>
      <c r="ADR47" s="191"/>
      <c r="ADS47" s="191"/>
      <c r="ADT47" s="191"/>
      <c r="ADU47" s="191"/>
      <c r="ADV47" s="191"/>
      <c r="ADW47" s="191"/>
      <c r="ADX47" s="191"/>
      <c r="ADY47" s="191"/>
      <c r="ADZ47" s="191"/>
      <c r="AEA47" s="191"/>
      <c r="AEB47" s="191"/>
      <c r="AEC47" s="191"/>
      <c r="AED47" s="191"/>
      <c r="AEE47" s="191"/>
      <c r="AEF47" s="191"/>
      <c r="AEG47" s="191"/>
      <c r="AEH47" s="191"/>
      <c r="AEI47" s="191"/>
      <c r="AEJ47" s="191"/>
      <c r="AEK47" s="191"/>
      <c r="AEL47" s="191"/>
      <c r="AEM47" s="191"/>
      <c r="AEN47" s="191"/>
      <c r="AEO47" s="191"/>
      <c r="AEP47" s="191"/>
      <c r="AEQ47" s="191"/>
      <c r="AER47" s="191"/>
      <c r="AES47" s="191"/>
      <c r="AET47" s="191"/>
      <c r="AEU47" s="191"/>
      <c r="AEV47" s="191"/>
      <c r="AEW47" s="191"/>
      <c r="AEX47" s="191"/>
      <c r="AEY47" s="191"/>
      <c r="AEZ47" s="191"/>
      <c r="AFA47" s="191"/>
      <c r="AFB47" s="191"/>
      <c r="AFC47" s="191"/>
      <c r="AFD47" s="191"/>
      <c r="AFE47" s="191"/>
      <c r="AFF47" s="191"/>
      <c r="AFG47" s="191"/>
      <c r="AFH47" s="191"/>
      <c r="AFI47" s="191"/>
      <c r="AFJ47" s="191"/>
      <c r="AFK47" s="191"/>
      <c r="AFL47" s="191"/>
      <c r="AFM47" s="191"/>
      <c r="AFN47" s="191"/>
      <c r="AFO47" s="191"/>
      <c r="AFP47" s="191"/>
      <c r="AFQ47" s="191"/>
      <c r="AFR47" s="191"/>
      <c r="AFS47" s="191"/>
      <c r="AFT47" s="191"/>
      <c r="AFU47" s="191"/>
      <c r="AFV47" s="191"/>
      <c r="AFW47" s="191"/>
      <c r="AFX47" s="191"/>
      <c r="AFY47" s="191"/>
      <c r="AFZ47" s="191"/>
      <c r="AGA47" s="191"/>
      <c r="AGB47" s="191"/>
      <c r="AGC47" s="191"/>
      <c r="AGD47" s="191"/>
      <c r="AGE47" s="191"/>
      <c r="AGF47" s="191"/>
      <c r="AGG47" s="191"/>
      <c r="AGH47" s="191"/>
      <c r="AGI47" s="191"/>
      <c r="AGJ47" s="191"/>
      <c r="AGK47" s="191"/>
      <c r="AGL47" s="191"/>
      <c r="AGM47" s="191"/>
      <c r="AGN47" s="191"/>
      <c r="AGO47" s="191"/>
      <c r="AGP47" s="191"/>
      <c r="AGQ47" s="191"/>
      <c r="AGR47" s="191"/>
      <c r="AGS47" s="191"/>
      <c r="AGT47" s="191"/>
      <c r="AGU47" s="191"/>
      <c r="AGV47" s="191"/>
      <c r="AGW47" s="191"/>
      <c r="AGX47" s="191"/>
      <c r="AGY47" s="191"/>
      <c r="AGZ47" s="191"/>
      <c r="AHA47" s="191"/>
      <c r="AHB47" s="191"/>
      <c r="AHC47" s="191"/>
      <c r="AHD47" s="191"/>
      <c r="AHE47" s="191"/>
      <c r="AHF47" s="191"/>
      <c r="AHG47" s="191"/>
      <c r="AHH47" s="191"/>
      <c r="AHI47" s="191"/>
      <c r="AHJ47" s="191"/>
      <c r="AHK47" s="191"/>
      <c r="AHL47" s="191"/>
      <c r="AHM47" s="191"/>
      <c r="AHN47" s="191"/>
      <c r="AHO47" s="191"/>
      <c r="AHP47" s="191"/>
      <c r="AHQ47" s="191"/>
      <c r="AHR47" s="191"/>
      <c r="AHS47" s="191"/>
      <c r="AHT47" s="191"/>
      <c r="AHU47" s="191"/>
      <c r="AHV47" s="191"/>
      <c r="AHW47" s="191"/>
      <c r="AHX47" s="191"/>
      <c r="AHY47" s="191"/>
      <c r="AHZ47" s="191"/>
      <c r="AIA47" s="191"/>
      <c r="AIB47" s="191"/>
      <c r="AIC47" s="191"/>
      <c r="AID47" s="191"/>
      <c r="AIE47" s="191"/>
      <c r="AIF47" s="191"/>
      <c r="AIG47" s="191"/>
      <c r="AIH47" s="191"/>
      <c r="AII47" s="191"/>
      <c r="AIJ47" s="191"/>
      <c r="AIK47" s="191"/>
      <c r="AIL47" s="191"/>
      <c r="AIM47" s="191"/>
      <c r="AIN47" s="191"/>
      <c r="AIO47" s="191"/>
      <c r="AIP47" s="191"/>
      <c r="AIQ47" s="191"/>
      <c r="AIR47" s="191"/>
      <c r="AIS47" s="191"/>
      <c r="AIT47" s="191"/>
      <c r="AIU47" s="191"/>
      <c r="AIV47" s="191"/>
      <c r="AIW47" s="191"/>
      <c r="AIX47" s="191"/>
      <c r="AIY47" s="191"/>
      <c r="AIZ47" s="191"/>
      <c r="AJA47" s="191"/>
      <c r="AJB47" s="191"/>
      <c r="AJC47" s="191"/>
      <c r="AJD47" s="191"/>
      <c r="AJE47" s="191"/>
      <c r="AJF47" s="191"/>
      <c r="AJG47" s="191"/>
      <c r="AJH47" s="191"/>
      <c r="AJI47" s="191"/>
      <c r="AJJ47" s="191"/>
      <c r="AJK47" s="191"/>
      <c r="AJL47" s="191"/>
      <c r="AJM47" s="191"/>
      <c r="AJN47" s="191"/>
      <c r="AJO47" s="191"/>
      <c r="AJP47" s="191"/>
      <c r="AJQ47" s="191"/>
      <c r="AJR47" s="191"/>
      <c r="AJS47" s="191"/>
      <c r="AJT47" s="191"/>
      <c r="AJU47" s="191"/>
      <c r="AJV47" s="191"/>
      <c r="AJW47" s="191"/>
      <c r="AJX47" s="191"/>
      <c r="AJY47" s="191"/>
      <c r="AJZ47" s="191"/>
      <c r="AKA47" s="191"/>
      <c r="AKB47" s="191"/>
      <c r="AKC47" s="191"/>
      <c r="AKD47" s="191"/>
      <c r="AKE47" s="191"/>
      <c r="AKF47" s="191"/>
      <c r="AKG47" s="191"/>
      <c r="AKH47" s="191"/>
      <c r="AKI47" s="191"/>
      <c r="AKJ47" s="191"/>
      <c r="AKK47" s="191"/>
      <c r="AKL47" s="191"/>
      <c r="AKM47" s="191"/>
      <c r="AKN47" s="191"/>
      <c r="AKO47" s="191"/>
      <c r="AKP47" s="191"/>
      <c r="AKQ47" s="191"/>
      <c r="AKR47" s="191"/>
      <c r="AKS47" s="191"/>
      <c r="AKT47" s="191"/>
      <c r="AKU47" s="191"/>
      <c r="AKV47" s="191"/>
      <c r="AKW47" s="191"/>
      <c r="AKX47" s="191"/>
      <c r="AKY47" s="191"/>
      <c r="AKZ47" s="191"/>
      <c r="ALA47" s="191"/>
      <c r="ALB47" s="191"/>
      <c r="ALC47" s="191"/>
      <c r="ALD47" s="191"/>
      <c r="ALE47" s="191"/>
      <c r="ALF47" s="191"/>
      <c r="ALG47" s="191"/>
      <c r="ALH47" s="191"/>
      <c r="ALI47" s="191"/>
      <c r="ALJ47" s="191"/>
      <c r="ALK47" s="191"/>
      <c r="ALL47" s="191"/>
      <c r="ALM47" s="191"/>
      <c r="ALN47" s="191"/>
      <c r="ALO47" s="191"/>
      <c r="ALP47" s="191"/>
      <c r="ALQ47" s="191"/>
      <c r="ALR47" s="191"/>
      <c r="ALS47" s="191"/>
      <c r="ALT47" s="191"/>
      <c r="ALU47" s="191"/>
      <c r="ALV47" s="191"/>
      <c r="ALW47" s="191"/>
      <c r="ALX47" s="191"/>
      <c r="ALY47" s="191"/>
      <c r="ALZ47" s="191"/>
      <c r="AMA47" s="191"/>
      <c r="AMB47" s="191"/>
      <c r="AMC47" s="191"/>
      <c r="AMD47" s="191"/>
      <c r="AME47" s="191"/>
      <c r="AMF47" s="191"/>
      <c r="AMG47" s="191"/>
      <c r="AMH47" s="191"/>
      <c r="AMI47" s="191"/>
      <c r="AMJ47" s="191"/>
      <c r="AMK47" s="191"/>
      <c r="AML47" s="191"/>
    </row>
    <row r="48" spans="1:1026" s="234" customFormat="1" ht="9.9499999999999993" customHeight="1" x14ac:dyDescent="0.25">
      <c r="A48" s="810" t="s">
        <v>24</v>
      </c>
      <c r="B48" s="810"/>
      <c r="C48" s="298"/>
      <c r="D48" s="298"/>
      <c r="E48" s="165" t="s">
        <v>10</v>
      </c>
      <c r="F48" s="219" t="s">
        <v>144</v>
      </c>
      <c r="H48" s="183"/>
      <c r="J48" s="165" t="s">
        <v>147</v>
      </c>
      <c r="M48" s="232"/>
      <c r="N48" s="233"/>
      <c r="O48" s="311"/>
    </row>
    <row r="49" spans="1:1026" ht="9.9499999999999993" customHeight="1" x14ac:dyDescent="0.25">
      <c r="A49" s="810" t="s">
        <v>26</v>
      </c>
      <c r="B49" s="810"/>
      <c r="C49" s="298"/>
      <c r="D49" s="298"/>
      <c r="E49" s="172">
        <f>F19+E35+E41</f>
        <v>749155.86156619876</v>
      </c>
      <c r="F49" s="172">
        <f>F19+F35+F41</f>
        <v>761316.27976595378</v>
      </c>
      <c r="H49" s="231"/>
      <c r="J49" s="172">
        <f>F49-E49-0.01</f>
        <v>12160.408199755018</v>
      </c>
      <c r="M49" s="242">
        <v>86580</v>
      </c>
      <c r="N49" s="189">
        <f>M49-E49</f>
        <v>-662575.86156619876</v>
      </c>
      <c r="O49" s="31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191"/>
      <c r="AQ49" s="191"/>
      <c r="AR49" s="191"/>
      <c r="AS49" s="191"/>
      <c r="AT49" s="191"/>
      <c r="AU49" s="191"/>
      <c r="AV49" s="191"/>
      <c r="AW49" s="191"/>
      <c r="AX49" s="191"/>
      <c r="AY49" s="191"/>
      <c r="AZ49" s="191"/>
      <c r="BA49" s="191"/>
      <c r="BB49" s="191"/>
      <c r="BC49" s="191"/>
      <c r="BD49" s="191"/>
      <c r="BE49" s="191"/>
      <c r="BF49" s="191"/>
      <c r="BG49" s="191"/>
      <c r="BH49" s="191"/>
      <c r="BI49" s="191"/>
      <c r="BJ49" s="191"/>
      <c r="BK49" s="191"/>
      <c r="BL49" s="191"/>
      <c r="BM49" s="191"/>
      <c r="BN49" s="191"/>
      <c r="BO49" s="191"/>
      <c r="BP49" s="191"/>
      <c r="BQ49" s="191"/>
      <c r="BR49" s="191"/>
      <c r="BS49" s="191"/>
      <c r="BT49" s="191"/>
      <c r="BU49" s="191"/>
      <c r="BV49" s="191"/>
      <c r="BW49" s="191"/>
      <c r="BX49" s="191"/>
      <c r="BY49" s="191"/>
      <c r="BZ49" s="191"/>
      <c r="CA49" s="191"/>
      <c r="CB49" s="191"/>
      <c r="CC49" s="191"/>
      <c r="CD49" s="191"/>
      <c r="CE49" s="191"/>
      <c r="CF49" s="191"/>
      <c r="CG49" s="191"/>
      <c r="CH49" s="191"/>
      <c r="CI49" s="191"/>
      <c r="CJ49" s="191"/>
      <c r="CK49" s="191"/>
      <c r="CL49" s="191"/>
      <c r="CM49" s="191"/>
      <c r="CN49" s="191"/>
      <c r="CO49" s="191"/>
      <c r="CP49" s="191"/>
      <c r="CQ49" s="191"/>
      <c r="CR49" s="191"/>
      <c r="CS49" s="191"/>
      <c r="CT49" s="191"/>
      <c r="CU49" s="191"/>
      <c r="CV49" s="191"/>
      <c r="CW49" s="191"/>
      <c r="CX49" s="191"/>
      <c r="CY49" s="191"/>
      <c r="CZ49" s="191"/>
      <c r="DA49" s="191"/>
      <c r="DB49" s="191"/>
      <c r="DC49" s="191"/>
      <c r="DD49" s="191"/>
      <c r="DE49" s="191"/>
      <c r="DF49" s="191"/>
      <c r="DG49" s="191"/>
      <c r="DH49" s="191"/>
      <c r="DI49" s="191"/>
      <c r="DJ49" s="191"/>
      <c r="DK49" s="191"/>
      <c r="DL49" s="191"/>
      <c r="DM49" s="191"/>
      <c r="DN49" s="191"/>
      <c r="DO49" s="191"/>
      <c r="DP49" s="191"/>
      <c r="DQ49" s="191"/>
      <c r="DR49" s="191"/>
      <c r="DS49" s="191"/>
      <c r="DT49" s="191"/>
      <c r="DU49" s="191"/>
      <c r="DV49" s="191"/>
      <c r="DW49" s="191"/>
      <c r="DX49" s="191"/>
      <c r="DY49" s="191"/>
      <c r="DZ49" s="191"/>
      <c r="EA49" s="191"/>
      <c r="EB49" s="191"/>
      <c r="EC49" s="191"/>
      <c r="ED49" s="191"/>
      <c r="EE49" s="191"/>
      <c r="EF49" s="191"/>
      <c r="EG49" s="191"/>
      <c r="EH49" s="191"/>
      <c r="EI49" s="191"/>
      <c r="EJ49" s="191"/>
      <c r="EK49" s="191"/>
      <c r="EL49" s="191"/>
      <c r="EM49" s="191"/>
      <c r="EN49" s="191"/>
      <c r="EO49" s="191"/>
      <c r="EP49" s="191"/>
      <c r="EQ49" s="191"/>
      <c r="ER49" s="191"/>
      <c r="ES49" s="191"/>
      <c r="ET49" s="191"/>
      <c r="EU49" s="191"/>
      <c r="EV49" s="191"/>
      <c r="EW49" s="191"/>
      <c r="EX49" s="191"/>
      <c r="EY49" s="191"/>
      <c r="EZ49" s="191"/>
      <c r="FA49" s="191"/>
      <c r="FB49" s="191"/>
      <c r="FC49" s="191"/>
      <c r="FD49" s="191"/>
      <c r="FE49" s="191"/>
      <c r="FF49" s="191"/>
      <c r="FG49" s="191"/>
      <c r="FH49" s="191"/>
      <c r="FI49" s="191"/>
      <c r="FJ49" s="191"/>
      <c r="FK49" s="191"/>
      <c r="FL49" s="191"/>
      <c r="FM49" s="191"/>
      <c r="FN49" s="191"/>
      <c r="FO49" s="191"/>
      <c r="FP49" s="191"/>
      <c r="FQ49" s="191"/>
      <c r="FR49" s="191"/>
      <c r="FS49" s="191"/>
      <c r="FT49" s="191"/>
      <c r="FU49" s="191"/>
      <c r="FV49" s="191"/>
      <c r="FW49" s="191"/>
      <c r="FX49" s="191"/>
      <c r="FY49" s="191"/>
      <c r="FZ49" s="191"/>
      <c r="GA49" s="191"/>
      <c r="GB49" s="191"/>
      <c r="GC49" s="191"/>
      <c r="GD49" s="191"/>
      <c r="GE49" s="191"/>
      <c r="GF49" s="191"/>
      <c r="GG49" s="191"/>
      <c r="GH49" s="191"/>
      <c r="GI49" s="191"/>
      <c r="GJ49" s="191"/>
      <c r="GK49" s="191"/>
      <c r="GL49" s="191"/>
      <c r="GM49" s="191"/>
      <c r="GN49" s="191"/>
      <c r="GO49" s="191"/>
      <c r="GP49" s="191"/>
      <c r="GQ49" s="191"/>
      <c r="GR49" s="191"/>
      <c r="GS49" s="191"/>
      <c r="GT49" s="191"/>
      <c r="GU49" s="191"/>
      <c r="GV49" s="191"/>
      <c r="GW49" s="191"/>
      <c r="GX49" s="191"/>
      <c r="GY49" s="191"/>
      <c r="GZ49" s="191"/>
      <c r="HA49" s="191"/>
      <c r="HB49" s="191"/>
      <c r="HC49" s="191"/>
      <c r="HD49" s="191"/>
      <c r="HE49" s="191"/>
      <c r="HF49" s="191"/>
      <c r="HG49" s="191"/>
      <c r="HH49" s="191"/>
      <c r="HI49" s="191"/>
      <c r="HJ49" s="191"/>
      <c r="HK49" s="191"/>
      <c r="HL49" s="191"/>
      <c r="HM49" s="191"/>
      <c r="HN49" s="191"/>
      <c r="HO49" s="191"/>
      <c r="HP49" s="191"/>
      <c r="HQ49" s="191"/>
      <c r="HR49" s="191"/>
      <c r="HS49" s="191"/>
      <c r="HT49" s="191"/>
      <c r="HU49" s="191"/>
      <c r="HV49" s="191"/>
      <c r="HW49" s="191"/>
      <c r="HX49" s="191"/>
      <c r="HY49" s="191"/>
      <c r="HZ49" s="191"/>
      <c r="IA49" s="191"/>
      <c r="IB49" s="191"/>
      <c r="IC49" s="191"/>
      <c r="ID49" s="191"/>
      <c r="IE49" s="191"/>
      <c r="IF49" s="191"/>
      <c r="IG49" s="191"/>
      <c r="IH49" s="191"/>
      <c r="II49" s="191"/>
      <c r="IJ49" s="191"/>
      <c r="IK49" s="191"/>
      <c r="IL49" s="191"/>
      <c r="IM49" s="191"/>
      <c r="IN49" s="191"/>
      <c r="IO49" s="191"/>
      <c r="IP49" s="191"/>
      <c r="IQ49" s="191"/>
      <c r="IR49" s="191"/>
      <c r="IS49" s="191"/>
      <c r="IT49" s="191"/>
      <c r="IU49" s="191"/>
      <c r="IV49" s="191"/>
      <c r="IW49" s="191"/>
      <c r="IX49" s="191"/>
      <c r="IY49" s="191"/>
      <c r="IZ49" s="191"/>
      <c r="JA49" s="191"/>
      <c r="JB49" s="191"/>
      <c r="JC49" s="191"/>
      <c r="JD49" s="191"/>
      <c r="JE49" s="191"/>
      <c r="JF49" s="191"/>
      <c r="JG49" s="191"/>
      <c r="JH49" s="191"/>
      <c r="JI49" s="191"/>
      <c r="JJ49" s="191"/>
      <c r="JK49" s="191"/>
      <c r="JL49" s="191"/>
      <c r="JM49" s="191"/>
      <c r="JN49" s="191"/>
      <c r="JO49" s="191"/>
      <c r="JP49" s="191"/>
      <c r="JQ49" s="191"/>
      <c r="JR49" s="191"/>
      <c r="JS49" s="191"/>
      <c r="JT49" s="191"/>
      <c r="JU49" s="191"/>
      <c r="JV49" s="191"/>
      <c r="JW49" s="191"/>
      <c r="JX49" s="191"/>
      <c r="JY49" s="191"/>
      <c r="JZ49" s="191"/>
      <c r="KA49" s="191"/>
      <c r="KB49" s="191"/>
      <c r="KC49" s="191"/>
      <c r="KD49" s="191"/>
      <c r="KE49" s="191"/>
      <c r="KF49" s="191"/>
      <c r="KG49" s="191"/>
      <c r="KH49" s="191"/>
      <c r="KI49" s="191"/>
      <c r="KJ49" s="191"/>
      <c r="KK49" s="191"/>
      <c r="KL49" s="191"/>
      <c r="KM49" s="191"/>
      <c r="KN49" s="191"/>
      <c r="KO49" s="191"/>
      <c r="KP49" s="191"/>
      <c r="KQ49" s="191"/>
      <c r="KR49" s="191"/>
      <c r="KS49" s="191"/>
      <c r="KT49" s="191"/>
      <c r="KU49" s="191"/>
      <c r="KV49" s="191"/>
      <c r="KW49" s="191"/>
      <c r="KX49" s="191"/>
      <c r="KY49" s="191"/>
      <c r="KZ49" s="191"/>
      <c r="LA49" s="191"/>
      <c r="LB49" s="191"/>
      <c r="LC49" s="191"/>
      <c r="LD49" s="191"/>
      <c r="LE49" s="191"/>
      <c r="LF49" s="191"/>
      <c r="LG49" s="191"/>
      <c r="LH49" s="191"/>
      <c r="LI49" s="191"/>
      <c r="LJ49" s="191"/>
      <c r="LK49" s="191"/>
      <c r="LL49" s="191"/>
      <c r="LM49" s="191"/>
      <c r="LN49" s="191"/>
      <c r="LO49" s="191"/>
      <c r="LP49" s="191"/>
      <c r="LQ49" s="191"/>
      <c r="LR49" s="191"/>
      <c r="LS49" s="191"/>
      <c r="LT49" s="191"/>
      <c r="LU49" s="191"/>
      <c r="LV49" s="191"/>
      <c r="LW49" s="191"/>
      <c r="LX49" s="191"/>
      <c r="LY49" s="191"/>
      <c r="LZ49" s="191"/>
      <c r="MA49" s="191"/>
      <c r="MB49" s="191"/>
      <c r="MC49" s="191"/>
      <c r="MD49" s="191"/>
      <c r="ME49" s="191"/>
      <c r="MF49" s="191"/>
      <c r="MG49" s="191"/>
      <c r="MH49" s="191"/>
      <c r="MI49" s="191"/>
      <c r="MJ49" s="191"/>
      <c r="MK49" s="191"/>
      <c r="ML49" s="191"/>
      <c r="MM49" s="191"/>
      <c r="MN49" s="191"/>
      <c r="MO49" s="191"/>
      <c r="MP49" s="191"/>
      <c r="MQ49" s="191"/>
      <c r="MR49" s="191"/>
      <c r="MS49" s="191"/>
      <c r="MT49" s="191"/>
      <c r="MU49" s="191"/>
      <c r="MV49" s="191"/>
      <c r="MW49" s="191"/>
      <c r="MX49" s="191"/>
      <c r="MY49" s="191"/>
      <c r="MZ49" s="191"/>
      <c r="NA49" s="191"/>
      <c r="NB49" s="191"/>
      <c r="NC49" s="191"/>
      <c r="ND49" s="191"/>
      <c r="NE49" s="191"/>
      <c r="NF49" s="191"/>
      <c r="NG49" s="191"/>
      <c r="NH49" s="191"/>
      <c r="NI49" s="191"/>
      <c r="NJ49" s="191"/>
      <c r="NK49" s="191"/>
      <c r="NL49" s="191"/>
      <c r="NM49" s="191"/>
      <c r="NN49" s="191"/>
      <c r="NO49" s="191"/>
      <c r="NP49" s="191"/>
      <c r="NQ49" s="191"/>
      <c r="NR49" s="191"/>
      <c r="NS49" s="191"/>
      <c r="NT49" s="191"/>
      <c r="NU49" s="191"/>
      <c r="NV49" s="191"/>
      <c r="NW49" s="191"/>
      <c r="NX49" s="191"/>
      <c r="NY49" s="191"/>
      <c r="NZ49" s="191"/>
      <c r="OA49" s="191"/>
      <c r="OB49" s="191"/>
      <c r="OC49" s="191"/>
      <c r="OD49" s="191"/>
      <c r="OE49" s="191"/>
      <c r="OF49" s="191"/>
      <c r="OG49" s="191"/>
      <c r="OH49" s="191"/>
      <c r="OI49" s="191"/>
      <c r="OJ49" s="191"/>
      <c r="OK49" s="191"/>
      <c r="OL49" s="191"/>
      <c r="OM49" s="191"/>
      <c r="ON49" s="191"/>
      <c r="OO49" s="191"/>
      <c r="OP49" s="191"/>
      <c r="OQ49" s="191"/>
      <c r="OR49" s="191"/>
      <c r="OS49" s="191"/>
      <c r="OT49" s="191"/>
      <c r="OU49" s="191"/>
      <c r="OV49" s="191"/>
      <c r="OW49" s="191"/>
      <c r="OX49" s="191"/>
      <c r="OY49" s="191"/>
      <c r="OZ49" s="191"/>
      <c r="PA49" s="191"/>
      <c r="PB49" s="191"/>
      <c r="PC49" s="191"/>
      <c r="PD49" s="191"/>
      <c r="PE49" s="191"/>
      <c r="PF49" s="191"/>
      <c r="PG49" s="191"/>
      <c r="PH49" s="191"/>
      <c r="PI49" s="191"/>
      <c r="PJ49" s="191"/>
      <c r="PK49" s="191"/>
      <c r="PL49" s="191"/>
      <c r="PM49" s="191"/>
      <c r="PN49" s="191"/>
      <c r="PO49" s="191"/>
      <c r="PP49" s="191"/>
      <c r="PQ49" s="191"/>
      <c r="PR49" s="191"/>
      <c r="PS49" s="191"/>
      <c r="PT49" s="191"/>
      <c r="PU49" s="191"/>
      <c r="PV49" s="191"/>
      <c r="PW49" s="191"/>
      <c r="PX49" s="191"/>
      <c r="PY49" s="191"/>
      <c r="PZ49" s="191"/>
      <c r="QA49" s="191"/>
      <c r="QB49" s="191"/>
      <c r="QC49" s="191"/>
      <c r="QD49" s="191"/>
      <c r="QE49" s="191"/>
      <c r="QF49" s="191"/>
      <c r="QG49" s="191"/>
      <c r="QH49" s="191"/>
      <c r="QI49" s="191"/>
      <c r="QJ49" s="191"/>
      <c r="QK49" s="191"/>
      <c r="QL49" s="191"/>
      <c r="QM49" s="191"/>
      <c r="QN49" s="191"/>
      <c r="QO49" s="191"/>
      <c r="QP49" s="191"/>
      <c r="QQ49" s="191"/>
      <c r="QR49" s="191"/>
      <c r="QS49" s="191"/>
      <c r="QT49" s="191"/>
      <c r="QU49" s="191"/>
      <c r="QV49" s="191"/>
      <c r="QW49" s="191"/>
      <c r="QX49" s="191"/>
      <c r="QY49" s="191"/>
      <c r="QZ49" s="191"/>
      <c r="RA49" s="191"/>
      <c r="RB49" s="191"/>
      <c r="RC49" s="191"/>
      <c r="RD49" s="191"/>
      <c r="RE49" s="191"/>
      <c r="RF49" s="191"/>
      <c r="RG49" s="191"/>
      <c r="RH49" s="191"/>
      <c r="RI49" s="191"/>
      <c r="RJ49" s="191"/>
      <c r="RK49" s="191"/>
      <c r="RL49" s="191"/>
      <c r="RM49" s="191"/>
      <c r="RN49" s="191"/>
      <c r="RO49" s="191"/>
      <c r="RP49" s="191"/>
      <c r="RQ49" s="191"/>
      <c r="RR49" s="191"/>
      <c r="RS49" s="191"/>
      <c r="RT49" s="191"/>
      <c r="RU49" s="191"/>
      <c r="RV49" s="191"/>
      <c r="RW49" s="191"/>
      <c r="RX49" s="191"/>
      <c r="RY49" s="191"/>
      <c r="RZ49" s="191"/>
      <c r="SA49" s="191"/>
      <c r="SB49" s="191"/>
      <c r="SC49" s="191"/>
      <c r="SD49" s="191"/>
      <c r="SE49" s="191"/>
      <c r="SF49" s="191"/>
      <c r="SG49" s="191"/>
      <c r="SH49" s="191"/>
      <c r="SI49" s="191"/>
      <c r="SJ49" s="191"/>
      <c r="SK49" s="191"/>
      <c r="SL49" s="191"/>
      <c r="SM49" s="191"/>
      <c r="SN49" s="191"/>
      <c r="SO49" s="191"/>
      <c r="SP49" s="191"/>
      <c r="SQ49" s="191"/>
      <c r="SR49" s="191"/>
      <c r="SS49" s="191"/>
      <c r="ST49" s="191"/>
      <c r="SU49" s="191"/>
      <c r="SV49" s="191"/>
      <c r="SW49" s="191"/>
      <c r="SX49" s="191"/>
      <c r="SY49" s="191"/>
      <c r="SZ49" s="191"/>
      <c r="TA49" s="191"/>
      <c r="TB49" s="191"/>
      <c r="TC49" s="191"/>
      <c r="TD49" s="191"/>
      <c r="TE49" s="191"/>
      <c r="TF49" s="191"/>
      <c r="TG49" s="191"/>
      <c r="TH49" s="191"/>
      <c r="TI49" s="191"/>
      <c r="TJ49" s="191"/>
      <c r="TK49" s="191"/>
      <c r="TL49" s="191"/>
      <c r="TM49" s="191"/>
      <c r="TN49" s="191"/>
      <c r="TO49" s="191"/>
      <c r="TP49" s="191"/>
      <c r="TQ49" s="191"/>
      <c r="TR49" s="191"/>
      <c r="TS49" s="191"/>
      <c r="TT49" s="191"/>
      <c r="TU49" s="191"/>
      <c r="TV49" s="191"/>
      <c r="TW49" s="191"/>
      <c r="TX49" s="191"/>
      <c r="TY49" s="191"/>
      <c r="TZ49" s="191"/>
      <c r="UA49" s="191"/>
      <c r="UB49" s="191"/>
      <c r="UC49" s="191"/>
      <c r="UD49" s="191"/>
      <c r="UE49" s="191"/>
      <c r="UF49" s="191"/>
      <c r="UG49" s="191"/>
      <c r="UH49" s="191"/>
      <c r="UI49" s="191"/>
      <c r="UJ49" s="191"/>
      <c r="UK49" s="191"/>
      <c r="UL49" s="191"/>
      <c r="UM49" s="191"/>
      <c r="UN49" s="191"/>
      <c r="UO49" s="191"/>
      <c r="UP49" s="191"/>
      <c r="UQ49" s="191"/>
      <c r="UR49" s="191"/>
      <c r="US49" s="191"/>
      <c r="UT49" s="191"/>
      <c r="UU49" s="191"/>
      <c r="UV49" s="191"/>
      <c r="UW49" s="191"/>
      <c r="UX49" s="191"/>
      <c r="UY49" s="191"/>
      <c r="UZ49" s="191"/>
      <c r="VA49" s="191"/>
      <c r="VB49" s="191"/>
      <c r="VC49" s="191"/>
      <c r="VD49" s="191"/>
      <c r="VE49" s="191"/>
      <c r="VF49" s="191"/>
      <c r="VG49" s="191"/>
      <c r="VH49" s="191"/>
      <c r="VI49" s="191"/>
      <c r="VJ49" s="191"/>
      <c r="VK49" s="191"/>
      <c r="VL49" s="191"/>
      <c r="VM49" s="191"/>
      <c r="VN49" s="191"/>
      <c r="VO49" s="191"/>
      <c r="VP49" s="191"/>
      <c r="VQ49" s="191"/>
      <c r="VR49" s="191"/>
      <c r="VS49" s="191"/>
      <c r="VT49" s="191"/>
      <c r="VU49" s="191"/>
      <c r="VV49" s="191"/>
      <c r="VW49" s="191"/>
      <c r="VX49" s="191"/>
      <c r="VY49" s="191"/>
      <c r="VZ49" s="191"/>
      <c r="WA49" s="191"/>
      <c r="WB49" s="191"/>
      <c r="WC49" s="191"/>
      <c r="WD49" s="191"/>
      <c r="WE49" s="191"/>
      <c r="WF49" s="191"/>
      <c r="WG49" s="191"/>
      <c r="WH49" s="191"/>
      <c r="WI49" s="191"/>
      <c r="WJ49" s="191"/>
      <c r="WK49" s="191"/>
      <c r="WL49" s="191"/>
      <c r="WM49" s="191"/>
      <c r="WN49" s="191"/>
      <c r="WO49" s="191"/>
      <c r="WP49" s="191"/>
      <c r="WQ49" s="191"/>
      <c r="WR49" s="191"/>
      <c r="WS49" s="191"/>
      <c r="WT49" s="191"/>
      <c r="WU49" s="191"/>
      <c r="WV49" s="191"/>
      <c r="WW49" s="191"/>
      <c r="WX49" s="191"/>
      <c r="WY49" s="191"/>
      <c r="WZ49" s="191"/>
      <c r="XA49" s="191"/>
      <c r="XB49" s="191"/>
      <c r="XC49" s="191"/>
      <c r="XD49" s="191"/>
      <c r="XE49" s="191"/>
      <c r="XF49" s="191"/>
      <c r="XG49" s="191"/>
      <c r="XH49" s="191"/>
      <c r="XI49" s="191"/>
      <c r="XJ49" s="191"/>
      <c r="XK49" s="191"/>
      <c r="XL49" s="191"/>
      <c r="XM49" s="191"/>
      <c r="XN49" s="191"/>
      <c r="XO49" s="191"/>
      <c r="XP49" s="191"/>
      <c r="XQ49" s="191"/>
      <c r="XR49" s="191"/>
      <c r="XS49" s="191"/>
      <c r="XT49" s="191"/>
      <c r="XU49" s="191"/>
      <c r="XV49" s="191"/>
      <c r="XW49" s="191"/>
      <c r="XX49" s="191"/>
      <c r="XY49" s="191"/>
      <c r="XZ49" s="191"/>
      <c r="YA49" s="191"/>
      <c r="YB49" s="191"/>
      <c r="YC49" s="191"/>
      <c r="YD49" s="191"/>
      <c r="YE49" s="191"/>
      <c r="YF49" s="191"/>
      <c r="YG49" s="191"/>
      <c r="YH49" s="191"/>
      <c r="YI49" s="191"/>
      <c r="YJ49" s="191"/>
      <c r="YK49" s="191"/>
      <c r="YL49" s="191"/>
      <c r="YM49" s="191"/>
      <c r="YN49" s="191"/>
      <c r="YO49" s="191"/>
      <c r="YP49" s="191"/>
      <c r="YQ49" s="191"/>
      <c r="YR49" s="191"/>
      <c r="YS49" s="191"/>
      <c r="YT49" s="191"/>
      <c r="YU49" s="191"/>
      <c r="YV49" s="191"/>
      <c r="YW49" s="191"/>
      <c r="YX49" s="191"/>
      <c r="YY49" s="191"/>
      <c r="YZ49" s="191"/>
      <c r="ZA49" s="191"/>
      <c r="ZB49" s="191"/>
      <c r="ZC49" s="191"/>
      <c r="ZD49" s="191"/>
      <c r="ZE49" s="191"/>
      <c r="ZF49" s="191"/>
      <c r="ZG49" s="191"/>
      <c r="ZH49" s="191"/>
      <c r="ZI49" s="191"/>
      <c r="ZJ49" s="191"/>
      <c r="ZK49" s="191"/>
      <c r="ZL49" s="191"/>
      <c r="ZM49" s="191"/>
      <c r="ZN49" s="191"/>
      <c r="ZO49" s="191"/>
      <c r="ZP49" s="191"/>
      <c r="ZQ49" s="191"/>
      <c r="ZR49" s="191"/>
      <c r="ZS49" s="191"/>
      <c r="ZT49" s="191"/>
      <c r="ZU49" s="191"/>
      <c r="ZV49" s="191"/>
      <c r="ZW49" s="191"/>
      <c r="ZX49" s="191"/>
      <c r="ZY49" s="191"/>
      <c r="ZZ49" s="191"/>
      <c r="AAA49" s="191"/>
      <c r="AAB49" s="191"/>
      <c r="AAC49" s="191"/>
      <c r="AAD49" s="191"/>
      <c r="AAE49" s="191"/>
      <c r="AAF49" s="191"/>
      <c r="AAG49" s="191"/>
      <c r="AAH49" s="191"/>
      <c r="AAI49" s="191"/>
      <c r="AAJ49" s="191"/>
      <c r="AAK49" s="191"/>
      <c r="AAL49" s="191"/>
      <c r="AAM49" s="191"/>
      <c r="AAN49" s="191"/>
      <c r="AAO49" s="191"/>
      <c r="AAP49" s="191"/>
      <c r="AAQ49" s="191"/>
      <c r="AAR49" s="191"/>
      <c r="AAS49" s="191"/>
      <c r="AAT49" s="191"/>
      <c r="AAU49" s="191"/>
      <c r="AAV49" s="191"/>
      <c r="AAW49" s="191"/>
      <c r="AAX49" s="191"/>
      <c r="AAY49" s="191"/>
      <c r="AAZ49" s="191"/>
      <c r="ABA49" s="191"/>
      <c r="ABB49" s="191"/>
      <c r="ABC49" s="191"/>
      <c r="ABD49" s="191"/>
      <c r="ABE49" s="191"/>
      <c r="ABF49" s="191"/>
      <c r="ABG49" s="191"/>
      <c r="ABH49" s="191"/>
      <c r="ABI49" s="191"/>
      <c r="ABJ49" s="191"/>
      <c r="ABK49" s="191"/>
      <c r="ABL49" s="191"/>
      <c r="ABM49" s="191"/>
      <c r="ABN49" s="191"/>
      <c r="ABO49" s="191"/>
      <c r="ABP49" s="191"/>
      <c r="ABQ49" s="191"/>
      <c r="ABR49" s="191"/>
      <c r="ABS49" s="191"/>
      <c r="ABT49" s="191"/>
      <c r="ABU49" s="191"/>
      <c r="ABV49" s="191"/>
      <c r="ABW49" s="191"/>
      <c r="ABX49" s="191"/>
      <c r="ABY49" s="191"/>
      <c r="ABZ49" s="191"/>
      <c r="ACA49" s="191"/>
      <c r="ACB49" s="191"/>
      <c r="ACC49" s="191"/>
      <c r="ACD49" s="191"/>
      <c r="ACE49" s="191"/>
      <c r="ACF49" s="191"/>
      <c r="ACG49" s="191"/>
      <c r="ACH49" s="191"/>
      <c r="ACI49" s="191"/>
      <c r="ACJ49" s="191"/>
      <c r="ACK49" s="191"/>
      <c r="ACL49" s="191"/>
      <c r="ACM49" s="191"/>
      <c r="ACN49" s="191"/>
      <c r="ACO49" s="191"/>
      <c r="ACP49" s="191"/>
      <c r="ACQ49" s="191"/>
      <c r="ACR49" s="191"/>
      <c r="ACS49" s="191"/>
      <c r="ACT49" s="191"/>
      <c r="ACU49" s="191"/>
      <c r="ACV49" s="191"/>
      <c r="ACW49" s="191"/>
      <c r="ACX49" s="191"/>
      <c r="ACY49" s="191"/>
      <c r="ACZ49" s="191"/>
      <c r="ADA49" s="191"/>
      <c r="ADB49" s="191"/>
      <c r="ADC49" s="191"/>
      <c r="ADD49" s="191"/>
      <c r="ADE49" s="191"/>
      <c r="ADF49" s="191"/>
      <c r="ADG49" s="191"/>
      <c r="ADH49" s="191"/>
      <c r="ADI49" s="191"/>
      <c r="ADJ49" s="191"/>
      <c r="ADK49" s="191"/>
      <c r="ADL49" s="191"/>
      <c r="ADM49" s="191"/>
      <c r="ADN49" s="191"/>
      <c r="ADO49" s="191"/>
      <c r="ADP49" s="191"/>
      <c r="ADQ49" s="191"/>
      <c r="ADR49" s="191"/>
      <c r="ADS49" s="191"/>
      <c r="ADT49" s="191"/>
      <c r="ADU49" s="191"/>
      <c r="ADV49" s="191"/>
      <c r="ADW49" s="191"/>
      <c r="ADX49" s="191"/>
      <c r="ADY49" s="191"/>
      <c r="ADZ49" s="191"/>
      <c r="AEA49" s="191"/>
      <c r="AEB49" s="191"/>
      <c r="AEC49" s="191"/>
      <c r="AED49" s="191"/>
      <c r="AEE49" s="191"/>
      <c r="AEF49" s="191"/>
      <c r="AEG49" s="191"/>
      <c r="AEH49" s="191"/>
      <c r="AEI49" s="191"/>
      <c r="AEJ49" s="191"/>
      <c r="AEK49" s="191"/>
      <c r="AEL49" s="191"/>
      <c r="AEM49" s="191"/>
      <c r="AEN49" s="191"/>
      <c r="AEO49" s="191"/>
      <c r="AEP49" s="191"/>
      <c r="AEQ49" s="191"/>
      <c r="AER49" s="191"/>
      <c r="AES49" s="191"/>
      <c r="AET49" s="191"/>
      <c r="AEU49" s="191"/>
      <c r="AEV49" s="191"/>
      <c r="AEW49" s="191"/>
      <c r="AEX49" s="191"/>
      <c r="AEY49" s="191"/>
      <c r="AEZ49" s="191"/>
      <c r="AFA49" s="191"/>
      <c r="AFB49" s="191"/>
      <c r="AFC49" s="191"/>
      <c r="AFD49" s="191"/>
      <c r="AFE49" s="191"/>
      <c r="AFF49" s="191"/>
      <c r="AFG49" s="191"/>
      <c r="AFH49" s="191"/>
      <c r="AFI49" s="191"/>
      <c r="AFJ49" s="191"/>
      <c r="AFK49" s="191"/>
      <c r="AFL49" s="191"/>
      <c r="AFM49" s="191"/>
      <c r="AFN49" s="191"/>
      <c r="AFO49" s="191"/>
      <c r="AFP49" s="191"/>
      <c r="AFQ49" s="191"/>
      <c r="AFR49" s="191"/>
      <c r="AFS49" s="191"/>
      <c r="AFT49" s="191"/>
      <c r="AFU49" s="191"/>
      <c r="AFV49" s="191"/>
      <c r="AFW49" s="191"/>
      <c r="AFX49" s="191"/>
      <c r="AFY49" s="191"/>
      <c r="AFZ49" s="191"/>
      <c r="AGA49" s="191"/>
      <c r="AGB49" s="191"/>
      <c r="AGC49" s="191"/>
      <c r="AGD49" s="191"/>
      <c r="AGE49" s="191"/>
      <c r="AGF49" s="191"/>
      <c r="AGG49" s="191"/>
      <c r="AGH49" s="191"/>
      <c r="AGI49" s="191"/>
      <c r="AGJ49" s="191"/>
      <c r="AGK49" s="191"/>
      <c r="AGL49" s="191"/>
      <c r="AGM49" s="191"/>
      <c r="AGN49" s="191"/>
      <c r="AGO49" s="191"/>
      <c r="AGP49" s="191"/>
      <c r="AGQ49" s="191"/>
      <c r="AGR49" s="191"/>
      <c r="AGS49" s="191"/>
      <c r="AGT49" s="191"/>
      <c r="AGU49" s="191"/>
      <c r="AGV49" s="191"/>
      <c r="AGW49" s="191"/>
      <c r="AGX49" s="191"/>
      <c r="AGY49" s="191"/>
      <c r="AGZ49" s="191"/>
      <c r="AHA49" s="191"/>
      <c r="AHB49" s="191"/>
      <c r="AHC49" s="191"/>
      <c r="AHD49" s="191"/>
      <c r="AHE49" s="191"/>
      <c r="AHF49" s="191"/>
      <c r="AHG49" s="191"/>
      <c r="AHH49" s="191"/>
      <c r="AHI49" s="191"/>
      <c r="AHJ49" s="191"/>
      <c r="AHK49" s="191"/>
      <c r="AHL49" s="191"/>
      <c r="AHM49" s="191"/>
      <c r="AHN49" s="191"/>
      <c r="AHO49" s="191"/>
      <c r="AHP49" s="191"/>
      <c r="AHQ49" s="191"/>
      <c r="AHR49" s="191"/>
      <c r="AHS49" s="191"/>
      <c r="AHT49" s="191"/>
      <c r="AHU49" s="191"/>
      <c r="AHV49" s="191"/>
      <c r="AHW49" s="191"/>
      <c r="AHX49" s="191"/>
      <c r="AHY49" s="191"/>
      <c r="AHZ49" s="191"/>
      <c r="AIA49" s="191"/>
      <c r="AIB49" s="191"/>
      <c r="AIC49" s="191"/>
      <c r="AID49" s="191"/>
      <c r="AIE49" s="191"/>
      <c r="AIF49" s="191"/>
      <c r="AIG49" s="191"/>
      <c r="AIH49" s="191"/>
      <c r="AII49" s="191"/>
      <c r="AIJ49" s="191"/>
      <c r="AIK49" s="191"/>
      <c r="AIL49" s="191"/>
      <c r="AIM49" s="191"/>
      <c r="AIN49" s="191"/>
      <c r="AIO49" s="191"/>
      <c r="AIP49" s="191"/>
      <c r="AIQ49" s="191"/>
      <c r="AIR49" s="191"/>
      <c r="AIS49" s="191"/>
      <c r="AIT49" s="191"/>
      <c r="AIU49" s="191"/>
      <c r="AIV49" s="191"/>
      <c r="AIW49" s="191"/>
      <c r="AIX49" s="191"/>
      <c r="AIY49" s="191"/>
      <c r="AIZ49" s="191"/>
      <c r="AJA49" s="191"/>
      <c r="AJB49" s="191"/>
      <c r="AJC49" s="191"/>
      <c r="AJD49" s="191"/>
      <c r="AJE49" s="191"/>
      <c r="AJF49" s="191"/>
      <c r="AJG49" s="191"/>
      <c r="AJH49" s="191"/>
      <c r="AJI49" s="191"/>
      <c r="AJJ49" s="191"/>
      <c r="AJK49" s="191"/>
      <c r="AJL49" s="191"/>
      <c r="AJM49" s="191"/>
      <c r="AJN49" s="191"/>
      <c r="AJO49" s="191"/>
      <c r="AJP49" s="191"/>
      <c r="AJQ49" s="191"/>
      <c r="AJR49" s="191"/>
      <c r="AJS49" s="191"/>
      <c r="AJT49" s="191"/>
      <c r="AJU49" s="191"/>
      <c r="AJV49" s="191"/>
      <c r="AJW49" s="191"/>
      <c r="AJX49" s="191"/>
      <c r="AJY49" s="191"/>
      <c r="AJZ49" s="191"/>
      <c r="AKA49" s="191"/>
      <c r="AKB49" s="191"/>
      <c r="AKC49" s="191"/>
      <c r="AKD49" s="191"/>
      <c r="AKE49" s="191"/>
      <c r="AKF49" s="191"/>
      <c r="AKG49" s="191"/>
      <c r="AKH49" s="191"/>
      <c r="AKI49" s="191"/>
      <c r="AKJ49" s="191"/>
      <c r="AKK49" s="191"/>
      <c r="AKL49" s="191"/>
      <c r="AKM49" s="191"/>
      <c r="AKN49" s="191"/>
      <c r="AKO49" s="191"/>
      <c r="AKP49" s="191"/>
      <c r="AKQ49" s="191"/>
      <c r="AKR49" s="191"/>
      <c r="AKS49" s="191"/>
      <c r="AKT49" s="191"/>
      <c r="AKU49" s="191"/>
      <c r="AKV49" s="191"/>
      <c r="AKW49" s="191"/>
      <c r="AKX49" s="191"/>
      <c r="AKY49" s="191"/>
      <c r="AKZ49" s="191"/>
      <c r="ALA49" s="191"/>
      <c r="ALB49" s="191"/>
      <c r="ALC49" s="191"/>
      <c r="ALD49" s="191"/>
      <c r="ALE49" s="191"/>
      <c r="ALF49" s="191"/>
      <c r="ALG49" s="191"/>
      <c r="ALH49" s="191"/>
      <c r="ALI49" s="191"/>
      <c r="ALJ49" s="191"/>
      <c r="ALK49" s="191"/>
      <c r="ALL49" s="191"/>
      <c r="ALM49" s="191"/>
      <c r="ALN49" s="191"/>
      <c r="ALO49" s="191"/>
      <c r="ALP49" s="191"/>
      <c r="ALQ49" s="191"/>
      <c r="ALR49" s="191"/>
      <c r="ALS49" s="191"/>
      <c r="ALT49" s="191"/>
      <c r="ALU49" s="191"/>
      <c r="ALV49" s="191"/>
      <c r="ALW49" s="191"/>
      <c r="ALX49" s="191"/>
      <c r="ALY49" s="191"/>
      <c r="ALZ49" s="191"/>
      <c r="AMA49" s="191"/>
      <c r="AMB49" s="191"/>
      <c r="AMC49" s="191"/>
      <c r="AMD49" s="191"/>
      <c r="AME49" s="191"/>
      <c r="AMF49" s="191"/>
      <c r="AMG49" s="191"/>
      <c r="AMH49" s="191"/>
      <c r="AMI49" s="191"/>
      <c r="AMJ49" s="191"/>
      <c r="AMK49" s="191"/>
      <c r="AML49" s="191"/>
    </row>
    <row r="50" spans="1:1026" ht="9.9499999999999993" customHeight="1" x14ac:dyDescent="0.25">
      <c r="A50" s="810" t="s">
        <v>27</v>
      </c>
      <c r="B50" s="810"/>
      <c r="C50" s="211"/>
      <c r="D50" s="211"/>
      <c r="E50" s="172">
        <f>E49*12-10.36</f>
        <v>8989859.9787943847</v>
      </c>
      <c r="F50" s="172">
        <f>F49*12-10.42</f>
        <v>9135784.9371914454</v>
      </c>
      <c r="H50" s="231"/>
      <c r="J50" s="172">
        <f>F50-E50</f>
        <v>145924.95839706063</v>
      </c>
      <c r="M50" s="242">
        <v>519480</v>
      </c>
      <c r="N50" s="189">
        <f>M50-E50</f>
        <v>-8470379.9787943847</v>
      </c>
      <c r="O50" s="31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191"/>
      <c r="AJ50" s="191"/>
      <c r="AK50" s="191"/>
      <c r="AL50" s="191"/>
      <c r="AM50" s="191"/>
      <c r="AN50" s="191"/>
      <c r="AO50" s="191"/>
      <c r="AP50" s="191"/>
      <c r="AQ50" s="191"/>
      <c r="AR50" s="191"/>
      <c r="AS50" s="191"/>
      <c r="AT50" s="191"/>
      <c r="AU50" s="191"/>
      <c r="AV50" s="191"/>
      <c r="AW50" s="191"/>
      <c r="AX50" s="191"/>
      <c r="AY50" s="191"/>
      <c r="AZ50" s="191"/>
      <c r="BA50" s="191"/>
      <c r="BB50" s="191"/>
      <c r="BC50" s="191"/>
      <c r="BD50" s="191"/>
      <c r="BE50" s="191"/>
      <c r="BF50" s="191"/>
      <c r="BG50" s="191"/>
      <c r="BH50" s="191"/>
      <c r="BI50" s="191"/>
      <c r="BJ50" s="191"/>
      <c r="BK50" s="191"/>
      <c r="BL50" s="191"/>
      <c r="BM50" s="191"/>
      <c r="BN50" s="191"/>
      <c r="BO50" s="191"/>
      <c r="BP50" s="191"/>
      <c r="BQ50" s="191"/>
      <c r="BR50" s="191"/>
      <c r="BS50" s="191"/>
      <c r="BT50" s="191"/>
      <c r="BU50" s="191"/>
      <c r="BV50" s="191"/>
      <c r="BW50" s="191"/>
      <c r="BX50" s="191"/>
      <c r="BY50" s="191"/>
      <c r="BZ50" s="191"/>
      <c r="CA50" s="191"/>
      <c r="CB50" s="191"/>
      <c r="CC50" s="191"/>
      <c r="CD50" s="191"/>
      <c r="CE50" s="191"/>
      <c r="CF50" s="191"/>
      <c r="CG50" s="191"/>
      <c r="CH50" s="191"/>
      <c r="CI50" s="191"/>
      <c r="CJ50" s="191"/>
      <c r="CK50" s="191"/>
      <c r="CL50" s="191"/>
      <c r="CM50" s="191"/>
      <c r="CN50" s="191"/>
      <c r="CO50" s="191"/>
      <c r="CP50" s="191"/>
      <c r="CQ50" s="191"/>
      <c r="CR50" s="191"/>
      <c r="CS50" s="191"/>
      <c r="CT50" s="191"/>
      <c r="CU50" s="191"/>
      <c r="CV50" s="191"/>
      <c r="CW50" s="191"/>
      <c r="CX50" s="191"/>
      <c r="CY50" s="191"/>
      <c r="CZ50" s="191"/>
      <c r="DA50" s="191"/>
      <c r="DB50" s="191"/>
      <c r="DC50" s="191"/>
      <c r="DD50" s="191"/>
      <c r="DE50" s="191"/>
      <c r="DF50" s="191"/>
      <c r="DG50" s="191"/>
      <c r="DH50" s="191"/>
      <c r="DI50" s="191"/>
      <c r="DJ50" s="191"/>
      <c r="DK50" s="191"/>
      <c r="DL50" s="191"/>
      <c r="DM50" s="191"/>
      <c r="DN50" s="191"/>
      <c r="DO50" s="191"/>
      <c r="DP50" s="191"/>
      <c r="DQ50" s="191"/>
      <c r="DR50" s="191"/>
      <c r="DS50" s="191"/>
      <c r="DT50" s="191"/>
      <c r="DU50" s="191"/>
      <c r="DV50" s="191"/>
      <c r="DW50" s="191"/>
      <c r="DX50" s="191"/>
      <c r="DY50" s="191"/>
      <c r="DZ50" s="191"/>
      <c r="EA50" s="191"/>
      <c r="EB50" s="191"/>
      <c r="EC50" s="191"/>
      <c r="ED50" s="191"/>
      <c r="EE50" s="191"/>
      <c r="EF50" s="191"/>
      <c r="EG50" s="191"/>
      <c r="EH50" s="191"/>
      <c r="EI50" s="191"/>
      <c r="EJ50" s="191"/>
      <c r="EK50" s="191"/>
      <c r="EL50" s="191"/>
      <c r="EM50" s="191"/>
      <c r="EN50" s="191"/>
      <c r="EO50" s="191"/>
      <c r="EP50" s="191"/>
      <c r="EQ50" s="191"/>
      <c r="ER50" s="191"/>
      <c r="ES50" s="191"/>
      <c r="ET50" s="191"/>
      <c r="EU50" s="191"/>
      <c r="EV50" s="191"/>
      <c r="EW50" s="191"/>
      <c r="EX50" s="191"/>
      <c r="EY50" s="191"/>
      <c r="EZ50" s="191"/>
      <c r="FA50" s="191"/>
      <c r="FB50" s="191"/>
      <c r="FC50" s="191"/>
      <c r="FD50" s="191"/>
      <c r="FE50" s="191"/>
      <c r="FF50" s="191"/>
      <c r="FG50" s="191"/>
      <c r="FH50" s="191"/>
      <c r="FI50" s="191"/>
      <c r="FJ50" s="191"/>
      <c r="FK50" s="191"/>
      <c r="FL50" s="191"/>
      <c r="FM50" s="191"/>
      <c r="FN50" s="191"/>
      <c r="FO50" s="191"/>
      <c r="FP50" s="191"/>
      <c r="FQ50" s="191"/>
      <c r="FR50" s="191"/>
      <c r="FS50" s="191"/>
      <c r="FT50" s="191"/>
      <c r="FU50" s="191"/>
      <c r="FV50" s="191"/>
      <c r="FW50" s="191"/>
      <c r="FX50" s="191"/>
      <c r="FY50" s="191"/>
      <c r="FZ50" s="191"/>
      <c r="GA50" s="191"/>
      <c r="GB50" s="191"/>
      <c r="GC50" s="191"/>
      <c r="GD50" s="191"/>
      <c r="GE50" s="191"/>
      <c r="GF50" s="191"/>
      <c r="GG50" s="191"/>
      <c r="GH50" s="191"/>
      <c r="GI50" s="191"/>
      <c r="GJ50" s="191"/>
      <c r="GK50" s="191"/>
      <c r="GL50" s="191"/>
      <c r="GM50" s="191"/>
      <c r="GN50" s="191"/>
      <c r="GO50" s="191"/>
      <c r="GP50" s="191"/>
      <c r="GQ50" s="191"/>
      <c r="GR50" s="191"/>
      <c r="GS50" s="191"/>
      <c r="GT50" s="191"/>
      <c r="GU50" s="191"/>
      <c r="GV50" s="191"/>
      <c r="GW50" s="191"/>
      <c r="GX50" s="191"/>
      <c r="GY50" s="191"/>
      <c r="GZ50" s="191"/>
      <c r="HA50" s="191"/>
      <c r="HB50" s="191"/>
      <c r="HC50" s="191"/>
      <c r="HD50" s="191"/>
      <c r="HE50" s="191"/>
      <c r="HF50" s="191"/>
      <c r="HG50" s="191"/>
      <c r="HH50" s="191"/>
      <c r="HI50" s="191"/>
      <c r="HJ50" s="191"/>
      <c r="HK50" s="191"/>
      <c r="HL50" s="191"/>
      <c r="HM50" s="191"/>
      <c r="HN50" s="191"/>
      <c r="HO50" s="191"/>
      <c r="HP50" s="191"/>
      <c r="HQ50" s="191"/>
      <c r="HR50" s="191"/>
      <c r="HS50" s="191"/>
      <c r="HT50" s="191"/>
      <c r="HU50" s="191"/>
      <c r="HV50" s="191"/>
      <c r="HW50" s="191"/>
      <c r="HX50" s="191"/>
      <c r="HY50" s="191"/>
      <c r="HZ50" s="191"/>
      <c r="IA50" s="191"/>
      <c r="IB50" s="191"/>
      <c r="IC50" s="191"/>
      <c r="ID50" s="191"/>
      <c r="IE50" s="191"/>
      <c r="IF50" s="191"/>
      <c r="IG50" s="191"/>
      <c r="IH50" s="191"/>
      <c r="II50" s="191"/>
      <c r="IJ50" s="191"/>
      <c r="IK50" s="191"/>
      <c r="IL50" s="191"/>
      <c r="IM50" s="191"/>
      <c r="IN50" s="191"/>
      <c r="IO50" s="191"/>
      <c r="IP50" s="191"/>
      <c r="IQ50" s="191"/>
      <c r="IR50" s="191"/>
      <c r="IS50" s="191"/>
      <c r="IT50" s="191"/>
      <c r="IU50" s="191"/>
      <c r="IV50" s="191"/>
      <c r="IW50" s="191"/>
      <c r="IX50" s="191"/>
      <c r="IY50" s="191"/>
      <c r="IZ50" s="191"/>
      <c r="JA50" s="191"/>
      <c r="JB50" s="191"/>
      <c r="JC50" s="191"/>
      <c r="JD50" s="191"/>
      <c r="JE50" s="191"/>
      <c r="JF50" s="191"/>
      <c r="JG50" s="191"/>
      <c r="JH50" s="191"/>
      <c r="JI50" s="191"/>
      <c r="JJ50" s="191"/>
      <c r="JK50" s="191"/>
      <c r="JL50" s="191"/>
      <c r="JM50" s="191"/>
      <c r="JN50" s="191"/>
      <c r="JO50" s="191"/>
      <c r="JP50" s="191"/>
      <c r="JQ50" s="191"/>
      <c r="JR50" s="191"/>
      <c r="JS50" s="191"/>
      <c r="JT50" s="191"/>
      <c r="JU50" s="191"/>
      <c r="JV50" s="191"/>
      <c r="JW50" s="191"/>
      <c r="JX50" s="191"/>
      <c r="JY50" s="191"/>
      <c r="JZ50" s="191"/>
      <c r="KA50" s="191"/>
      <c r="KB50" s="191"/>
      <c r="KC50" s="191"/>
      <c r="KD50" s="191"/>
      <c r="KE50" s="191"/>
      <c r="KF50" s="191"/>
      <c r="KG50" s="191"/>
      <c r="KH50" s="191"/>
      <c r="KI50" s="191"/>
      <c r="KJ50" s="191"/>
      <c r="KK50" s="191"/>
      <c r="KL50" s="191"/>
      <c r="KM50" s="191"/>
      <c r="KN50" s="191"/>
      <c r="KO50" s="191"/>
      <c r="KP50" s="191"/>
      <c r="KQ50" s="191"/>
      <c r="KR50" s="191"/>
      <c r="KS50" s="191"/>
      <c r="KT50" s="191"/>
      <c r="KU50" s="191"/>
      <c r="KV50" s="191"/>
      <c r="KW50" s="191"/>
      <c r="KX50" s="191"/>
      <c r="KY50" s="191"/>
      <c r="KZ50" s="191"/>
      <c r="LA50" s="191"/>
      <c r="LB50" s="191"/>
      <c r="LC50" s="191"/>
      <c r="LD50" s="191"/>
      <c r="LE50" s="191"/>
      <c r="LF50" s="191"/>
      <c r="LG50" s="191"/>
      <c r="LH50" s="191"/>
      <c r="LI50" s="191"/>
      <c r="LJ50" s="191"/>
      <c r="LK50" s="191"/>
      <c r="LL50" s="191"/>
      <c r="LM50" s="191"/>
      <c r="LN50" s="191"/>
      <c r="LO50" s="191"/>
      <c r="LP50" s="191"/>
      <c r="LQ50" s="191"/>
      <c r="LR50" s="191"/>
      <c r="LS50" s="191"/>
      <c r="LT50" s="191"/>
      <c r="LU50" s="191"/>
      <c r="LV50" s="191"/>
      <c r="LW50" s="191"/>
      <c r="LX50" s="191"/>
      <c r="LY50" s="191"/>
      <c r="LZ50" s="191"/>
      <c r="MA50" s="191"/>
      <c r="MB50" s="191"/>
      <c r="MC50" s="191"/>
      <c r="MD50" s="191"/>
      <c r="ME50" s="191"/>
      <c r="MF50" s="191"/>
      <c r="MG50" s="191"/>
      <c r="MH50" s="191"/>
      <c r="MI50" s="191"/>
      <c r="MJ50" s="191"/>
      <c r="MK50" s="191"/>
      <c r="ML50" s="191"/>
      <c r="MM50" s="191"/>
      <c r="MN50" s="191"/>
      <c r="MO50" s="191"/>
      <c r="MP50" s="191"/>
      <c r="MQ50" s="191"/>
      <c r="MR50" s="191"/>
      <c r="MS50" s="191"/>
      <c r="MT50" s="191"/>
      <c r="MU50" s="191"/>
      <c r="MV50" s="191"/>
      <c r="MW50" s="191"/>
      <c r="MX50" s="191"/>
      <c r="MY50" s="191"/>
      <c r="MZ50" s="191"/>
      <c r="NA50" s="191"/>
      <c r="NB50" s="191"/>
      <c r="NC50" s="191"/>
      <c r="ND50" s="191"/>
      <c r="NE50" s="191"/>
      <c r="NF50" s="191"/>
      <c r="NG50" s="191"/>
      <c r="NH50" s="191"/>
      <c r="NI50" s="191"/>
      <c r="NJ50" s="191"/>
      <c r="NK50" s="191"/>
      <c r="NL50" s="191"/>
      <c r="NM50" s="191"/>
      <c r="NN50" s="191"/>
      <c r="NO50" s="191"/>
      <c r="NP50" s="191"/>
      <c r="NQ50" s="191"/>
      <c r="NR50" s="191"/>
      <c r="NS50" s="191"/>
      <c r="NT50" s="191"/>
      <c r="NU50" s="191"/>
      <c r="NV50" s="191"/>
      <c r="NW50" s="191"/>
      <c r="NX50" s="191"/>
      <c r="NY50" s="191"/>
      <c r="NZ50" s="191"/>
      <c r="OA50" s="191"/>
      <c r="OB50" s="191"/>
      <c r="OC50" s="191"/>
      <c r="OD50" s="191"/>
      <c r="OE50" s="191"/>
      <c r="OF50" s="191"/>
      <c r="OG50" s="191"/>
      <c r="OH50" s="191"/>
      <c r="OI50" s="191"/>
      <c r="OJ50" s="191"/>
      <c r="OK50" s="191"/>
      <c r="OL50" s="191"/>
      <c r="OM50" s="191"/>
      <c r="ON50" s="191"/>
      <c r="OO50" s="191"/>
      <c r="OP50" s="191"/>
      <c r="OQ50" s="191"/>
      <c r="OR50" s="191"/>
      <c r="OS50" s="191"/>
      <c r="OT50" s="191"/>
      <c r="OU50" s="191"/>
      <c r="OV50" s="191"/>
      <c r="OW50" s="191"/>
      <c r="OX50" s="191"/>
      <c r="OY50" s="191"/>
      <c r="OZ50" s="191"/>
      <c r="PA50" s="191"/>
      <c r="PB50" s="191"/>
      <c r="PC50" s="191"/>
      <c r="PD50" s="191"/>
      <c r="PE50" s="191"/>
      <c r="PF50" s="191"/>
      <c r="PG50" s="191"/>
      <c r="PH50" s="191"/>
      <c r="PI50" s="191"/>
      <c r="PJ50" s="191"/>
      <c r="PK50" s="191"/>
      <c r="PL50" s="191"/>
      <c r="PM50" s="191"/>
      <c r="PN50" s="191"/>
      <c r="PO50" s="191"/>
      <c r="PP50" s="191"/>
      <c r="PQ50" s="191"/>
      <c r="PR50" s="191"/>
      <c r="PS50" s="191"/>
      <c r="PT50" s="191"/>
      <c r="PU50" s="191"/>
      <c r="PV50" s="191"/>
      <c r="PW50" s="191"/>
      <c r="PX50" s="191"/>
      <c r="PY50" s="191"/>
      <c r="PZ50" s="191"/>
      <c r="QA50" s="191"/>
      <c r="QB50" s="191"/>
      <c r="QC50" s="191"/>
      <c r="QD50" s="191"/>
      <c r="QE50" s="191"/>
      <c r="QF50" s="191"/>
      <c r="QG50" s="191"/>
      <c r="QH50" s="191"/>
      <c r="QI50" s="191"/>
      <c r="QJ50" s="191"/>
      <c r="QK50" s="191"/>
      <c r="QL50" s="191"/>
      <c r="QM50" s="191"/>
      <c r="QN50" s="191"/>
      <c r="QO50" s="191"/>
      <c r="QP50" s="191"/>
      <c r="QQ50" s="191"/>
      <c r="QR50" s="191"/>
      <c r="QS50" s="191"/>
      <c r="QT50" s="191"/>
      <c r="QU50" s="191"/>
      <c r="QV50" s="191"/>
      <c r="QW50" s="191"/>
      <c r="QX50" s="191"/>
      <c r="QY50" s="191"/>
      <c r="QZ50" s="191"/>
      <c r="RA50" s="191"/>
      <c r="RB50" s="191"/>
      <c r="RC50" s="191"/>
      <c r="RD50" s="191"/>
      <c r="RE50" s="191"/>
      <c r="RF50" s="191"/>
      <c r="RG50" s="191"/>
      <c r="RH50" s="191"/>
      <c r="RI50" s="191"/>
      <c r="RJ50" s="191"/>
      <c r="RK50" s="191"/>
      <c r="RL50" s="191"/>
      <c r="RM50" s="191"/>
      <c r="RN50" s="191"/>
      <c r="RO50" s="191"/>
      <c r="RP50" s="191"/>
      <c r="RQ50" s="191"/>
      <c r="RR50" s="191"/>
      <c r="RS50" s="191"/>
      <c r="RT50" s="191"/>
      <c r="RU50" s="191"/>
      <c r="RV50" s="191"/>
      <c r="RW50" s="191"/>
      <c r="RX50" s="191"/>
      <c r="RY50" s="191"/>
      <c r="RZ50" s="191"/>
      <c r="SA50" s="191"/>
      <c r="SB50" s="191"/>
      <c r="SC50" s="191"/>
      <c r="SD50" s="191"/>
      <c r="SE50" s="191"/>
      <c r="SF50" s="191"/>
      <c r="SG50" s="191"/>
      <c r="SH50" s="191"/>
      <c r="SI50" s="191"/>
      <c r="SJ50" s="191"/>
      <c r="SK50" s="191"/>
      <c r="SL50" s="191"/>
      <c r="SM50" s="191"/>
      <c r="SN50" s="191"/>
      <c r="SO50" s="191"/>
      <c r="SP50" s="191"/>
      <c r="SQ50" s="191"/>
      <c r="SR50" s="191"/>
      <c r="SS50" s="191"/>
      <c r="ST50" s="191"/>
      <c r="SU50" s="191"/>
      <c r="SV50" s="191"/>
      <c r="SW50" s="191"/>
      <c r="SX50" s="191"/>
      <c r="SY50" s="191"/>
      <c r="SZ50" s="191"/>
      <c r="TA50" s="191"/>
      <c r="TB50" s="191"/>
      <c r="TC50" s="191"/>
      <c r="TD50" s="191"/>
      <c r="TE50" s="191"/>
      <c r="TF50" s="191"/>
      <c r="TG50" s="191"/>
      <c r="TH50" s="191"/>
      <c r="TI50" s="191"/>
      <c r="TJ50" s="191"/>
      <c r="TK50" s="191"/>
      <c r="TL50" s="191"/>
      <c r="TM50" s="191"/>
      <c r="TN50" s="191"/>
      <c r="TO50" s="191"/>
      <c r="TP50" s="191"/>
      <c r="TQ50" s="191"/>
      <c r="TR50" s="191"/>
      <c r="TS50" s="191"/>
      <c r="TT50" s="191"/>
      <c r="TU50" s="191"/>
      <c r="TV50" s="191"/>
      <c r="TW50" s="191"/>
      <c r="TX50" s="191"/>
      <c r="TY50" s="191"/>
      <c r="TZ50" s="191"/>
      <c r="UA50" s="191"/>
      <c r="UB50" s="191"/>
      <c r="UC50" s="191"/>
      <c r="UD50" s="191"/>
      <c r="UE50" s="191"/>
      <c r="UF50" s="191"/>
      <c r="UG50" s="191"/>
      <c r="UH50" s="191"/>
      <c r="UI50" s="191"/>
      <c r="UJ50" s="191"/>
      <c r="UK50" s="191"/>
      <c r="UL50" s="191"/>
      <c r="UM50" s="191"/>
      <c r="UN50" s="191"/>
      <c r="UO50" s="191"/>
      <c r="UP50" s="191"/>
      <c r="UQ50" s="191"/>
      <c r="UR50" s="191"/>
      <c r="US50" s="191"/>
      <c r="UT50" s="191"/>
      <c r="UU50" s="191"/>
      <c r="UV50" s="191"/>
      <c r="UW50" s="191"/>
      <c r="UX50" s="191"/>
      <c r="UY50" s="191"/>
      <c r="UZ50" s="191"/>
      <c r="VA50" s="191"/>
      <c r="VB50" s="191"/>
      <c r="VC50" s="191"/>
      <c r="VD50" s="191"/>
      <c r="VE50" s="191"/>
      <c r="VF50" s="191"/>
      <c r="VG50" s="191"/>
      <c r="VH50" s="191"/>
      <c r="VI50" s="191"/>
      <c r="VJ50" s="191"/>
      <c r="VK50" s="191"/>
      <c r="VL50" s="191"/>
      <c r="VM50" s="191"/>
      <c r="VN50" s="191"/>
      <c r="VO50" s="191"/>
      <c r="VP50" s="191"/>
      <c r="VQ50" s="191"/>
      <c r="VR50" s="191"/>
      <c r="VS50" s="191"/>
      <c r="VT50" s="191"/>
      <c r="VU50" s="191"/>
      <c r="VV50" s="191"/>
      <c r="VW50" s="191"/>
      <c r="VX50" s="191"/>
      <c r="VY50" s="191"/>
      <c r="VZ50" s="191"/>
      <c r="WA50" s="191"/>
      <c r="WB50" s="191"/>
      <c r="WC50" s="191"/>
      <c r="WD50" s="191"/>
      <c r="WE50" s="191"/>
      <c r="WF50" s="191"/>
      <c r="WG50" s="191"/>
      <c r="WH50" s="191"/>
      <c r="WI50" s="191"/>
      <c r="WJ50" s="191"/>
      <c r="WK50" s="191"/>
      <c r="WL50" s="191"/>
      <c r="WM50" s="191"/>
      <c r="WN50" s="191"/>
      <c r="WO50" s="191"/>
      <c r="WP50" s="191"/>
      <c r="WQ50" s="191"/>
      <c r="WR50" s="191"/>
      <c r="WS50" s="191"/>
      <c r="WT50" s="191"/>
      <c r="WU50" s="191"/>
      <c r="WV50" s="191"/>
      <c r="WW50" s="191"/>
      <c r="WX50" s="191"/>
      <c r="WY50" s="191"/>
      <c r="WZ50" s="191"/>
      <c r="XA50" s="191"/>
      <c r="XB50" s="191"/>
      <c r="XC50" s="191"/>
      <c r="XD50" s="191"/>
      <c r="XE50" s="191"/>
      <c r="XF50" s="191"/>
      <c r="XG50" s="191"/>
      <c r="XH50" s="191"/>
      <c r="XI50" s="191"/>
      <c r="XJ50" s="191"/>
      <c r="XK50" s="191"/>
      <c r="XL50" s="191"/>
      <c r="XM50" s="191"/>
      <c r="XN50" s="191"/>
      <c r="XO50" s="191"/>
      <c r="XP50" s="191"/>
      <c r="XQ50" s="191"/>
      <c r="XR50" s="191"/>
      <c r="XS50" s="191"/>
      <c r="XT50" s="191"/>
      <c r="XU50" s="191"/>
      <c r="XV50" s="191"/>
      <c r="XW50" s="191"/>
      <c r="XX50" s="191"/>
      <c r="XY50" s="191"/>
      <c r="XZ50" s="191"/>
      <c r="YA50" s="191"/>
      <c r="YB50" s="191"/>
      <c r="YC50" s="191"/>
      <c r="YD50" s="191"/>
      <c r="YE50" s="191"/>
      <c r="YF50" s="191"/>
      <c r="YG50" s="191"/>
      <c r="YH50" s="191"/>
      <c r="YI50" s="191"/>
      <c r="YJ50" s="191"/>
      <c r="YK50" s="191"/>
      <c r="YL50" s="191"/>
      <c r="YM50" s="191"/>
      <c r="YN50" s="191"/>
      <c r="YO50" s="191"/>
      <c r="YP50" s="191"/>
      <c r="YQ50" s="191"/>
      <c r="YR50" s="191"/>
      <c r="YS50" s="191"/>
      <c r="YT50" s="191"/>
      <c r="YU50" s="191"/>
      <c r="YV50" s="191"/>
      <c r="YW50" s="191"/>
      <c r="YX50" s="191"/>
      <c r="YY50" s="191"/>
      <c r="YZ50" s="191"/>
      <c r="ZA50" s="191"/>
      <c r="ZB50" s="191"/>
      <c r="ZC50" s="191"/>
      <c r="ZD50" s="191"/>
      <c r="ZE50" s="191"/>
      <c r="ZF50" s="191"/>
      <c r="ZG50" s="191"/>
      <c r="ZH50" s="191"/>
      <c r="ZI50" s="191"/>
      <c r="ZJ50" s="191"/>
      <c r="ZK50" s="191"/>
      <c r="ZL50" s="191"/>
      <c r="ZM50" s="191"/>
      <c r="ZN50" s="191"/>
      <c r="ZO50" s="191"/>
      <c r="ZP50" s="191"/>
      <c r="ZQ50" s="191"/>
      <c r="ZR50" s="191"/>
      <c r="ZS50" s="191"/>
      <c r="ZT50" s="191"/>
      <c r="ZU50" s="191"/>
      <c r="ZV50" s="191"/>
      <c r="ZW50" s="191"/>
      <c r="ZX50" s="191"/>
      <c r="ZY50" s="191"/>
      <c r="ZZ50" s="191"/>
      <c r="AAA50" s="191"/>
      <c r="AAB50" s="191"/>
      <c r="AAC50" s="191"/>
      <c r="AAD50" s="191"/>
      <c r="AAE50" s="191"/>
      <c r="AAF50" s="191"/>
      <c r="AAG50" s="191"/>
      <c r="AAH50" s="191"/>
      <c r="AAI50" s="191"/>
      <c r="AAJ50" s="191"/>
      <c r="AAK50" s="191"/>
      <c r="AAL50" s="191"/>
      <c r="AAM50" s="191"/>
      <c r="AAN50" s="191"/>
      <c r="AAO50" s="191"/>
      <c r="AAP50" s="191"/>
      <c r="AAQ50" s="191"/>
      <c r="AAR50" s="191"/>
      <c r="AAS50" s="191"/>
      <c r="AAT50" s="191"/>
      <c r="AAU50" s="191"/>
      <c r="AAV50" s="191"/>
      <c r="AAW50" s="191"/>
      <c r="AAX50" s="191"/>
      <c r="AAY50" s="191"/>
      <c r="AAZ50" s="191"/>
      <c r="ABA50" s="191"/>
      <c r="ABB50" s="191"/>
      <c r="ABC50" s="191"/>
      <c r="ABD50" s="191"/>
      <c r="ABE50" s="191"/>
      <c r="ABF50" s="191"/>
      <c r="ABG50" s="191"/>
      <c r="ABH50" s="191"/>
      <c r="ABI50" s="191"/>
      <c r="ABJ50" s="191"/>
      <c r="ABK50" s="191"/>
      <c r="ABL50" s="191"/>
      <c r="ABM50" s="191"/>
      <c r="ABN50" s="191"/>
      <c r="ABO50" s="191"/>
      <c r="ABP50" s="191"/>
      <c r="ABQ50" s="191"/>
      <c r="ABR50" s="191"/>
      <c r="ABS50" s="191"/>
      <c r="ABT50" s="191"/>
      <c r="ABU50" s="191"/>
      <c r="ABV50" s="191"/>
      <c r="ABW50" s="191"/>
      <c r="ABX50" s="191"/>
      <c r="ABY50" s="191"/>
      <c r="ABZ50" s="191"/>
      <c r="ACA50" s="191"/>
      <c r="ACB50" s="191"/>
      <c r="ACC50" s="191"/>
      <c r="ACD50" s="191"/>
      <c r="ACE50" s="191"/>
      <c r="ACF50" s="191"/>
      <c r="ACG50" s="191"/>
      <c r="ACH50" s="191"/>
      <c r="ACI50" s="191"/>
      <c r="ACJ50" s="191"/>
      <c r="ACK50" s="191"/>
      <c r="ACL50" s="191"/>
      <c r="ACM50" s="191"/>
      <c r="ACN50" s="191"/>
      <c r="ACO50" s="191"/>
      <c r="ACP50" s="191"/>
      <c r="ACQ50" s="191"/>
      <c r="ACR50" s="191"/>
      <c r="ACS50" s="191"/>
      <c r="ACT50" s="191"/>
      <c r="ACU50" s="191"/>
      <c r="ACV50" s="191"/>
      <c r="ACW50" s="191"/>
      <c r="ACX50" s="191"/>
      <c r="ACY50" s="191"/>
      <c r="ACZ50" s="191"/>
      <c r="ADA50" s="191"/>
      <c r="ADB50" s="191"/>
      <c r="ADC50" s="191"/>
      <c r="ADD50" s="191"/>
      <c r="ADE50" s="191"/>
      <c r="ADF50" s="191"/>
      <c r="ADG50" s="191"/>
      <c r="ADH50" s="191"/>
      <c r="ADI50" s="191"/>
      <c r="ADJ50" s="191"/>
      <c r="ADK50" s="191"/>
      <c r="ADL50" s="191"/>
      <c r="ADM50" s="191"/>
      <c r="ADN50" s="191"/>
      <c r="ADO50" s="191"/>
      <c r="ADP50" s="191"/>
      <c r="ADQ50" s="191"/>
      <c r="ADR50" s="191"/>
      <c r="ADS50" s="191"/>
      <c r="ADT50" s="191"/>
      <c r="ADU50" s="191"/>
      <c r="ADV50" s="191"/>
      <c r="ADW50" s="191"/>
      <c r="ADX50" s="191"/>
      <c r="ADY50" s="191"/>
      <c r="ADZ50" s="191"/>
      <c r="AEA50" s="191"/>
      <c r="AEB50" s="191"/>
      <c r="AEC50" s="191"/>
      <c r="AED50" s="191"/>
      <c r="AEE50" s="191"/>
      <c r="AEF50" s="191"/>
      <c r="AEG50" s="191"/>
      <c r="AEH50" s="191"/>
      <c r="AEI50" s="191"/>
      <c r="AEJ50" s="191"/>
      <c r="AEK50" s="191"/>
      <c r="AEL50" s="191"/>
      <c r="AEM50" s="191"/>
      <c r="AEN50" s="191"/>
      <c r="AEO50" s="191"/>
      <c r="AEP50" s="191"/>
      <c r="AEQ50" s="191"/>
      <c r="AER50" s="191"/>
      <c r="AES50" s="191"/>
      <c r="AET50" s="191"/>
      <c r="AEU50" s="191"/>
      <c r="AEV50" s="191"/>
      <c r="AEW50" s="191"/>
      <c r="AEX50" s="191"/>
      <c r="AEY50" s="191"/>
      <c r="AEZ50" s="191"/>
      <c r="AFA50" s="191"/>
      <c r="AFB50" s="191"/>
      <c r="AFC50" s="191"/>
      <c r="AFD50" s="191"/>
      <c r="AFE50" s="191"/>
      <c r="AFF50" s="191"/>
      <c r="AFG50" s="191"/>
      <c r="AFH50" s="191"/>
      <c r="AFI50" s="191"/>
      <c r="AFJ50" s="191"/>
      <c r="AFK50" s="191"/>
      <c r="AFL50" s="191"/>
      <c r="AFM50" s="191"/>
      <c r="AFN50" s="191"/>
      <c r="AFO50" s="191"/>
      <c r="AFP50" s="191"/>
      <c r="AFQ50" s="191"/>
      <c r="AFR50" s="191"/>
      <c r="AFS50" s="191"/>
      <c r="AFT50" s="191"/>
      <c r="AFU50" s="191"/>
      <c r="AFV50" s="191"/>
      <c r="AFW50" s="191"/>
      <c r="AFX50" s="191"/>
      <c r="AFY50" s="191"/>
      <c r="AFZ50" s="191"/>
      <c r="AGA50" s="191"/>
      <c r="AGB50" s="191"/>
      <c r="AGC50" s="191"/>
      <c r="AGD50" s="191"/>
      <c r="AGE50" s="191"/>
      <c r="AGF50" s="191"/>
      <c r="AGG50" s="191"/>
      <c r="AGH50" s="191"/>
      <c r="AGI50" s="191"/>
      <c r="AGJ50" s="191"/>
      <c r="AGK50" s="191"/>
      <c r="AGL50" s="191"/>
      <c r="AGM50" s="191"/>
      <c r="AGN50" s="191"/>
      <c r="AGO50" s="191"/>
      <c r="AGP50" s="191"/>
      <c r="AGQ50" s="191"/>
      <c r="AGR50" s="191"/>
      <c r="AGS50" s="191"/>
      <c r="AGT50" s="191"/>
      <c r="AGU50" s="191"/>
      <c r="AGV50" s="191"/>
      <c r="AGW50" s="191"/>
      <c r="AGX50" s="191"/>
      <c r="AGY50" s="191"/>
      <c r="AGZ50" s="191"/>
      <c r="AHA50" s="191"/>
      <c r="AHB50" s="191"/>
      <c r="AHC50" s="191"/>
      <c r="AHD50" s="191"/>
      <c r="AHE50" s="191"/>
      <c r="AHF50" s="191"/>
      <c r="AHG50" s="191"/>
      <c r="AHH50" s="191"/>
      <c r="AHI50" s="191"/>
      <c r="AHJ50" s="191"/>
      <c r="AHK50" s="191"/>
      <c r="AHL50" s="191"/>
      <c r="AHM50" s="191"/>
      <c r="AHN50" s="191"/>
      <c r="AHO50" s="191"/>
      <c r="AHP50" s="191"/>
      <c r="AHQ50" s="191"/>
      <c r="AHR50" s="191"/>
      <c r="AHS50" s="191"/>
      <c r="AHT50" s="191"/>
      <c r="AHU50" s="191"/>
      <c r="AHV50" s="191"/>
      <c r="AHW50" s="191"/>
      <c r="AHX50" s="191"/>
      <c r="AHY50" s="191"/>
      <c r="AHZ50" s="191"/>
      <c r="AIA50" s="191"/>
      <c r="AIB50" s="191"/>
      <c r="AIC50" s="191"/>
      <c r="AID50" s="191"/>
      <c r="AIE50" s="191"/>
      <c r="AIF50" s="191"/>
      <c r="AIG50" s="191"/>
      <c r="AIH50" s="191"/>
      <c r="AII50" s="191"/>
      <c r="AIJ50" s="191"/>
      <c r="AIK50" s="191"/>
      <c r="AIL50" s="191"/>
      <c r="AIM50" s="191"/>
      <c r="AIN50" s="191"/>
      <c r="AIO50" s="191"/>
      <c r="AIP50" s="191"/>
      <c r="AIQ50" s="191"/>
      <c r="AIR50" s="191"/>
      <c r="AIS50" s="191"/>
      <c r="AIT50" s="191"/>
      <c r="AIU50" s="191"/>
      <c r="AIV50" s="191"/>
      <c r="AIW50" s="191"/>
      <c r="AIX50" s="191"/>
      <c r="AIY50" s="191"/>
      <c r="AIZ50" s="191"/>
      <c r="AJA50" s="191"/>
      <c r="AJB50" s="191"/>
      <c r="AJC50" s="191"/>
      <c r="AJD50" s="191"/>
      <c r="AJE50" s="191"/>
      <c r="AJF50" s="191"/>
      <c r="AJG50" s="191"/>
      <c r="AJH50" s="191"/>
      <c r="AJI50" s="191"/>
      <c r="AJJ50" s="191"/>
      <c r="AJK50" s="191"/>
      <c r="AJL50" s="191"/>
      <c r="AJM50" s="191"/>
      <c r="AJN50" s="191"/>
      <c r="AJO50" s="191"/>
      <c r="AJP50" s="191"/>
      <c r="AJQ50" s="191"/>
      <c r="AJR50" s="191"/>
      <c r="AJS50" s="191"/>
      <c r="AJT50" s="191"/>
      <c r="AJU50" s="191"/>
      <c r="AJV50" s="191"/>
      <c r="AJW50" s="191"/>
      <c r="AJX50" s="191"/>
      <c r="AJY50" s="191"/>
      <c r="AJZ50" s="191"/>
      <c r="AKA50" s="191"/>
      <c r="AKB50" s="191"/>
      <c r="AKC50" s="191"/>
      <c r="AKD50" s="191"/>
      <c r="AKE50" s="191"/>
      <c r="AKF50" s="191"/>
      <c r="AKG50" s="191"/>
      <c r="AKH50" s="191"/>
      <c r="AKI50" s="191"/>
      <c r="AKJ50" s="191"/>
      <c r="AKK50" s="191"/>
      <c r="AKL50" s="191"/>
      <c r="AKM50" s="191"/>
      <c r="AKN50" s="191"/>
      <c r="AKO50" s="191"/>
      <c r="AKP50" s="191"/>
      <c r="AKQ50" s="191"/>
      <c r="AKR50" s="191"/>
      <c r="AKS50" s="191"/>
      <c r="AKT50" s="191"/>
      <c r="AKU50" s="191"/>
      <c r="AKV50" s="191"/>
      <c r="AKW50" s="191"/>
      <c r="AKX50" s="191"/>
      <c r="AKY50" s="191"/>
      <c r="AKZ50" s="191"/>
      <c r="ALA50" s="191"/>
      <c r="ALB50" s="191"/>
      <c r="ALC50" s="191"/>
      <c r="ALD50" s="191"/>
      <c r="ALE50" s="191"/>
      <c r="ALF50" s="191"/>
      <c r="ALG50" s="191"/>
      <c r="ALH50" s="191"/>
      <c r="ALI50" s="191"/>
      <c r="ALJ50" s="191"/>
      <c r="ALK50" s="191"/>
      <c r="ALL50" s="191"/>
      <c r="ALM50" s="191"/>
      <c r="ALN50" s="191"/>
      <c r="ALO50" s="191"/>
      <c r="ALP50" s="191"/>
      <c r="ALQ50" s="191"/>
      <c r="ALR50" s="191"/>
      <c r="ALS50" s="191"/>
      <c r="ALT50" s="191"/>
      <c r="ALU50" s="191"/>
      <c r="ALV50" s="191"/>
      <c r="ALW50" s="191"/>
      <c r="ALX50" s="191"/>
      <c r="ALY50" s="191"/>
      <c r="ALZ50" s="191"/>
      <c r="AMA50" s="191"/>
      <c r="AMB50" s="191"/>
      <c r="AMC50" s="191"/>
      <c r="AMD50" s="191"/>
      <c r="AME50" s="191"/>
      <c r="AMF50" s="191"/>
      <c r="AMG50" s="191"/>
      <c r="AMH50" s="191"/>
      <c r="AMI50" s="191"/>
      <c r="AMJ50" s="191"/>
      <c r="AMK50" s="191"/>
      <c r="AML50" s="191"/>
    </row>
    <row r="51" spans="1:1026" x14ac:dyDescent="0.25">
      <c r="E51" s="237"/>
      <c r="G51" s="237"/>
      <c r="H51" s="237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C51" s="191"/>
      <c r="BD51" s="191"/>
      <c r="BE51" s="191"/>
      <c r="BF51" s="191"/>
      <c r="BG51" s="191"/>
      <c r="BH51" s="191"/>
      <c r="BI51" s="191"/>
      <c r="BJ51" s="191"/>
      <c r="BK51" s="191"/>
      <c r="BL51" s="191"/>
      <c r="BM51" s="191"/>
      <c r="BN51" s="191"/>
      <c r="BO51" s="191"/>
      <c r="BP51" s="191"/>
      <c r="BQ51" s="191"/>
      <c r="BR51" s="191"/>
      <c r="BS51" s="191"/>
      <c r="BT51" s="191"/>
      <c r="BU51" s="191"/>
      <c r="BV51" s="191"/>
      <c r="BW51" s="191"/>
      <c r="BX51" s="191"/>
      <c r="BY51" s="191"/>
      <c r="BZ51" s="191"/>
      <c r="CA51" s="191"/>
      <c r="CB51" s="191"/>
      <c r="CC51" s="191"/>
      <c r="CD51" s="191"/>
      <c r="CE51" s="191"/>
      <c r="CF51" s="191"/>
      <c r="CG51" s="191"/>
      <c r="CH51" s="191"/>
      <c r="CI51" s="191"/>
      <c r="CJ51" s="191"/>
      <c r="CK51" s="191"/>
      <c r="CL51" s="191"/>
      <c r="CM51" s="191"/>
      <c r="CN51" s="191"/>
      <c r="CO51" s="191"/>
      <c r="CP51" s="191"/>
      <c r="CQ51" s="191"/>
      <c r="CR51" s="191"/>
      <c r="CS51" s="191"/>
      <c r="CT51" s="191"/>
      <c r="CU51" s="191"/>
      <c r="CV51" s="191"/>
      <c r="CW51" s="191"/>
      <c r="CX51" s="191"/>
      <c r="CY51" s="191"/>
      <c r="CZ51" s="191"/>
      <c r="DA51" s="191"/>
      <c r="DB51" s="191"/>
      <c r="DC51" s="191"/>
      <c r="DD51" s="191"/>
      <c r="DE51" s="191"/>
      <c r="DF51" s="191"/>
      <c r="DG51" s="191"/>
      <c r="DH51" s="191"/>
      <c r="DI51" s="191"/>
      <c r="DJ51" s="191"/>
      <c r="DK51" s="191"/>
      <c r="DL51" s="191"/>
      <c r="DM51" s="191"/>
      <c r="DN51" s="191"/>
      <c r="DO51" s="191"/>
      <c r="DP51" s="191"/>
      <c r="DQ51" s="191"/>
      <c r="DR51" s="191"/>
      <c r="DS51" s="191"/>
      <c r="DT51" s="191"/>
      <c r="DU51" s="191"/>
      <c r="DV51" s="191"/>
      <c r="DW51" s="191"/>
      <c r="DX51" s="191"/>
      <c r="DY51" s="191"/>
      <c r="DZ51" s="191"/>
      <c r="EA51" s="191"/>
      <c r="EB51" s="191"/>
      <c r="EC51" s="191"/>
      <c r="ED51" s="191"/>
      <c r="EE51" s="191"/>
      <c r="EF51" s="191"/>
      <c r="EG51" s="191"/>
      <c r="EH51" s="191"/>
      <c r="EI51" s="191"/>
      <c r="EJ51" s="191"/>
      <c r="EK51" s="191"/>
      <c r="EL51" s="191"/>
      <c r="EM51" s="191"/>
      <c r="EN51" s="191"/>
      <c r="EO51" s="191"/>
      <c r="EP51" s="191"/>
      <c r="EQ51" s="191"/>
      <c r="ER51" s="191"/>
      <c r="ES51" s="191"/>
      <c r="ET51" s="191"/>
      <c r="EU51" s="191"/>
      <c r="EV51" s="191"/>
      <c r="EW51" s="191"/>
      <c r="EX51" s="191"/>
      <c r="EY51" s="191"/>
      <c r="EZ51" s="191"/>
      <c r="FA51" s="191"/>
      <c r="FB51" s="191"/>
      <c r="FC51" s="191"/>
      <c r="FD51" s="191"/>
      <c r="FE51" s="191"/>
      <c r="FF51" s="191"/>
      <c r="FG51" s="191"/>
      <c r="FH51" s="191"/>
      <c r="FI51" s="191"/>
      <c r="FJ51" s="191"/>
      <c r="FK51" s="191"/>
      <c r="FL51" s="191"/>
      <c r="FM51" s="191"/>
      <c r="FN51" s="191"/>
      <c r="FO51" s="191"/>
      <c r="FP51" s="191"/>
      <c r="FQ51" s="191"/>
      <c r="FR51" s="191"/>
      <c r="FS51" s="191"/>
      <c r="FT51" s="191"/>
      <c r="FU51" s="191"/>
      <c r="FV51" s="191"/>
      <c r="FW51" s="191"/>
      <c r="FX51" s="191"/>
      <c r="FY51" s="191"/>
      <c r="FZ51" s="191"/>
      <c r="GA51" s="191"/>
      <c r="GB51" s="191"/>
      <c r="GC51" s="191"/>
      <c r="GD51" s="191"/>
      <c r="GE51" s="191"/>
      <c r="GF51" s="191"/>
      <c r="GG51" s="191"/>
      <c r="GH51" s="191"/>
      <c r="GI51" s="191"/>
      <c r="GJ51" s="191"/>
      <c r="GK51" s="191"/>
      <c r="GL51" s="191"/>
      <c r="GM51" s="191"/>
      <c r="GN51" s="191"/>
      <c r="GO51" s="191"/>
      <c r="GP51" s="191"/>
      <c r="GQ51" s="191"/>
      <c r="GR51" s="191"/>
      <c r="GS51" s="191"/>
      <c r="GT51" s="191"/>
      <c r="GU51" s="191"/>
      <c r="GV51" s="191"/>
      <c r="GW51" s="191"/>
      <c r="GX51" s="191"/>
      <c r="GY51" s="191"/>
      <c r="GZ51" s="191"/>
      <c r="HA51" s="191"/>
      <c r="HB51" s="191"/>
      <c r="HC51" s="191"/>
      <c r="HD51" s="191"/>
      <c r="HE51" s="191"/>
      <c r="HF51" s="191"/>
      <c r="HG51" s="191"/>
      <c r="HH51" s="191"/>
      <c r="HI51" s="191"/>
      <c r="HJ51" s="191"/>
      <c r="HK51" s="191"/>
      <c r="HL51" s="191"/>
      <c r="HM51" s="191"/>
      <c r="HN51" s="191"/>
      <c r="HO51" s="191"/>
      <c r="HP51" s="191"/>
      <c r="HQ51" s="191"/>
      <c r="HR51" s="191"/>
      <c r="HS51" s="191"/>
      <c r="HT51" s="191"/>
      <c r="HU51" s="191"/>
      <c r="HV51" s="191"/>
      <c r="HW51" s="191"/>
      <c r="HX51" s="191"/>
      <c r="HY51" s="191"/>
      <c r="HZ51" s="191"/>
      <c r="IA51" s="191"/>
      <c r="IB51" s="191"/>
      <c r="IC51" s="191"/>
      <c r="ID51" s="191"/>
      <c r="IE51" s="191"/>
      <c r="IF51" s="191"/>
      <c r="IG51" s="191"/>
      <c r="IH51" s="191"/>
      <c r="II51" s="191"/>
      <c r="IJ51" s="191"/>
      <c r="IK51" s="191"/>
      <c r="IL51" s="191"/>
      <c r="IM51" s="191"/>
      <c r="IN51" s="191"/>
      <c r="IO51" s="191"/>
      <c r="IP51" s="191"/>
      <c r="IQ51" s="191"/>
      <c r="IR51" s="191"/>
      <c r="IS51" s="191"/>
      <c r="IT51" s="191"/>
      <c r="IU51" s="191"/>
      <c r="IV51" s="191"/>
      <c r="IW51" s="191"/>
      <c r="IX51" s="191"/>
      <c r="IY51" s="191"/>
      <c r="IZ51" s="191"/>
      <c r="JA51" s="191"/>
      <c r="JB51" s="191"/>
      <c r="JC51" s="191"/>
      <c r="JD51" s="191"/>
      <c r="JE51" s="191"/>
      <c r="JF51" s="191"/>
      <c r="JG51" s="191"/>
      <c r="JH51" s="191"/>
      <c r="JI51" s="191"/>
      <c r="JJ51" s="191"/>
      <c r="JK51" s="191"/>
      <c r="JL51" s="191"/>
      <c r="JM51" s="191"/>
      <c r="JN51" s="191"/>
      <c r="JO51" s="191"/>
      <c r="JP51" s="191"/>
      <c r="JQ51" s="191"/>
      <c r="JR51" s="191"/>
      <c r="JS51" s="191"/>
      <c r="JT51" s="191"/>
      <c r="JU51" s="191"/>
      <c r="JV51" s="191"/>
      <c r="JW51" s="191"/>
      <c r="JX51" s="191"/>
      <c r="JY51" s="191"/>
      <c r="JZ51" s="191"/>
      <c r="KA51" s="191"/>
      <c r="KB51" s="191"/>
      <c r="KC51" s="191"/>
      <c r="KD51" s="191"/>
      <c r="KE51" s="191"/>
      <c r="KF51" s="191"/>
      <c r="KG51" s="191"/>
      <c r="KH51" s="191"/>
      <c r="KI51" s="191"/>
      <c r="KJ51" s="191"/>
      <c r="KK51" s="191"/>
      <c r="KL51" s="191"/>
      <c r="KM51" s="191"/>
      <c r="KN51" s="191"/>
      <c r="KO51" s="191"/>
      <c r="KP51" s="191"/>
      <c r="KQ51" s="191"/>
      <c r="KR51" s="191"/>
      <c r="KS51" s="191"/>
      <c r="KT51" s="191"/>
      <c r="KU51" s="191"/>
      <c r="KV51" s="191"/>
      <c r="KW51" s="191"/>
      <c r="KX51" s="191"/>
      <c r="KY51" s="191"/>
      <c r="KZ51" s="191"/>
      <c r="LA51" s="191"/>
      <c r="LB51" s="191"/>
      <c r="LC51" s="191"/>
      <c r="LD51" s="191"/>
      <c r="LE51" s="191"/>
      <c r="LF51" s="191"/>
      <c r="LG51" s="191"/>
      <c r="LH51" s="191"/>
      <c r="LI51" s="191"/>
      <c r="LJ51" s="191"/>
      <c r="LK51" s="191"/>
      <c r="LL51" s="191"/>
      <c r="LM51" s="191"/>
      <c r="LN51" s="191"/>
      <c r="LO51" s="191"/>
      <c r="LP51" s="191"/>
      <c r="LQ51" s="191"/>
      <c r="LR51" s="191"/>
      <c r="LS51" s="191"/>
      <c r="LT51" s="191"/>
      <c r="LU51" s="191"/>
      <c r="LV51" s="191"/>
      <c r="LW51" s="191"/>
      <c r="LX51" s="191"/>
      <c r="LY51" s="191"/>
      <c r="LZ51" s="191"/>
      <c r="MA51" s="191"/>
      <c r="MB51" s="191"/>
      <c r="MC51" s="191"/>
      <c r="MD51" s="191"/>
      <c r="ME51" s="191"/>
      <c r="MF51" s="191"/>
      <c r="MG51" s="191"/>
      <c r="MH51" s="191"/>
      <c r="MI51" s="191"/>
      <c r="MJ51" s="191"/>
      <c r="MK51" s="191"/>
      <c r="ML51" s="191"/>
      <c r="MM51" s="191"/>
      <c r="MN51" s="191"/>
      <c r="MO51" s="191"/>
      <c r="MP51" s="191"/>
      <c r="MQ51" s="191"/>
      <c r="MR51" s="191"/>
      <c r="MS51" s="191"/>
      <c r="MT51" s="191"/>
      <c r="MU51" s="191"/>
      <c r="MV51" s="191"/>
      <c r="MW51" s="191"/>
      <c r="MX51" s="191"/>
      <c r="MY51" s="191"/>
      <c r="MZ51" s="191"/>
      <c r="NA51" s="191"/>
      <c r="NB51" s="191"/>
      <c r="NC51" s="191"/>
      <c r="ND51" s="191"/>
      <c r="NE51" s="191"/>
      <c r="NF51" s="191"/>
      <c r="NG51" s="191"/>
      <c r="NH51" s="191"/>
      <c r="NI51" s="191"/>
      <c r="NJ51" s="191"/>
      <c r="NK51" s="191"/>
      <c r="NL51" s="191"/>
      <c r="NM51" s="191"/>
      <c r="NN51" s="191"/>
      <c r="NO51" s="191"/>
      <c r="NP51" s="191"/>
      <c r="NQ51" s="191"/>
      <c r="NR51" s="191"/>
      <c r="NS51" s="191"/>
      <c r="NT51" s="191"/>
      <c r="NU51" s="191"/>
      <c r="NV51" s="191"/>
      <c r="NW51" s="191"/>
      <c r="NX51" s="191"/>
      <c r="NY51" s="191"/>
      <c r="NZ51" s="191"/>
      <c r="OA51" s="191"/>
      <c r="OB51" s="191"/>
      <c r="OC51" s="191"/>
      <c r="OD51" s="191"/>
      <c r="OE51" s="191"/>
      <c r="OF51" s="191"/>
      <c r="OG51" s="191"/>
      <c r="OH51" s="191"/>
      <c r="OI51" s="191"/>
      <c r="OJ51" s="191"/>
      <c r="OK51" s="191"/>
      <c r="OL51" s="191"/>
      <c r="OM51" s="191"/>
      <c r="ON51" s="191"/>
      <c r="OO51" s="191"/>
      <c r="OP51" s="191"/>
      <c r="OQ51" s="191"/>
      <c r="OR51" s="191"/>
      <c r="OS51" s="191"/>
      <c r="OT51" s="191"/>
      <c r="OU51" s="191"/>
      <c r="OV51" s="191"/>
      <c r="OW51" s="191"/>
      <c r="OX51" s="191"/>
      <c r="OY51" s="191"/>
      <c r="OZ51" s="191"/>
      <c r="PA51" s="191"/>
      <c r="PB51" s="191"/>
      <c r="PC51" s="191"/>
      <c r="PD51" s="191"/>
      <c r="PE51" s="191"/>
      <c r="PF51" s="191"/>
      <c r="PG51" s="191"/>
      <c r="PH51" s="191"/>
      <c r="PI51" s="191"/>
      <c r="PJ51" s="191"/>
      <c r="PK51" s="191"/>
      <c r="PL51" s="191"/>
      <c r="PM51" s="191"/>
      <c r="PN51" s="191"/>
      <c r="PO51" s="191"/>
      <c r="PP51" s="191"/>
      <c r="PQ51" s="191"/>
      <c r="PR51" s="191"/>
      <c r="PS51" s="191"/>
      <c r="PT51" s="191"/>
      <c r="PU51" s="191"/>
      <c r="PV51" s="191"/>
      <c r="PW51" s="191"/>
      <c r="PX51" s="191"/>
      <c r="PY51" s="191"/>
      <c r="PZ51" s="191"/>
      <c r="QA51" s="191"/>
      <c r="QB51" s="191"/>
      <c r="QC51" s="191"/>
      <c r="QD51" s="191"/>
      <c r="QE51" s="191"/>
      <c r="QF51" s="191"/>
      <c r="QG51" s="191"/>
      <c r="QH51" s="191"/>
      <c r="QI51" s="191"/>
      <c r="QJ51" s="191"/>
      <c r="QK51" s="191"/>
      <c r="QL51" s="191"/>
      <c r="QM51" s="191"/>
      <c r="QN51" s="191"/>
      <c r="QO51" s="191"/>
      <c r="QP51" s="191"/>
      <c r="QQ51" s="191"/>
      <c r="QR51" s="191"/>
      <c r="QS51" s="191"/>
      <c r="QT51" s="191"/>
      <c r="QU51" s="191"/>
      <c r="QV51" s="191"/>
      <c r="QW51" s="191"/>
      <c r="QX51" s="191"/>
      <c r="QY51" s="191"/>
      <c r="QZ51" s="191"/>
      <c r="RA51" s="191"/>
      <c r="RB51" s="191"/>
      <c r="RC51" s="191"/>
      <c r="RD51" s="191"/>
      <c r="RE51" s="191"/>
      <c r="RF51" s="191"/>
      <c r="RG51" s="191"/>
      <c r="RH51" s="191"/>
      <c r="RI51" s="191"/>
      <c r="RJ51" s="191"/>
      <c r="RK51" s="191"/>
      <c r="RL51" s="191"/>
      <c r="RM51" s="191"/>
      <c r="RN51" s="191"/>
      <c r="RO51" s="191"/>
      <c r="RP51" s="191"/>
      <c r="RQ51" s="191"/>
      <c r="RR51" s="191"/>
      <c r="RS51" s="191"/>
      <c r="RT51" s="191"/>
      <c r="RU51" s="191"/>
      <c r="RV51" s="191"/>
      <c r="RW51" s="191"/>
      <c r="RX51" s="191"/>
      <c r="RY51" s="191"/>
      <c r="RZ51" s="191"/>
      <c r="SA51" s="191"/>
      <c r="SB51" s="191"/>
      <c r="SC51" s="191"/>
      <c r="SD51" s="191"/>
      <c r="SE51" s="191"/>
      <c r="SF51" s="191"/>
      <c r="SG51" s="191"/>
      <c r="SH51" s="191"/>
      <c r="SI51" s="191"/>
      <c r="SJ51" s="191"/>
      <c r="SK51" s="191"/>
      <c r="SL51" s="191"/>
      <c r="SM51" s="191"/>
      <c r="SN51" s="191"/>
      <c r="SO51" s="191"/>
      <c r="SP51" s="191"/>
      <c r="SQ51" s="191"/>
      <c r="SR51" s="191"/>
      <c r="SS51" s="191"/>
      <c r="ST51" s="191"/>
      <c r="SU51" s="191"/>
      <c r="SV51" s="191"/>
      <c r="SW51" s="191"/>
      <c r="SX51" s="191"/>
      <c r="SY51" s="191"/>
      <c r="SZ51" s="191"/>
      <c r="TA51" s="191"/>
      <c r="TB51" s="191"/>
      <c r="TC51" s="191"/>
      <c r="TD51" s="191"/>
      <c r="TE51" s="191"/>
      <c r="TF51" s="191"/>
      <c r="TG51" s="191"/>
      <c r="TH51" s="191"/>
      <c r="TI51" s="191"/>
      <c r="TJ51" s="191"/>
      <c r="TK51" s="191"/>
      <c r="TL51" s="191"/>
      <c r="TM51" s="191"/>
      <c r="TN51" s="191"/>
      <c r="TO51" s="191"/>
      <c r="TP51" s="191"/>
      <c r="TQ51" s="191"/>
      <c r="TR51" s="191"/>
      <c r="TS51" s="191"/>
      <c r="TT51" s="191"/>
      <c r="TU51" s="191"/>
      <c r="TV51" s="191"/>
      <c r="TW51" s="191"/>
      <c r="TX51" s="191"/>
      <c r="TY51" s="191"/>
      <c r="TZ51" s="191"/>
      <c r="UA51" s="191"/>
      <c r="UB51" s="191"/>
      <c r="UC51" s="191"/>
      <c r="UD51" s="191"/>
      <c r="UE51" s="191"/>
      <c r="UF51" s="191"/>
      <c r="UG51" s="191"/>
      <c r="UH51" s="191"/>
      <c r="UI51" s="191"/>
      <c r="UJ51" s="191"/>
      <c r="UK51" s="191"/>
      <c r="UL51" s="191"/>
      <c r="UM51" s="191"/>
      <c r="UN51" s="191"/>
      <c r="UO51" s="191"/>
      <c r="UP51" s="191"/>
      <c r="UQ51" s="191"/>
      <c r="UR51" s="191"/>
      <c r="US51" s="191"/>
      <c r="UT51" s="191"/>
      <c r="UU51" s="191"/>
      <c r="UV51" s="191"/>
      <c r="UW51" s="191"/>
      <c r="UX51" s="191"/>
      <c r="UY51" s="191"/>
      <c r="UZ51" s="191"/>
      <c r="VA51" s="191"/>
      <c r="VB51" s="191"/>
      <c r="VC51" s="191"/>
      <c r="VD51" s="191"/>
      <c r="VE51" s="191"/>
      <c r="VF51" s="191"/>
      <c r="VG51" s="191"/>
      <c r="VH51" s="191"/>
      <c r="VI51" s="191"/>
      <c r="VJ51" s="191"/>
      <c r="VK51" s="191"/>
      <c r="VL51" s="191"/>
      <c r="VM51" s="191"/>
      <c r="VN51" s="191"/>
      <c r="VO51" s="191"/>
      <c r="VP51" s="191"/>
      <c r="VQ51" s="191"/>
      <c r="VR51" s="191"/>
      <c r="VS51" s="191"/>
      <c r="VT51" s="191"/>
      <c r="VU51" s="191"/>
      <c r="VV51" s="191"/>
      <c r="VW51" s="191"/>
      <c r="VX51" s="191"/>
      <c r="VY51" s="191"/>
      <c r="VZ51" s="191"/>
      <c r="WA51" s="191"/>
      <c r="WB51" s="191"/>
      <c r="WC51" s="191"/>
      <c r="WD51" s="191"/>
      <c r="WE51" s="191"/>
      <c r="WF51" s="191"/>
      <c r="WG51" s="191"/>
      <c r="WH51" s="191"/>
      <c r="WI51" s="191"/>
      <c r="WJ51" s="191"/>
      <c r="WK51" s="191"/>
      <c r="WL51" s="191"/>
      <c r="WM51" s="191"/>
      <c r="WN51" s="191"/>
      <c r="WO51" s="191"/>
      <c r="WP51" s="191"/>
      <c r="WQ51" s="191"/>
      <c r="WR51" s="191"/>
      <c r="WS51" s="191"/>
      <c r="WT51" s="191"/>
      <c r="WU51" s="191"/>
      <c r="WV51" s="191"/>
      <c r="WW51" s="191"/>
      <c r="WX51" s="191"/>
      <c r="WY51" s="191"/>
      <c r="WZ51" s="191"/>
      <c r="XA51" s="191"/>
      <c r="XB51" s="191"/>
      <c r="XC51" s="191"/>
      <c r="XD51" s="191"/>
      <c r="XE51" s="191"/>
      <c r="XF51" s="191"/>
      <c r="XG51" s="191"/>
      <c r="XH51" s="191"/>
      <c r="XI51" s="191"/>
      <c r="XJ51" s="191"/>
      <c r="XK51" s="191"/>
      <c r="XL51" s="191"/>
      <c r="XM51" s="191"/>
      <c r="XN51" s="191"/>
      <c r="XO51" s="191"/>
      <c r="XP51" s="191"/>
      <c r="XQ51" s="191"/>
      <c r="XR51" s="191"/>
      <c r="XS51" s="191"/>
      <c r="XT51" s="191"/>
      <c r="XU51" s="191"/>
      <c r="XV51" s="191"/>
      <c r="XW51" s="191"/>
      <c r="XX51" s="191"/>
      <c r="XY51" s="191"/>
      <c r="XZ51" s="191"/>
      <c r="YA51" s="191"/>
      <c r="YB51" s="191"/>
      <c r="YC51" s="191"/>
      <c r="YD51" s="191"/>
      <c r="YE51" s="191"/>
      <c r="YF51" s="191"/>
      <c r="YG51" s="191"/>
      <c r="YH51" s="191"/>
      <c r="YI51" s="191"/>
      <c r="YJ51" s="191"/>
      <c r="YK51" s="191"/>
      <c r="YL51" s="191"/>
      <c r="YM51" s="191"/>
      <c r="YN51" s="191"/>
      <c r="YO51" s="191"/>
      <c r="YP51" s="191"/>
      <c r="YQ51" s="191"/>
      <c r="YR51" s="191"/>
      <c r="YS51" s="191"/>
      <c r="YT51" s="191"/>
      <c r="YU51" s="191"/>
      <c r="YV51" s="191"/>
      <c r="YW51" s="191"/>
      <c r="YX51" s="191"/>
      <c r="YY51" s="191"/>
      <c r="YZ51" s="191"/>
      <c r="ZA51" s="191"/>
      <c r="ZB51" s="191"/>
      <c r="ZC51" s="191"/>
      <c r="ZD51" s="191"/>
      <c r="ZE51" s="191"/>
      <c r="ZF51" s="191"/>
      <c r="ZG51" s="191"/>
      <c r="ZH51" s="191"/>
      <c r="ZI51" s="191"/>
      <c r="ZJ51" s="191"/>
      <c r="ZK51" s="191"/>
      <c r="ZL51" s="191"/>
      <c r="ZM51" s="191"/>
      <c r="ZN51" s="191"/>
      <c r="ZO51" s="191"/>
      <c r="ZP51" s="191"/>
      <c r="ZQ51" s="191"/>
      <c r="ZR51" s="191"/>
      <c r="ZS51" s="191"/>
      <c r="ZT51" s="191"/>
      <c r="ZU51" s="191"/>
      <c r="ZV51" s="191"/>
      <c r="ZW51" s="191"/>
      <c r="ZX51" s="191"/>
      <c r="ZY51" s="191"/>
      <c r="ZZ51" s="191"/>
      <c r="AAA51" s="191"/>
      <c r="AAB51" s="191"/>
      <c r="AAC51" s="191"/>
      <c r="AAD51" s="191"/>
      <c r="AAE51" s="191"/>
      <c r="AAF51" s="191"/>
      <c r="AAG51" s="191"/>
      <c r="AAH51" s="191"/>
      <c r="AAI51" s="191"/>
      <c r="AAJ51" s="191"/>
      <c r="AAK51" s="191"/>
      <c r="AAL51" s="191"/>
      <c r="AAM51" s="191"/>
      <c r="AAN51" s="191"/>
      <c r="AAO51" s="191"/>
      <c r="AAP51" s="191"/>
      <c r="AAQ51" s="191"/>
      <c r="AAR51" s="191"/>
      <c r="AAS51" s="191"/>
      <c r="AAT51" s="191"/>
      <c r="AAU51" s="191"/>
      <c r="AAV51" s="191"/>
      <c r="AAW51" s="191"/>
      <c r="AAX51" s="191"/>
      <c r="AAY51" s="191"/>
      <c r="AAZ51" s="191"/>
      <c r="ABA51" s="191"/>
      <c r="ABB51" s="191"/>
      <c r="ABC51" s="191"/>
      <c r="ABD51" s="191"/>
      <c r="ABE51" s="191"/>
      <c r="ABF51" s="191"/>
      <c r="ABG51" s="191"/>
      <c r="ABH51" s="191"/>
      <c r="ABI51" s="191"/>
      <c r="ABJ51" s="191"/>
      <c r="ABK51" s="191"/>
      <c r="ABL51" s="191"/>
      <c r="ABM51" s="191"/>
      <c r="ABN51" s="191"/>
      <c r="ABO51" s="191"/>
      <c r="ABP51" s="191"/>
      <c r="ABQ51" s="191"/>
      <c r="ABR51" s="191"/>
      <c r="ABS51" s="191"/>
      <c r="ABT51" s="191"/>
      <c r="ABU51" s="191"/>
      <c r="ABV51" s="191"/>
      <c r="ABW51" s="191"/>
      <c r="ABX51" s="191"/>
      <c r="ABY51" s="191"/>
      <c r="ABZ51" s="191"/>
      <c r="ACA51" s="191"/>
      <c r="ACB51" s="191"/>
      <c r="ACC51" s="191"/>
      <c r="ACD51" s="191"/>
      <c r="ACE51" s="191"/>
      <c r="ACF51" s="191"/>
      <c r="ACG51" s="191"/>
      <c r="ACH51" s="191"/>
      <c r="ACI51" s="191"/>
      <c r="ACJ51" s="191"/>
      <c r="ACK51" s="191"/>
      <c r="ACL51" s="191"/>
      <c r="ACM51" s="191"/>
      <c r="ACN51" s="191"/>
      <c r="ACO51" s="191"/>
      <c r="ACP51" s="191"/>
      <c r="ACQ51" s="191"/>
      <c r="ACR51" s="191"/>
      <c r="ACS51" s="191"/>
      <c r="ACT51" s="191"/>
      <c r="ACU51" s="191"/>
      <c r="ACV51" s="191"/>
      <c r="ACW51" s="191"/>
      <c r="ACX51" s="191"/>
      <c r="ACY51" s="191"/>
      <c r="ACZ51" s="191"/>
      <c r="ADA51" s="191"/>
      <c r="ADB51" s="191"/>
      <c r="ADC51" s="191"/>
      <c r="ADD51" s="191"/>
      <c r="ADE51" s="191"/>
      <c r="ADF51" s="191"/>
      <c r="ADG51" s="191"/>
      <c r="ADH51" s="191"/>
      <c r="ADI51" s="191"/>
      <c r="ADJ51" s="191"/>
      <c r="ADK51" s="191"/>
      <c r="ADL51" s="191"/>
      <c r="ADM51" s="191"/>
      <c r="ADN51" s="191"/>
      <c r="ADO51" s="191"/>
      <c r="ADP51" s="191"/>
      <c r="ADQ51" s="191"/>
      <c r="ADR51" s="191"/>
      <c r="ADS51" s="191"/>
      <c r="ADT51" s="191"/>
      <c r="ADU51" s="191"/>
      <c r="ADV51" s="191"/>
      <c r="ADW51" s="191"/>
      <c r="ADX51" s="191"/>
      <c r="ADY51" s="191"/>
      <c r="ADZ51" s="191"/>
      <c r="AEA51" s="191"/>
      <c r="AEB51" s="191"/>
      <c r="AEC51" s="191"/>
      <c r="AED51" s="191"/>
      <c r="AEE51" s="191"/>
      <c r="AEF51" s="191"/>
      <c r="AEG51" s="191"/>
      <c r="AEH51" s="191"/>
      <c r="AEI51" s="191"/>
      <c r="AEJ51" s="191"/>
      <c r="AEK51" s="191"/>
      <c r="AEL51" s="191"/>
      <c r="AEM51" s="191"/>
      <c r="AEN51" s="191"/>
      <c r="AEO51" s="191"/>
      <c r="AEP51" s="191"/>
      <c r="AEQ51" s="191"/>
      <c r="AER51" s="191"/>
      <c r="AES51" s="191"/>
      <c r="AET51" s="191"/>
      <c r="AEU51" s="191"/>
      <c r="AEV51" s="191"/>
      <c r="AEW51" s="191"/>
      <c r="AEX51" s="191"/>
      <c r="AEY51" s="191"/>
      <c r="AEZ51" s="191"/>
      <c r="AFA51" s="191"/>
      <c r="AFB51" s="191"/>
      <c r="AFC51" s="191"/>
      <c r="AFD51" s="191"/>
      <c r="AFE51" s="191"/>
      <c r="AFF51" s="191"/>
      <c r="AFG51" s="191"/>
      <c r="AFH51" s="191"/>
      <c r="AFI51" s="191"/>
      <c r="AFJ51" s="191"/>
      <c r="AFK51" s="191"/>
      <c r="AFL51" s="191"/>
      <c r="AFM51" s="191"/>
      <c r="AFN51" s="191"/>
      <c r="AFO51" s="191"/>
      <c r="AFP51" s="191"/>
      <c r="AFQ51" s="191"/>
      <c r="AFR51" s="191"/>
      <c r="AFS51" s="191"/>
      <c r="AFT51" s="191"/>
      <c r="AFU51" s="191"/>
      <c r="AFV51" s="191"/>
      <c r="AFW51" s="191"/>
      <c r="AFX51" s="191"/>
      <c r="AFY51" s="191"/>
      <c r="AFZ51" s="191"/>
      <c r="AGA51" s="191"/>
      <c r="AGB51" s="191"/>
      <c r="AGC51" s="191"/>
      <c r="AGD51" s="191"/>
      <c r="AGE51" s="191"/>
      <c r="AGF51" s="191"/>
      <c r="AGG51" s="191"/>
      <c r="AGH51" s="191"/>
      <c r="AGI51" s="191"/>
      <c r="AGJ51" s="191"/>
      <c r="AGK51" s="191"/>
      <c r="AGL51" s="191"/>
      <c r="AGM51" s="191"/>
      <c r="AGN51" s="191"/>
      <c r="AGO51" s="191"/>
      <c r="AGP51" s="191"/>
      <c r="AGQ51" s="191"/>
      <c r="AGR51" s="191"/>
      <c r="AGS51" s="191"/>
      <c r="AGT51" s="191"/>
      <c r="AGU51" s="191"/>
      <c r="AGV51" s="191"/>
      <c r="AGW51" s="191"/>
      <c r="AGX51" s="191"/>
      <c r="AGY51" s="191"/>
      <c r="AGZ51" s="191"/>
      <c r="AHA51" s="191"/>
      <c r="AHB51" s="191"/>
      <c r="AHC51" s="191"/>
      <c r="AHD51" s="191"/>
      <c r="AHE51" s="191"/>
      <c r="AHF51" s="191"/>
      <c r="AHG51" s="191"/>
      <c r="AHH51" s="191"/>
      <c r="AHI51" s="191"/>
      <c r="AHJ51" s="191"/>
      <c r="AHK51" s="191"/>
      <c r="AHL51" s="191"/>
      <c r="AHM51" s="191"/>
      <c r="AHN51" s="191"/>
      <c r="AHO51" s="191"/>
      <c r="AHP51" s="191"/>
      <c r="AHQ51" s="191"/>
      <c r="AHR51" s="191"/>
      <c r="AHS51" s="191"/>
      <c r="AHT51" s="191"/>
      <c r="AHU51" s="191"/>
      <c r="AHV51" s="191"/>
      <c r="AHW51" s="191"/>
      <c r="AHX51" s="191"/>
      <c r="AHY51" s="191"/>
      <c r="AHZ51" s="191"/>
      <c r="AIA51" s="191"/>
      <c r="AIB51" s="191"/>
      <c r="AIC51" s="191"/>
      <c r="AID51" s="191"/>
      <c r="AIE51" s="191"/>
      <c r="AIF51" s="191"/>
      <c r="AIG51" s="191"/>
      <c r="AIH51" s="191"/>
      <c r="AII51" s="191"/>
      <c r="AIJ51" s="191"/>
      <c r="AIK51" s="191"/>
      <c r="AIL51" s="191"/>
      <c r="AIM51" s="191"/>
      <c r="AIN51" s="191"/>
      <c r="AIO51" s="191"/>
      <c r="AIP51" s="191"/>
      <c r="AIQ51" s="191"/>
      <c r="AIR51" s="191"/>
      <c r="AIS51" s="191"/>
      <c r="AIT51" s="191"/>
      <c r="AIU51" s="191"/>
      <c r="AIV51" s="191"/>
      <c r="AIW51" s="191"/>
      <c r="AIX51" s="191"/>
      <c r="AIY51" s="191"/>
      <c r="AIZ51" s="191"/>
      <c r="AJA51" s="191"/>
      <c r="AJB51" s="191"/>
      <c r="AJC51" s="191"/>
      <c r="AJD51" s="191"/>
      <c r="AJE51" s="191"/>
      <c r="AJF51" s="191"/>
      <c r="AJG51" s="191"/>
      <c r="AJH51" s="191"/>
      <c r="AJI51" s="191"/>
      <c r="AJJ51" s="191"/>
      <c r="AJK51" s="191"/>
      <c r="AJL51" s="191"/>
      <c r="AJM51" s="191"/>
      <c r="AJN51" s="191"/>
      <c r="AJO51" s="191"/>
      <c r="AJP51" s="191"/>
      <c r="AJQ51" s="191"/>
      <c r="AJR51" s="191"/>
      <c r="AJS51" s="191"/>
      <c r="AJT51" s="191"/>
      <c r="AJU51" s="191"/>
      <c r="AJV51" s="191"/>
      <c r="AJW51" s="191"/>
      <c r="AJX51" s="191"/>
      <c r="AJY51" s="191"/>
      <c r="AJZ51" s="191"/>
      <c r="AKA51" s="191"/>
      <c r="AKB51" s="191"/>
      <c r="AKC51" s="191"/>
      <c r="AKD51" s="191"/>
      <c r="AKE51" s="191"/>
      <c r="AKF51" s="191"/>
      <c r="AKG51" s="191"/>
      <c r="AKH51" s="191"/>
      <c r="AKI51" s="191"/>
      <c r="AKJ51" s="191"/>
      <c r="AKK51" s="191"/>
      <c r="AKL51" s="191"/>
      <c r="AKM51" s="191"/>
      <c r="AKN51" s="191"/>
      <c r="AKO51" s="191"/>
      <c r="AKP51" s="191"/>
      <c r="AKQ51" s="191"/>
      <c r="AKR51" s="191"/>
      <c r="AKS51" s="191"/>
      <c r="AKT51" s="191"/>
      <c r="AKU51" s="191"/>
      <c r="AKV51" s="191"/>
      <c r="AKW51" s="191"/>
      <c r="AKX51" s="191"/>
      <c r="AKY51" s="191"/>
      <c r="AKZ51" s="191"/>
      <c r="ALA51" s="191"/>
      <c r="ALB51" s="191"/>
      <c r="ALC51" s="191"/>
      <c r="ALD51" s="191"/>
      <c r="ALE51" s="191"/>
      <c r="ALF51" s="191"/>
      <c r="ALG51" s="191"/>
      <c r="ALH51" s="191"/>
      <c r="ALI51" s="191"/>
      <c r="ALJ51" s="191"/>
      <c r="ALK51" s="191"/>
      <c r="ALL51" s="191"/>
      <c r="ALM51" s="191"/>
      <c r="ALN51" s="191"/>
      <c r="ALO51" s="191"/>
      <c r="ALP51" s="191"/>
      <c r="ALQ51" s="191"/>
      <c r="ALR51" s="191"/>
      <c r="ALS51" s="191"/>
      <c r="ALT51" s="191"/>
      <c r="ALU51" s="191"/>
      <c r="ALV51" s="191"/>
      <c r="ALW51" s="191"/>
      <c r="ALX51" s="191"/>
      <c r="ALY51" s="191"/>
      <c r="ALZ51" s="191"/>
      <c r="AMA51" s="191"/>
      <c r="AMB51" s="191"/>
      <c r="AMC51" s="191"/>
      <c r="AMD51" s="191"/>
      <c r="AME51" s="191"/>
      <c r="AMF51" s="191"/>
      <c r="AMG51" s="191"/>
      <c r="AMH51" s="191"/>
      <c r="AMI51" s="191"/>
      <c r="AMJ51" s="191"/>
      <c r="AMK51" s="191"/>
      <c r="AML51" s="191"/>
    </row>
    <row r="52" spans="1:1026" x14ac:dyDescent="0.25">
      <c r="E52" s="224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1"/>
      <c r="AG52" s="191"/>
      <c r="AH52" s="191"/>
      <c r="AI52" s="191"/>
      <c r="AJ52" s="191"/>
      <c r="AK52" s="191"/>
      <c r="AL52" s="191"/>
      <c r="AM52" s="191"/>
      <c r="AN52" s="191"/>
      <c r="AO52" s="191"/>
      <c r="AP52" s="191"/>
      <c r="AQ52" s="191"/>
      <c r="AR52" s="191"/>
      <c r="AS52" s="191"/>
      <c r="AT52" s="191"/>
      <c r="AU52" s="191"/>
      <c r="AV52" s="191"/>
      <c r="AW52" s="191"/>
      <c r="AX52" s="191"/>
      <c r="AY52" s="191"/>
      <c r="AZ52" s="191"/>
      <c r="BA52" s="191"/>
      <c r="BB52" s="191"/>
      <c r="BC52" s="191"/>
      <c r="BD52" s="191"/>
      <c r="BE52" s="191"/>
      <c r="BF52" s="191"/>
      <c r="BG52" s="191"/>
      <c r="BH52" s="191"/>
      <c r="BI52" s="191"/>
      <c r="BJ52" s="191"/>
      <c r="BK52" s="191"/>
      <c r="BL52" s="191"/>
      <c r="BM52" s="191"/>
      <c r="BN52" s="191"/>
      <c r="BO52" s="191"/>
      <c r="BP52" s="191"/>
      <c r="BQ52" s="191"/>
      <c r="BR52" s="191"/>
      <c r="BS52" s="191"/>
      <c r="BT52" s="191"/>
      <c r="BU52" s="191"/>
      <c r="BV52" s="191"/>
      <c r="BW52" s="191"/>
      <c r="BX52" s="191"/>
      <c r="BY52" s="191"/>
      <c r="BZ52" s="191"/>
      <c r="CA52" s="191"/>
      <c r="CB52" s="191"/>
      <c r="CC52" s="191"/>
      <c r="CD52" s="191"/>
      <c r="CE52" s="191"/>
      <c r="CF52" s="191"/>
      <c r="CG52" s="191"/>
      <c r="CH52" s="191"/>
      <c r="CI52" s="191"/>
      <c r="CJ52" s="191"/>
      <c r="CK52" s="191"/>
      <c r="CL52" s="191"/>
      <c r="CM52" s="191"/>
      <c r="CN52" s="191"/>
      <c r="CO52" s="191"/>
      <c r="CP52" s="191"/>
      <c r="CQ52" s="191"/>
      <c r="CR52" s="191"/>
      <c r="CS52" s="191"/>
      <c r="CT52" s="191"/>
      <c r="CU52" s="191"/>
      <c r="CV52" s="191"/>
      <c r="CW52" s="191"/>
      <c r="CX52" s="191"/>
      <c r="CY52" s="191"/>
      <c r="CZ52" s="191"/>
      <c r="DA52" s="191"/>
      <c r="DB52" s="191"/>
      <c r="DC52" s="191"/>
      <c r="DD52" s="191"/>
      <c r="DE52" s="191"/>
      <c r="DF52" s="191"/>
      <c r="DG52" s="191"/>
      <c r="DH52" s="191"/>
      <c r="DI52" s="191"/>
      <c r="DJ52" s="191"/>
      <c r="DK52" s="191"/>
      <c r="DL52" s="191"/>
      <c r="DM52" s="191"/>
      <c r="DN52" s="191"/>
      <c r="DO52" s="191"/>
      <c r="DP52" s="191"/>
      <c r="DQ52" s="191"/>
      <c r="DR52" s="191"/>
      <c r="DS52" s="191"/>
      <c r="DT52" s="191"/>
      <c r="DU52" s="191"/>
      <c r="DV52" s="191"/>
      <c r="DW52" s="191"/>
      <c r="DX52" s="191"/>
      <c r="DY52" s="191"/>
      <c r="DZ52" s="191"/>
      <c r="EA52" s="191"/>
      <c r="EB52" s="191"/>
      <c r="EC52" s="191"/>
      <c r="ED52" s="191"/>
      <c r="EE52" s="191"/>
      <c r="EF52" s="191"/>
      <c r="EG52" s="191"/>
      <c r="EH52" s="191"/>
      <c r="EI52" s="191"/>
      <c r="EJ52" s="191"/>
      <c r="EK52" s="191"/>
      <c r="EL52" s="191"/>
      <c r="EM52" s="191"/>
      <c r="EN52" s="191"/>
      <c r="EO52" s="191"/>
      <c r="EP52" s="191"/>
      <c r="EQ52" s="191"/>
      <c r="ER52" s="191"/>
      <c r="ES52" s="191"/>
      <c r="ET52" s="191"/>
      <c r="EU52" s="191"/>
      <c r="EV52" s="191"/>
      <c r="EW52" s="191"/>
      <c r="EX52" s="191"/>
      <c r="EY52" s="191"/>
      <c r="EZ52" s="191"/>
      <c r="FA52" s="191"/>
      <c r="FB52" s="191"/>
      <c r="FC52" s="191"/>
      <c r="FD52" s="191"/>
      <c r="FE52" s="191"/>
      <c r="FF52" s="191"/>
      <c r="FG52" s="191"/>
      <c r="FH52" s="191"/>
      <c r="FI52" s="191"/>
      <c r="FJ52" s="191"/>
      <c r="FK52" s="191"/>
      <c r="FL52" s="191"/>
      <c r="FM52" s="191"/>
      <c r="FN52" s="191"/>
      <c r="FO52" s="191"/>
      <c r="FP52" s="191"/>
      <c r="FQ52" s="191"/>
      <c r="FR52" s="191"/>
      <c r="FS52" s="191"/>
      <c r="FT52" s="191"/>
      <c r="FU52" s="191"/>
      <c r="FV52" s="191"/>
      <c r="FW52" s="191"/>
      <c r="FX52" s="191"/>
      <c r="FY52" s="191"/>
      <c r="FZ52" s="191"/>
      <c r="GA52" s="191"/>
      <c r="GB52" s="191"/>
      <c r="GC52" s="191"/>
      <c r="GD52" s="191"/>
      <c r="GE52" s="191"/>
      <c r="GF52" s="191"/>
      <c r="GG52" s="191"/>
      <c r="GH52" s="191"/>
      <c r="GI52" s="191"/>
      <c r="GJ52" s="191"/>
      <c r="GK52" s="191"/>
      <c r="GL52" s="191"/>
      <c r="GM52" s="191"/>
      <c r="GN52" s="191"/>
      <c r="GO52" s="191"/>
      <c r="GP52" s="191"/>
      <c r="GQ52" s="191"/>
      <c r="GR52" s="191"/>
      <c r="GS52" s="191"/>
      <c r="GT52" s="191"/>
      <c r="GU52" s="191"/>
      <c r="GV52" s="191"/>
      <c r="GW52" s="191"/>
      <c r="GX52" s="191"/>
      <c r="GY52" s="191"/>
      <c r="GZ52" s="191"/>
      <c r="HA52" s="191"/>
      <c r="HB52" s="191"/>
      <c r="HC52" s="191"/>
      <c r="HD52" s="191"/>
      <c r="HE52" s="191"/>
      <c r="HF52" s="191"/>
      <c r="HG52" s="191"/>
      <c r="HH52" s="191"/>
      <c r="HI52" s="191"/>
      <c r="HJ52" s="191"/>
      <c r="HK52" s="191"/>
      <c r="HL52" s="191"/>
      <c r="HM52" s="191"/>
      <c r="HN52" s="191"/>
      <c r="HO52" s="191"/>
      <c r="HP52" s="191"/>
      <c r="HQ52" s="191"/>
      <c r="HR52" s="191"/>
      <c r="HS52" s="191"/>
      <c r="HT52" s="191"/>
      <c r="HU52" s="191"/>
      <c r="HV52" s="191"/>
      <c r="HW52" s="191"/>
      <c r="HX52" s="191"/>
      <c r="HY52" s="191"/>
      <c r="HZ52" s="191"/>
      <c r="IA52" s="191"/>
      <c r="IB52" s="191"/>
      <c r="IC52" s="191"/>
      <c r="ID52" s="191"/>
      <c r="IE52" s="191"/>
      <c r="IF52" s="191"/>
      <c r="IG52" s="191"/>
      <c r="IH52" s="191"/>
      <c r="II52" s="191"/>
      <c r="IJ52" s="191"/>
      <c r="IK52" s="191"/>
      <c r="IL52" s="191"/>
      <c r="IM52" s="191"/>
      <c r="IN52" s="191"/>
      <c r="IO52" s="191"/>
      <c r="IP52" s="191"/>
      <c r="IQ52" s="191"/>
      <c r="IR52" s="191"/>
      <c r="IS52" s="191"/>
      <c r="IT52" s="191"/>
      <c r="IU52" s="191"/>
      <c r="IV52" s="191"/>
      <c r="IW52" s="191"/>
      <c r="IX52" s="191"/>
      <c r="IY52" s="191"/>
      <c r="IZ52" s="191"/>
      <c r="JA52" s="191"/>
      <c r="JB52" s="191"/>
      <c r="JC52" s="191"/>
      <c r="JD52" s="191"/>
      <c r="JE52" s="191"/>
      <c r="JF52" s="191"/>
      <c r="JG52" s="191"/>
      <c r="JH52" s="191"/>
      <c r="JI52" s="191"/>
      <c r="JJ52" s="191"/>
      <c r="JK52" s="191"/>
      <c r="JL52" s="191"/>
      <c r="JM52" s="191"/>
      <c r="JN52" s="191"/>
      <c r="JO52" s="191"/>
      <c r="JP52" s="191"/>
      <c r="JQ52" s="191"/>
      <c r="JR52" s="191"/>
      <c r="JS52" s="191"/>
      <c r="JT52" s="191"/>
      <c r="JU52" s="191"/>
      <c r="JV52" s="191"/>
      <c r="JW52" s="191"/>
      <c r="JX52" s="191"/>
      <c r="JY52" s="191"/>
      <c r="JZ52" s="191"/>
      <c r="KA52" s="191"/>
      <c r="KB52" s="191"/>
      <c r="KC52" s="191"/>
      <c r="KD52" s="191"/>
      <c r="KE52" s="191"/>
      <c r="KF52" s="191"/>
      <c r="KG52" s="191"/>
      <c r="KH52" s="191"/>
      <c r="KI52" s="191"/>
      <c r="KJ52" s="191"/>
      <c r="KK52" s="191"/>
      <c r="KL52" s="191"/>
      <c r="KM52" s="191"/>
      <c r="KN52" s="191"/>
      <c r="KO52" s="191"/>
      <c r="KP52" s="191"/>
      <c r="KQ52" s="191"/>
      <c r="KR52" s="191"/>
      <c r="KS52" s="191"/>
      <c r="KT52" s="191"/>
      <c r="KU52" s="191"/>
      <c r="KV52" s="191"/>
      <c r="KW52" s="191"/>
      <c r="KX52" s="191"/>
      <c r="KY52" s="191"/>
      <c r="KZ52" s="191"/>
      <c r="LA52" s="191"/>
      <c r="LB52" s="191"/>
      <c r="LC52" s="191"/>
      <c r="LD52" s="191"/>
      <c r="LE52" s="191"/>
      <c r="LF52" s="191"/>
      <c r="LG52" s="191"/>
      <c r="LH52" s="191"/>
      <c r="LI52" s="191"/>
      <c r="LJ52" s="191"/>
      <c r="LK52" s="191"/>
      <c r="LL52" s="191"/>
      <c r="LM52" s="191"/>
      <c r="LN52" s="191"/>
      <c r="LO52" s="191"/>
      <c r="LP52" s="191"/>
      <c r="LQ52" s="191"/>
      <c r="LR52" s="191"/>
      <c r="LS52" s="191"/>
      <c r="LT52" s="191"/>
      <c r="LU52" s="191"/>
      <c r="LV52" s="191"/>
      <c r="LW52" s="191"/>
      <c r="LX52" s="191"/>
      <c r="LY52" s="191"/>
      <c r="LZ52" s="191"/>
      <c r="MA52" s="191"/>
      <c r="MB52" s="191"/>
      <c r="MC52" s="191"/>
      <c r="MD52" s="191"/>
      <c r="ME52" s="191"/>
      <c r="MF52" s="191"/>
      <c r="MG52" s="191"/>
      <c r="MH52" s="191"/>
      <c r="MI52" s="191"/>
      <c r="MJ52" s="191"/>
      <c r="MK52" s="191"/>
      <c r="ML52" s="191"/>
      <c r="MM52" s="191"/>
      <c r="MN52" s="191"/>
      <c r="MO52" s="191"/>
      <c r="MP52" s="191"/>
      <c r="MQ52" s="191"/>
      <c r="MR52" s="191"/>
      <c r="MS52" s="191"/>
      <c r="MT52" s="191"/>
      <c r="MU52" s="191"/>
      <c r="MV52" s="191"/>
      <c r="MW52" s="191"/>
      <c r="MX52" s="191"/>
      <c r="MY52" s="191"/>
      <c r="MZ52" s="191"/>
      <c r="NA52" s="191"/>
      <c r="NB52" s="191"/>
      <c r="NC52" s="191"/>
      <c r="ND52" s="191"/>
      <c r="NE52" s="191"/>
      <c r="NF52" s="191"/>
      <c r="NG52" s="191"/>
      <c r="NH52" s="191"/>
      <c r="NI52" s="191"/>
      <c r="NJ52" s="191"/>
      <c r="NK52" s="191"/>
      <c r="NL52" s="191"/>
      <c r="NM52" s="191"/>
      <c r="NN52" s="191"/>
      <c r="NO52" s="191"/>
      <c r="NP52" s="191"/>
      <c r="NQ52" s="191"/>
      <c r="NR52" s="191"/>
      <c r="NS52" s="191"/>
      <c r="NT52" s="191"/>
      <c r="NU52" s="191"/>
      <c r="NV52" s="191"/>
      <c r="NW52" s="191"/>
      <c r="NX52" s="191"/>
      <c r="NY52" s="191"/>
      <c r="NZ52" s="191"/>
      <c r="OA52" s="191"/>
      <c r="OB52" s="191"/>
      <c r="OC52" s="191"/>
      <c r="OD52" s="191"/>
      <c r="OE52" s="191"/>
      <c r="OF52" s="191"/>
      <c r="OG52" s="191"/>
      <c r="OH52" s="191"/>
      <c r="OI52" s="191"/>
      <c r="OJ52" s="191"/>
      <c r="OK52" s="191"/>
      <c r="OL52" s="191"/>
      <c r="OM52" s="191"/>
      <c r="ON52" s="191"/>
      <c r="OO52" s="191"/>
      <c r="OP52" s="191"/>
      <c r="OQ52" s="191"/>
      <c r="OR52" s="191"/>
      <c r="OS52" s="191"/>
      <c r="OT52" s="191"/>
      <c r="OU52" s="191"/>
      <c r="OV52" s="191"/>
      <c r="OW52" s="191"/>
      <c r="OX52" s="191"/>
      <c r="OY52" s="191"/>
      <c r="OZ52" s="191"/>
      <c r="PA52" s="191"/>
      <c r="PB52" s="191"/>
      <c r="PC52" s="191"/>
      <c r="PD52" s="191"/>
      <c r="PE52" s="191"/>
      <c r="PF52" s="191"/>
      <c r="PG52" s="191"/>
      <c r="PH52" s="191"/>
      <c r="PI52" s="191"/>
      <c r="PJ52" s="191"/>
      <c r="PK52" s="191"/>
      <c r="PL52" s="191"/>
      <c r="PM52" s="191"/>
      <c r="PN52" s="191"/>
      <c r="PO52" s="191"/>
      <c r="PP52" s="191"/>
      <c r="PQ52" s="191"/>
      <c r="PR52" s="191"/>
      <c r="PS52" s="191"/>
      <c r="PT52" s="191"/>
      <c r="PU52" s="191"/>
      <c r="PV52" s="191"/>
      <c r="PW52" s="191"/>
      <c r="PX52" s="191"/>
      <c r="PY52" s="191"/>
      <c r="PZ52" s="191"/>
      <c r="QA52" s="191"/>
      <c r="QB52" s="191"/>
      <c r="QC52" s="191"/>
      <c r="QD52" s="191"/>
      <c r="QE52" s="191"/>
      <c r="QF52" s="191"/>
      <c r="QG52" s="191"/>
      <c r="QH52" s="191"/>
      <c r="QI52" s="191"/>
      <c r="QJ52" s="191"/>
      <c r="QK52" s="191"/>
      <c r="QL52" s="191"/>
      <c r="QM52" s="191"/>
      <c r="QN52" s="191"/>
      <c r="QO52" s="191"/>
      <c r="QP52" s="191"/>
      <c r="QQ52" s="191"/>
      <c r="QR52" s="191"/>
      <c r="QS52" s="191"/>
      <c r="QT52" s="191"/>
      <c r="QU52" s="191"/>
      <c r="QV52" s="191"/>
      <c r="QW52" s="191"/>
      <c r="QX52" s="191"/>
      <c r="QY52" s="191"/>
      <c r="QZ52" s="191"/>
      <c r="RA52" s="191"/>
      <c r="RB52" s="191"/>
      <c r="RC52" s="191"/>
      <c r="RD52" s="191"/>
      <c r="RE52" s="191"/>
      <c r="RF52" s="191"/>
      <c r="RG52" s="191"/>
      <c r="RH52" s="191"/>
      <c r="RI52" s="191"/>
      <c r="RJ52" s="191"/>
      <c r="RK52" s="191"/>
      <c r="RL52" s="191"/>
      <c r="RM52" s="191"/>
      <c r="RN52" s="191"/>
      <c r="RO52" s="191"/>
      <c r="RP52" s="191"/>
      <c r="RQ52" s="191"/>
      <c r="RR52" s="191"/>
      <c r="RS52" s="191"/>
      <c r="RT52" s="191"/>
      <c r="RU52" s="191"/>
      <c r="RV52" s="191"/>
      <c r="RW52" s="191"/>
      <c r="RX52" s="191"/>
      <c r="RY52" s="191"/>
      <c r="RZ52" s="191"/>
      <c r="SA52" s="191"/>
      <c r="SB52" s="191"/>
      <c r="SC52" s="191"/>
      <c r="SD52" s="191"/>
      <c r="SE52" s="191"/>
      <c r="SF52" s="191"/>
      <c r="SG52" s="191"/>
      <c r="SH52" s="191"/>
      <c r="SI52" s="191"/>
      <c r="SJ52" s="191"/>
      <c r="SK52" s="191"/>
      <c r="SL52" s="191"/>
      <c r="SM52" s="191"/>
      <c r="SN52" s="191"/>
      <c r="SO52" s="191"/>
      <c r="SP52" s="191"/>
      <c r="SQ52" s="191"/>
      <c r="SR52" s="191"/>
      <c r="SS52" s="191"/>
      <c r="ST52" s="191"/>
      <c r="SU52" s="191"/>
      <c r="SV52" s="191"/>
      <c r="SW52" s="191"/>
      <c r="SX52" s="191"/>
      <c r="SY52" s="191"/>
      <c r="SZ52" s="191"/>
      <c r="TA52" s="191"/>
      <c r="TB52" s="191"/>
      <c r="TC52" s="191"/>
      <c r="TD52" s="191"/>
      <c r="TE52" s="191"/>
      <c r="TF52" s="191"/>
      <c r="TG52" s="191"/>
      <c r="TH52" s="191"/>
      <c r="TI52" s="191"/>
      <c r="TJ52" s="191"/>
      <c r="TK52" s="191"/>
      <c r="TL52" s="191"/>
      <c r="TM52" s="191"/>
      <c r="TN52" s="191"/>
      <c r="TO52" s="191"/>
      <c r="TP52" s="191"/>
      <c r="TQ52" s="191"/>
      <c r="TR52" s="191"/>
      <c r="TS52" s="191"/>
      <c r="TT52" s="191"/>
      <c r="TU52" s="191"/>
      <c r="TV52" s="191"/>
      <c r="TW52" s="191"/>
      <c r="TX52" s="191"/>
      <c r="TY52" s="191"/>
      <c r="TZ52" s="191"/>
      <c r="UA52" s="191"/>
      <c r="UB52" s="191"/>
      <c r="UC52" s="191"/>
      <c r="UD52" s="191"/>
      <c r="UE52" s="191"/>
      <c r="UF52" s="191"/>
      <c r="UG52" s="191"/>
      <c r="UH52" s="191"/>
      <c r="UI52" s="191"/>
      <c r="UJ52" s="191"/>
      <c r="UK52" s="191"/>
      <c r="UL52" s="191"/>
      <c r="UM52" s="191"/>
      <c r="UN52" s="191"/>
      <c r="UO52" s="191"/>
      <c r="UP52" s="191"/>
      <c r="UQ52" s="191"/>
      <c r="UR52" s="191"/>
      <c r="US52" s="191"/>
      <c r="UT52" s="191"/>
      <c r="UU52" s="191"/>
      <c r="UV52" s="191"/>
      <c r="UW52" s="191"/>
      <c r="UX52" s="191"/>
      <c r="UY52" s="191"/>
      <c r="UZ52" s="191"/>
      <c r="VA52" s="191"/>
      <c r="VB52" s="191"/>
      <c r="VC52" s="191"/>
      <c r="VD52" s="191"/>
      <c r="VE52" s="191"/>
      <c r="VF52" s="191"/>
      <c r="VG52" s="191"/>
      <c r="VH52" s="191"/>
      <c r="VI52" s="191"/>
      <c r="VJ52" s="191"/>
      <c r="VK52" s="191"/>
      <c r="VL52" s="191"/>
      <c r="VM52" s="191"/>
      <c r="VN52" s="191"/>
      <c r="VO52" s="191"/>
      <c r="VP52" s="191"/>
      <c r="VQ52" s="191"/>
      <c r="VR52" s="191"/>
      <c r="VS52" s="191"/>
      <c r="VT52" s="191"/>
      <c r="VU52" s="191"/>
      <c r="VV52" s="191"/>
      <c r="VW52" s="191"/>
      <c r="VX52" s="191"/>
      <c r="VY52" s="191"/>
      <c r="VZ52" s="191"/>
      <c r="WA52" s="191"/>
      <c r="WB52" s="191"/>
      <c r="WC52" s="191"/>
      <c r="WD52" s="191"/>
      <c r="WE52" s="191"/>
      <c r="WF52" s="191"/>
      <c r="WG52" s="191"/>
      <c r="WH52" s="191"/>
      <c r="WI52" s="191"/>
      <c r="WJ52" s="191"/>
      <c r="WK52" s="191"/>
      <c r="WL52" s="191"/>
      <c r="WM52" s="191"/>
      <c r="WN52" s="191"/>
      <c r="WO52" s="191"/>
      <c r="WP52" s="191"/>
      <c r="WQ52" s="191"/>
      <c r="WR52" s="191"/>
      <c r="WS52" s="191"/>
      <c r="WT52" s="191"/>
      <c r="WU52" s="191"/>
      <c r="WV52" s="191"/>
      <c r="WW52" s="191"/>
      <c r="WX52" s="191"/>
      <c r="WY52" s="191"/>
      <c r="WZ52" s="191"/>
      <c r="XA52" s="191"/>
      <c r="XB52" s="191"/>
      <c r="XC52" s="191"/>
      <c r="XD52" s="191"/>
      <c r="XE52" s="191"/>
      <c r="XF52" s="191"/>
      <c r="XG52" s="191"/>
      <c r="XH52" s="191"/>
      <c r="XI52" s="191"/>
      <c r="XJ52" s="191"/>
      <c r="XK52" s="191"/>
      <c r="XL52" s="191"/>
      <c r="XM52" s="191"/>
      <c r="XN52" s="191"/>
      <c r="XO52" s="191"/>
      <c r="XP52" s="191"/>
      <c r="XQ52" s="191"/>
      <c r="XR52" s="191"/>
      <c r="XS52" s="191"/>
      <c r="XT52" s="191"/>
      <c r="XU52" s="191"/>
      <c r="XV52" s="191"/>
      <c r="XW52" s="191"/>
      <c r="XX52" s="191"/>
      <c r="XY52" s="191"/>
      <c r="XZ52" s="191"/>
      <c r="YA52" s="191"/>
      <c r="YB52" s="191"/>
      <c r="YC52" s="191"/>
      <c r="YD52" s="191"/>
      <c r="YE52" s="191"/>
      <c r="YF52" s="191"/>
      <c r="YG52" s="191"/>
      <c r="YH52" s="191"/>
      <c r="YI52" s="191"/>
      <c r="YJ52" s="191"/>
      <c r="YK52" s="191"/>
      <c r="YL52" s="191"/>
      <c r="YM52" s="191"/>
      <c r="YN52" s="191"/>
      <c r="YO52" s="191"/>
      <c r="YP52" s="191"/>
      <c r="YQ52" s="191"/>
      <c r="YR52" s="191"/>
      <c r="YS52" s="191"/>
      <c r="YT52" s="191"/>
      <c r="YU52" s="191"/>
      <c r="YV52" s="191"/>
      <c r="YW52" s="191"/>
      <c r="YX52" s="191"/>
      <c r="YY52" s="191"/>
      <c r="YZ52" s="191"/>
      <c r="ZA52" s="191"/>
      <c r="ZB52" s="191"/>
      <c r="ZC52" s="191"/>
      <c r="ZD52" s="191"/>
      <c r="ZE52" s="191"/>
      <c r="ZF52" s="191"/>
      <c r="ZG52" s="191"/>
      <c r="ZH52" s="191"/>
      <c r="ZI52" s="191"/>
      <c r="ZJ52" s="191"/>
      <c r="ZK52" s="191"/>
      <c r="ZL52" s="191"/>
      <c r="ZM52" s="191"/>
      <c r="ZN52" s="191"/>
      <c r="ZO52" s="191"/>
      <c r="ZP52" s="191"/>
      <c r="ZQ52" s="191"/>
      <c r="ZR52" s="191"/>
      <c r="ZS52" s="191"/>
      <c r="ZT52" s="191"/>
      <c r="ZU52" s="191"/>
      <c r="ZV52" s="191"/>
      <c r="ZW52" s="191"/>
      <c r="ZX52" s="191"/>
      <c r="ZY52" s="191"/>
      <c r="ZZ52" s="191"/>
      <c r="AAA52" s="191"/>
      <c r="AAB52" s="191"/>
      <c r="AAC52" s="191"/>
      <c r="AAD52" s="191"/>
      <c r="AAE52" s="191"/>
      <c r="AAF52" s="191"/>
      <c r="AAG52" s="191"/>
      <c r="AAH52" s="191"/>
      <c r="AAI52" s="191"/>
      <c r="AAJ52" s="191"/>
      <c r="AAK52" s="191"/>
      <c r="AAL52" s="191"/>
      <c r="AAM52" s="191"/>
      <c r="AAN52" s="191"/>
      <c r="AAO52" s="191"/>
      <c r="AAP52" s="191"/>
      <c r="AAQ52" s="191"/>
      <c r="AAR52" s="191"/>
      <c r="AAS52" s="191"/>
      <c r="AAT52" s="191"/>
      <c r="AAU52" s="191"/>
      <c r="AAV52" s="191"/>
      <c r="AAW52" s="191"/>
      <c r="AAX52" s="191"/>
      <c r="AAY52" s="191"/>
      <c r="AAZ52" s="191"/>
      <c r="ABA52" s="191"/>
      <c r="ABB52" s="191"/>
      <c r="ABC52" s="191"/>
      <c r="ABD52" s="191"/>
      <c r="ABE52" s="191"/>
      <c r="ABF52" s="191"/>
      <c r="ABG52" s="191"/>
      <c r="ABH52" s="191"/>
      <c r="ABI52" s="191"/>
      <c r="ABJ52" s="191"/>
      <c r="ABK52" s="191"/>
      <c r="ABL52" s="191"/>
      <c r="ABM52" s="191"/>
      <c r="ABN52" s="191"/>
      <c r="ABO52" s="191"/>
      <c r="ABP52" s="191"/>
      <c r="ABQ52" s="191"/>
      <c r="ABR52" s="191"/>
      <c r="ABS52" s="191"/>
      <c r="ABT52" s="191"/>
      <c r="ABU52" s="191"/>
      <c r="ABV52" s="191"/>
      <c r="ABW52" s="191"/>
      <c r="ABX52" s="191"/>
      <c r="ABY52" s="191"/>
      <c r="ABZ52" s="191"/>
      <c r="ACA52" s="191"/>
      <c r="ACB52" s="191"/>
      <c r="ACC52" s="191"/>
      <c r="ACD52" s="191"/>
      <c r="ACE52" s="191"/>
      <c r="ACF52" s="191"/>
      <c r="ACG52" s="191"/>
      <c r="ACH52" s="191"/>
      <c r="ACI52" s="191"/>
      <c r="ACJ52" s="191"/>
      <c r="ACK52" s="191"/>
      <c r="ACL52" s="191"/>
      <c r="ACM52" s="191"/>
      <c r="ACN52" s="191"/>
      <c r="ACO52" s="191"/>
      <c r="ACP52" s="191"/>
      <c r="ACQ52" s="191"/>
      <c r="ACR52" s="191"/>
      <c r="ACS52" s="191"/>
      <c r="ACT52" s="191"/>
      <c r="ACU52" s="191"/>
      <c r="ACV52" s="191"/>
      <c r="ACW52" s="191"/>
      <c r="ACX52" s="191"/>
      <c r="ACY52" s="191"/>
      <c r="ACZ52" s="191"/>
      <c r="ADA52" s="191"/>
      <c r="ADB52" s="191"/>
      <c r="ADC52" s="191"/>
      <c r="ADD52" s="191"/>
      <c r="ADE52" s="191"/>
      <c r="ADF52" s="191"/>
      <c r="ADG52" s="191"/>
      <c r="ADH52" s="191"/>
      <c r="ADI52" s="191"/>
      <c r="ADJ52" s="191"/>
      <c r="ADK52" s="191"/>
      <c r="ADL52" s="191"/>
      <c r="ADM52" s="191"/>
      <c r="ADN52" s="191"/>
      <c r="ADO52" s="191"/>
      <c r="ADP52" s="191"/>
      <c r="ADQ52" s="191"/>
      <c r="ADR52" s="191"/>
      <c r="ADS52" s="191"/>
      <c r="ADT52" s="191"/>
      <c r="ADU52" s="191"/>
      <c r="ADV52" s="191"/>
      <c r="ADW52" s="191"/>
      <c r="ADX52" s="191"/>
      <c r="ADY52" s="191"/>
      <c r="ADZ52" s="191"/>
      <c r="AEA52" s="191"/>
      <c r="AEB52" s="191"/>
      <c r="AEC52" s="191"/>
      <c r="AED52" s="191"/>
      <c r="AEE52" s="191"/>
      <c r="AEF52" s="191"/>
      <c r="AEG52" s="191"/>
      <c r="AEH52" s="191"/>
      <c r="AEI52" s="191"/>
      <c r="AEJ52" s="191"/>
      <c r="AEK52" s="191"/>
      <c r="AEL52" s="191"/>
      <c r="AEM52" s="191"/>
      <c r="AEN52" s="191"/>
      <c r="AEO52" s="191"/>
      <c r="AEP52" s="191"/>
      <c r="AEQ52" s="191"/>
      <c r="AER52" s="191"/>
      <c r="AES52" s="191"/>
      <c r="AET52" s="191"/>
      <c r="AEU52" s="191"/>
      <c r="AEV52" s="191"/>
      <c r="AEW52" s="191"/>
      <c r="AEX52" s="191"/>
      <c r="AEY52" s="191"/>
      <c r="AEZ52" s="191"/>
      <c r="AFA52" s="191"/>
      <c r="AFB52" s="191"/>
      <c r="AFC52" s="191"/>
      <c r="AFD52" s="191"/>
      <c r="AFE52" s="191"/>
      <c r="AFF52" s="191"/>
      <c r="AFG52" s="191"/>
      <c r="AFH52" s="191"/>
      <c r="AFI52" s="191"/>
      <c r="AFJ52" s="191"/>
      <c r="AFK52" s="191"/>
      <c r="AFL52" s="191"/>
      <c r="AFM52" s="191"/>
      <c r="AFN52" s="191"/>
      <c r="AFO52" s="191"/>
      <c r="AFP52" s="191"/>
      <c r="AFQ52" s="191"/>
      <c r="AFR52" s="191"/>
      <c r="AFS52" s="191"/>
      <c r="AFT52" s="191"/>
      <c r="AFU52" s="191"/>
      <c r="AFV52" s="191"/>
      <c r="AFW52" s="191"/>
      <c r="AFX52" s="191"/>
      <c r="AFY52" s="191"/>
      <c r="AFZ52" s="191"/>
      <c r="AGA52" s="191"/>
      <c r="AGB52" s="191"/>
      <c r="AGC52" s="191"/>
      <c r="AGD52" s="191"/>
      <c r="AGE52" s="191"/>
      <c r="AGF52" s="191"/>
      <c r="AGG52" s="191"/>
      <c r="AGH52" s="191"/>
      <c r="AGI52" s="191"/>
      <c r="AGJ52" s="191"/>
      <c r="AGK52" s="191"/>
      <c r="AGL52" s="191"/>
      <c r="AGM52" s="191"/>
      <c r="AGN52" s="191"/>
      <c r="AGO52" s="191"/>
      <c r="AGP52" s="191"/>
      <c r="AGQ52" s="191"/>
      <c r="AGR52" s="191"/>
      <c r="AGS52" s="191"/>
      <c r="AGT52" s="191"/>
      <c r="AGU52" s="191"/>
      <c r="AGV52" s="191"/>
      <c r="AGW52" s="191"/>
      <c r="AGX52" s="191"/>
      <c r="AGY52" s="191"/>
      <c r="AGZ52" s="191"/>
      <c r="AHA52" s="191"/>
      <c r="AHB52" s="191"/>
      <c r="AHC52" s="191"/>
      <c r="AHD52" s="191"/>
      <c r="AHE52" s="191"/>
      <c r="AHF52" s="191"/>
      <c r="AHG52" s="191"/>
      <c r="AHH52" s="191"/>
      <c r="AHI52" s="191"/>
      <c r="AHJ52" s="191"/>
      <c r="AHK52" s="191"/>
      <c r="AHL52" s="191"/>
      <c r="AHM52" s="191"/>
      <c r="AHN52" s="191"/>
      <c r="AHO52" s="191"/>
      <c r="AHP52" s="191"/>
      <c r="AHQ52" s="191"/>
      <c r="AHR52" s="191"/>
      <c r="AHS52" s="191"/>
      <c r="AHT52" s="191"/>
      <c r="AHU52" s="191"/>
      <c r="AHV52" s="191"/>
      <c r="AHW52" s="191"/>
      <c r="AHX52" s="191"/>
      <c r="AHY52" s="191"/>
      <c r="AHZ52" s="191"/>
      <c r="AIA52" s="191"/>
      <c r="AIB52" s="191"/>
      <c r="AIC52" s="191"/>
      <c r="AID52" s="191"/>
      <c r="AIE52" s="191"/>
      <c r="AIF52" s="191"/>
      <c r="AIG52" s="191"/>
      <c r="AIH52" s="191"/>
      <c r="AII52" s="191"/>
      <c r="AIJ52" s="191"/>
      <c r="AIK52" s="191"/>
      <c r="AIL52" s="191"/>
      <c r="AIM52" s="191"/>
      <c r="AIN52" s="191"/>
      <c r="AIO52" s="191"/>
      <c r="AIP52" s="191"/>
      <c r="AIQ52" s="191"/>
      <c r="AIR52" s="191"/>
      <c r="AIS52" s="191"/>
      <c r="AIT52" s="191"/>
      <c r="AIU52" s="191"/>
      <c r="AIV52" s="191"/>
      <c r="AIW52" s="191"/>
      <c r="AIX52" s="191"/>
      <c r="AIY52" s="191"/>
      <c r="AIZ52" s="191"/>
      <c r="AJA52" s="191"/>
      <c r="AJB52" s="191"/>
      <c r="AJC52" s="191"/>
      <c r="AJD52" s="191"/>
      <c r="AJE52" s="191"/>
      <c r="AJF52" s="191"/>
      <c r="AJG52" s="191"/>
      <c r="AJH52" s="191"/>
      <c r="AJI52" s="191"/>
      <c r="AJJ52" s="191"/>
      <c r="AJK52" s="191"/>
      <c r="AJL52" s="191"/>
      <c r="AJM52" s="191"/>
      <c r="AJN52" s="191"/>
      <c r="AJO52" s="191"/>
      <c r="AJP52" s="191"/>
      <c r="AJQ52" s="191"/>
      <c r="AJR52" s="191"/>
      <c r="AJS52" s="191"/>
      <c r="AJT52" s="191"/>
      <c r="AJU52" s="191"/>
      <c r="AJV52" s="191"/>
      <c r="AJW52" s="191"/>
      <c r="AJX52" s="191"/>
      <c r="AJY52" s="191"/>
      <c r="AJZ52" s="191"/>
      <c r="AKA52" s="191"/>
      <c r="AKB52" s="191"/>
      <c r="AKC52" s="191"/>
      <c r="AKD52" s="191"/>
      <c r="AKE52" s="191"/>
      <c r="AKF52" s="191"/>
      <c r="AKG52" s="191"/>
      <c r="AKH52" s="191"/>
      <c r="AKI52" s="191"/>
      <c r="AKJ52" s="191"/>
      <c r="AKK52" s="191"/>
      <c r="AKL52" s="191"/>
      <c r="AKM52" s="191"/>
      <c r="AKN52" s="191"/>
      <c r="AKO52" s="191"/>
      <c r="AKP52" s="191"/>
      <c r="AKQ52" s="191"/>
      <c r="AKR52" s="191"/>
      <c r="AKS52" s="191"/>
      <c r="AKT52" s="191"/>
      <c r="AKU52" s="191"/>
      <c r="AKV52" s="191"/>
      <c r="AKW52" s="191"/>
      <c r="AKX52" s="191"/>
      <c r="AKY52" s="191"/>
      <c r="AKZ52" s="191"/>
      <c r="ALA52" s="191"/>
      <c r="ALB52" s="191"/>
      <c r="ALC52" s="191"/>
      <c r="ALD52" s="191"/>
      <c r="ALE52" s="191"/>
      <c r="ALF52" s="191"/>
      <c r="ALG52" s="191"/>
      <c r="ALH52" s="191"/>
      <c r="ALI52" s="191"/>
      <c r="ALJ52" s="191"/>
      <c r="ALK52" s="191"/>
      <c r="ALL52" s="191"/>
      <c r="ALM52" s="191"/>
      <c r="ALN52" s="191"/>
      <c r="ALO52" s="191"/>
      <c r="ALP52" s="191"/>
      <c r="ALQ52" s="191"/>
      <c r="ALR52" s="191"/>
      <c r="ALS52" s="191"/>
      <c r="ALT52" s="191"/>
      <c r="ALU52" s="191"/>
      <c r="ALV52" s="191"/>
      <c r="ALW52" s="191"/>
      <c r="ALX52" s="191"/>
      <c r="ALY52" s="191"/>
      <c r="ALZ52" s="191"/>
      <c r="AMA52" s="191"/>
      <c r="AMB52" s="191"/>
      <c r="AMC52" s="191"/>
      <c r="AMD52" s="191"/>
      <c r="AME52" s="191"/>
      <c r="AMF52" s="191"/>
      <c r="AMG52" s="191"/>
      <c r="AMH52" s="191"/>
      <c r="AMI52" s="191"/>
      <c r="AMJ52" s="191"/>
      <c r="AMK52" s="191"/>
      <c r="AML52" s="191"/>
    </row>
    <row r="53" spans="1:1026" x14ac:dyDescent="0.25">
      <c r="E53" s="224"/>
      <c r="G53" s="224">
        <v>10880.85</v>
      </c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1"/>
      <c r="AH53" s="191"/>
      <c r="AI53" s="191"/>
      <c r="AJ53" s="191"/>
      <c r="AK53" s="191"/>
      <c r="AL53" s="191"/>
      <c r="AM53" s="191"/>
      <c r="AN53" s="191"/>
      <c r="AO53" s="191"/>
      <c r="AP53" s="191"/>
      <c r="AQ53" s="191"/>
      <c r="AR53" s="191"/>
      <c r="AS53" s="191"/>
      <c r="AT53" s="191"/>
      <c r="AU53" s="191"/>
      <c r="AV53" s="191"/>
      <c r="AW53" s="191"/>
      <c r="AX53" s="191"/>
      <c r="AY53" s="191"/>
      <c r="AZ53" s="191"/>
      <c r="BA53" s="191"/>
      <c r="BB53" s="191"/>
      <c r="BC53" s="191"/>
      <c r="BD53" s="191"/>
      <c r="BE53" s="191"/>
      <c r="BF53" s="191"/>
      <c r="BG53" s="191"/>
      <c r="BH53" s="191"/>
      <c r="BI53" s="191"/>
      <c r="BJ53" s="191"/>
      <c r="BK53" s="191"/>
      <c r="BL53" s="191"/>
      <c r="BM53" s="191"/>
      <c r="BN53" s="191"/>
      <c r="BO53" s="191"/>
      <c r="BP53" s="191"/>
      <c r="BQ53" s="191"/>
      <c r="BR53" s="191"/>
      <c r="BS53" s="191"/>
      <c r="BT53" s="191"/>
      <c r="BU53" s="191"/>
      <c r="BV53" s="191"/>
      <c r="BW53" s="191"/>
      <c r="BX53" s="191"/>
      <c r="BY53" s="191"/>
      <c r="BZ53" s="191"/>
      <c r="CA53" s="191"/>
      <c r="CB53" s="191"/>
      <c r="CC53" s="191"/>
      <c r="CD53" s="191"/>
      <c r="CE53" s="191"/>
      <c r="CF53" s="191"/>
      <c r="CG53" s="191"/>
      <c r="CH53" s="191"/>
      <c r="CI53" s="191"/>
      <c r="CJ53" s="191"/>
      <c r="CK53" s="191"/>
      <c r="CL53" s="191"/>
      <c r="CM53" s="191"/>
      <c r="CN53" s="191"/>
      <c r="CO53" s="191"/>
      <c r="CP53" s="191"/>
      <c r="CQ53" s="191"/>
      <c r="CR53" s="191"/>
      <c r="CS53" s="191"/>
      <c r="CT53" s="191"/>
      <c r="CU53" s="191"/>
      <c r="CV53" s="191"/>
      <c r="CW53" s="191"/>
      <c r="CX53" s="191"/>
      <c r="CY53" s="191"/>
      <c r="CZ53" s="191"/>
      <c r="DA53" s="191"/>
      <c r="DB53" s="191"/>
      <c r="DC53" s="191"/>
      <c r="DD53" s="191"/>
      <c r="DE53" s="191"/>
      <c r="DF53" s="191"/>
      <c r="DG53" s="191"/>
      <c r="DH53" s="191"/>
      <c r="DI53" s="191"/>
      <c r="DJ53" s="191"/>
      <c r="DK53" s="191"/>
      <c r="DL53" s="191"/>
      <c r="DM53" s="191"/>
      <c r="DN53" s="191"/>
      <c r="DO53" s="191"/>
      <c r="DP53" s="191"/>
      <c r="DQ53" s="191"/>
      <c r="DR53" s="191"/>
      <c r="DS53" s="191"/>
      <c r="DT53" s="191"/>
      <c r="DU53" s="191"/>
      <c r="DV53" s="191"/>
      <c r="DW53" s="191"/>
      <c r="DX53" s="191"/>
      <c r="DY53" s="191"/>
      <c r="DZ53" s="191"/>
      <c r="EA53" s="191"/>
      <c r="EB53" s="191"/>
      <c r="EC53" s="191"/>
      <c r="ED53" s="191"/>
      <c r="EE53" s="191"/>
      <c r="EF53" s="191"/>
      <c r="EG53" s="191"/>
      <c r="EH53" s="191"/>
      <c r="EI53" s="191"/>
      <c r="EJ53" s="191"/>
      <c r="EK53" s="191"/>
      <c r="EL53" s="191"/>
      <c r="EM53" s="191"/>
      <c r="EN53" s="191"/>
      <c r="EO53" s="191"/>
      <c r="EP53" s="191"/>
      <c r="EQ53" s="191"/>
      <c r="ER53" s="191"/>
      <c r="ES53" s="191"/>
      <c r="ET53" s="191"/>
      <c r="EU53" s="191"/>
      <c r="EV53" s="191"/>
      <c r="EW53" s="191"/>
      <c r="EX53" s="191"/>
      <c r="EY53" s="191"/>
      <c r="EZ53" s="191"/>
      <c r="FA53" s="191"/>
      <c r="FB53" s="191"/>
      <c r="FC53" s="191"/>
      <c r="FD53" s="191"/>
      <c r="FE53" s="191"/>
      <c r="FF53" s="191"/>
      <c r="FG53" s="191"/>
      <c r="FH53" s="191"/>
      <c r="FI53" s="191"/>
      <c r="FJ53" s="191"/>
      <c r="FK53" s="191"/>
      <c r="FL53" s="191"/>
      <c r="FM53" s="191"/>
      <c r="FN53" s="191"/>
      <c r="FO53" s="191"/>
      <c r="FP53" s="191"/>
      <c r="FQ53" s="191"/>
      <c r="FR53" s="191"/>
      <c r="FS53" s="191"/>
      <c r="FT53" s="191"/>
      <c r="FU53" s="191"/>
      <c r="FV53" s="191"/>
      <c r="FW53" s="191"/>
      <c r="FX53" s="191"/>
      <c r="FY53" s="191"/>
      <c r="FZ53" s="191"/>
      <c r="GA53" s="191"/>
      <c r="GB53" s="191"/>
      <c r="GC53" s="191"/>
      <c r="GD53" s="191"/>
      <c r="GE53" s="191"/>
      <c r="GF53" s="191"/>
      <c r="GG53" s="191"/>
      <c r="GH53" s="191"/>
      <c r="GI53" s="191"/>
      <c r="GJ53" s="191"/>
      <c r="GK53" s="191"/>
      <c r="GL53" s="191"/>
      <c r="GM53" s="191"/>
      <c r="GN53" s="191"/>
      <c r="GO53" s="191"/>
      <c r="GP53" s="191"/>
      <c r="GQ53" s="191"/>
      <c r="GR53" s="191"/>
      <c r="GS53" s="191"/>
      <c r="GT53" s="191"/>
      <c r="GU53" s="191"/>
      <c r="GV53" s="191"/>
      <c r="GW53" s="191"/>
      <c r="GX53" s="191"/>
      <c r="GY53" s="191"/>
      <c r="GZ53" s="191"/>
      <c r="HA53" s="191"/>
      <c r="HB53" s="191"/>
      <c r="HC53" s="191"/>
      <c r="HD53" s="191"/>
      <c r="HE53" s="191"/>
      <c r="HF53" s="191"/>
      <c r="HG53" s="191"/>
      <c r="HH53" s="191"/>
      <c r="HI53" s="191"/>
      <c r="HJ53" s="191"/>
      <c r="HK53" s="191"/>
      <c r="HL53" s="191"/>
      <c r="HM53" s="191"/>
      <c r="HN53" s="191"/>
      <c r="HO53" s="191"/>
      <c r="HP53" s="191"/>
      <c r="HQ53" s="191"/>
      <c r="HR53" s="191"/>
      <c r="HS53" s="191"/>
      <c r="HT53" s="191"/>
      <c r="HU53" s="191"/>
      <c r="HV53" s="191"/>
      <c r="HW53" s="191"/>
      <c r="HX53" s="191"/>
      <c r="HY53" s="191"/>
      <c r="HZ53" s="191"/>
      <c r="IA53" s="191"/>
      <c r="IB53" s="191"/>
      <c r="IC53" s="191"/>
      <c r="ID53" s="191"/>
      <c r="IE53" s="191"/>
      <c r="IF53" s="191"/>
      <c r="IG53" s="191"/>
      <c r="IH53" s="191"/>
      <c r="II53" s="191"/>
      <c r="IJ53" s="191"/>
      <c r="IK53" s="191"/>
      <c r="IL53" s="191"/>
      <c r="IM53" s="191"/>
      <c r="IN53" s="191"/>
      <c r="IO53" s="191"/>
      <c r="IP53" s="191"/>
      <c r="IQ53" s="191"/>
      <c r="IR53" s="191"/>
      <c r="IS53" s="191"/>
      <c r="IT53" s="191"/>
      <c r="IU53" s="191"/>
      <c r="IV53" s="191"/>
      <c r="IW53" s="191"/>
      <c r="IX53" s="191"/>
      <c r="IY53" s="191"/>
      <c r="IZ53" s="191"/>
      <c r="JA53" s="191"/>
      <c r="JB53" s="191"/>
      <c r="JC53" s="191"/>
      <c r="JD53" s="191"/>
      <c r="JE53" s="191"/>
      <c r="JF53" s="191"/>
      <c r="JG53" s="191"/>
      <c r="JH53" s="191"/>
      <c r="JI53" s="191"/>
      <c r="JJ53" s="191"/>
      <c r="JK53" s="191"/>
      <c r="JL53" s="191"/>
      <c r="JM53" s="191"/>
      <c r="JN53" s="191"/>
      <c r="JO53" s="191"/>
      <c r="JP53" s="191"/>
      <c r="JQ53" s="191"/>
      <c r="JR53" s="191"/>
      <c r="JS53" s="191"/>
      <c r="JT53" s="191"/>
      <c r="JU53" s="191"/>
      <c r="JV53" s="191"/>
      <c r="JW53" s="191"/>
      <c r="JX53" s="191"/>
      <c r="JY53" s="191"/>
      <c r="JZ53" s="191"/>
      <c r="KA53" s="191"/>
      <c r="KB53" s="191"/>
      <c r="KC53" s="191"/>
      <c r="KD53" s="191"/>
      <c r="KE53" s="191"/>
      <c r="KF53" s="191"/>
      <c r="KG53" s="191"/>
      <c r="KH53" s="191"/>
      <c r="KI53" s="191"/>
      <c r="KJ53" s="191"/>
      <c r="KK53" s="191"/>
      <c r="KL53" s="191"/>
      <c r="KM53" s="191"/>
      <c r="KN53" s="191"/>
      <c r="KO53" s="191"/>
      <c r="KP53" s="191"/>
      <c r="KQ53" s="191"/>
      <c r="KR53" s="191"/>
      <c r="KS53" s="191"/>
      <c r="KT53" s="191"/>
      <c r="KU53" s="191"/>
      <c r="KV53" s="191"/>
      <c r="KW53" s="191"/>
      <c r="KX53" s="191"/>
      <c r="KY53" s="191"/>
      <c r="KZ53" s="191"/>
      <c r="LA53" s="191"/>
      <c r="LB53" s="191"/>
      <c r="LC53" s="191"/>
      <c r="LD53" s="191"/>
      <c r="LE53" s="191"/>
      <c r="LF53" s="191"/>
      <c r="LG53" s="191"/>
      <c r="LH53" s="191"/>
      <c r="LI53" s="191"/>
      <c r="LJ53" s="191"/>
      <c r="LK53" s="191"/>
      <c r="LL53" s="191"/>
      <c r="LM53" s="191"/>
      <c r="LN53" s="191"/>
      <c r="LO53" s="191"/>
      <c r="LP53" s="191"/>
      <c r="LQ53" s="191"/>
      <c r="LR53" s="191"/>
      <c r="LS53" s="191"/>
      <c r="LT53" s="191"/>
      <c r="LU53" s="191"/>
      <c r="LV53" s="191"/>
      <c r="LW53" s="191"/>
      <c r="LX53" s="191"/>
      <c r="LY53" s="191"/>
      <c r="LZ53" s="191"/>
      <c r="MA53" s="191"/>
      <c r="MB53" s="191"/>
      <c r="MC53" s="191"/>
      <c r="MD53" s="191"/>
      <c r="ME53" s="191"/>
      <c r="MF53" s="191"/>
      <c r="MG53" s="191"/>
      <c r="MH53" s="191"/>
      <c r="MI53" s="191"/>
      <c r="MJ53" s="191"/>
      <c r="MK53" s="191"/>
      <c r="ML53" s="191"/>
      <c r="MM53" s="191"/>
      <c r="MN53" s="191"/>
      <c r="MO53" s="191"/>
      <c r="MP53" s="191"/>
      <c r="MQ53" s="191"/>
      <c r="MR53" s="191"/>
      <c r="MS53" s="191"/>
      <c r="MT53" s="191"/>
      <c r="MU53" s="191"/>
      <c r="MV53" s="191"/>
      <c r="MW53" s="191"/>
      <c r="MX53" s="191"/>
      <c r="MY53" s="191"/>
      <c r="MZ53" s="191"/>
      <c r="NA53" s="191"/>
      <c r="NB53" s="191"/>
      <c r="NC53" s="191"/>
      <c r="ND53" s="191"/>
      <c r="NE53" s="191"/>
      <c r="NF53" s="191"/>
      <c r="NG53" s="191"/>
      <c r="NH53" s="191"/>
      <c r="NI53" s="191"/>
      <c r="NJ53" s="191"/>
      <c r="NK53" s="191"/>
      <c r="NL53" s="191"/>
      <c r="NM53" s="191"/>
      <c r="NN53" s="191"/>
      <c r="NO53" s="191"/>
      <c r="NP53" s="191"/>
      <c r="NQ53" s="191"/>
      <c r="NR53" s="191"/>
      <c r="NS53" s="191"/>
      <c r="NT53" s="191"/>
      <c r="NU53" s="191"/>
      <c r="NV53" s="191"/>
      <c r="NW53" s="191"/>
      <c r="NX53" s="191"/>
      <c r="NY53" s="191"/>
      <c r="NZ53" s="191"/>
      <c r="OA53" s="191"/>
      <c r="OB53" s="191"/>
      <c r="OC53" s="191"/>
      <c r="OD53" s="191"/>
      <c r="OE53" s="191"/>
      <c r="OF53" s="191"/>
      <c r="OG53" s="191"/>
      <c r="OH53" s="191"/>
      <c r="OI53" s="191"/>
      <c r="OJ53" s="191"/>
      <c r="OK53" s="191"/>
      <c r="OL53" s="191"/>
      <c r="OM53" s="191"/>
      <c r="ON53" s="191"/>
      <c r="OO53" s="191"/>
      <c r="OP53" s="191"/>
      <c r="OQ53" s="191"/>
      <c r="OR53" s="191"/>
      <c r="OS53" s="191"/>
      <c r="OT53" s="191"/>
      <c r="OU53" s="191"/>
      <c r="OV53" s="191"/>
      <c r="OW53" s="191"/>
      <c r="OX53" s="191"/>
      <c r="OY53" s="191"/>
      <c r="OZ53" s="191"/>
      <c r="PA53" s="191"/>
      <c r="PB53" s="191"/>
      <c r="PC53" s="191"/>
      <c r="PD53" s="191"/>
      <c r="PE53" s="191"/>
      <c r="PF53" s="191"/>
      <c r="PG53" s="191"/>
      <c r="PH53" s="191"/>
      <c r="PI53" s="191"/>
      <c r="PJ53" s="191"/>
      <c r="PK53" s="191"/>
      <c r="PL53" s="191"/>
      <c r="PM53" s="191"/>
      <c r="PN53" s="191"/>
      <c r="PO53" s="191"/>
      <c r="PP53" s="191"/>
      <c r="PQ53" s="191"/>
      <c r="PR53" s="191"/>
      <c r="PS53" s="191"/>
      <c r="PT53" s="191"/>
      <c r="PU53" s="191"/>
      <c r="PV53" s="191"/>
      <c r="PW53" s="191"/>
      <c r="PX53" s="191"/>
      <c r="PY53" s="191"/>
      <c r="PZ53" s="191"/>
      <c r="QA53" s="191"/>
      <c r="QB53" s="191"/>
      <c r="QC53" s="191"/>
      <c r="QD53" s="191"/>
      <c r="QE53" s="191"/>
      <c r="QF53" s="191"/>
      <c r="QG53" s="191"/>
      <c r="QH53" s="191"/>
      <c r="QI53" s="191"/>
      <c r="QJ53" s="191"/>
      <c r="QK53" s="191"/>
      <c r="QL53" s="191"/>
      <c r="QM53" s="191"/>
      <c r="QN53" s="191"/>
      <c r="QO53" s="191"/>
      <c r="QP53" s="191"/>
      <c r="QQ53" s="191"/>
      <c r="QR53" s="191"/>
      <c r="QS53" s="191"/>
      <c r="QT53" s="191"/>
      <c r="QU53" s="191"/>
      <c r="QV53" s="191"/>
      <c r="QW53" s="191"/>
      <c r="QX53" s="191"/>
      <c r="QY53" s="191"/>
      <c r="QZ53" s="191"/>
      <c r="RA53" s="191"/>
      <c r="RB53" s="191"/>
      <c r="RC53" s="191"/>
      <c r="RD53" s="191"/>
      <c r="RE53" s="191"/>
      <c r="RF53" s="191"/>
      <c r="RG53" s="191"/>
      <c r="RH53" s="191"/>
      <c r="RI53" s="191"/>
      <c r="RJ53" s="191"/>
      <c r="RK53" s="191"/>
      <c r="RL53" s="191"/>
      <c r="RM53" s="191"/>
      <c r="RN53" s="191"/>
      <c r="RO53" s="191"/>
      <c r="RP53" s="191"/>
      <c r="RQ53" s="191"/>
      <c r="RR53" s="191"/>
      <c r="RS53" s="191"/>
      <c r="RT53" s="191"/>
      <c r="RU53" s="191"/>
      <c r="RV53" s="191"/>
      <c r="RW53" s="191"/>
      <c r="RX53" s="191"/>
      <c r="RY53" s="191"/>
      <c r="RZ53" s="191"/>
      <c r="SA53" s="191"/>
      <c r="SB53" s="191"/>
      <c r="SC53" s="191"/>
      <c r="SD53" s="191"/>
      <c r="SE53" s="191"/>
      <c r="SF53" s="191"/>
      <c r="SG53" s="191"/>
      <c r="SH53" s="191"/>
      <c r="SI53" s="191"/>
      <c r="SJ53" s="191"/>
      <c r="SK53" s="191"/>
      <c r="SL53" s="191"/>
      <c r="SM53" s="191"/>
      <c r="SN53" s="191"/>
      <c r="SO53" s="191"/>
      <c r="SP53" s="191"/>
      <c r="SQ53" s="191"/>
      <c r="SR53" s="191"/>
      <c r="SS53" s="191"/>
      <c r="ST53" s="191"/>
      <c r="SU53" s="191"/>
      <c r="SV53" s="191"/>
      <c r="SW53" s="191"/>
      <c r="SX53" s="191"/>
      <c r="SY53" s="191"/>
      <c r="SZ53" s="191"/>
      <c r="TA53" s="191"/>
      <c r="TB53" s="191"/>
      <c r="TC53" s="191"/>
      <c r="TD53" s="191"/>
      <c r="TE53" s="191"/>
      <c r="TF53" s="191"/>
      <c r="TG53" s="191"/>
      <c r="TH53" s="191"/>
      <c r="TI53" s="191"/>
      <c r="TJ53" s="191"/>
      <c r="TK53" s="191"/>
      <c r="TL53" s="191"/>
      <c r="TM53" s="191"/>
      <c r="TN53" s="191"/>
      <c r="TO53" s="191"/>
      <c r="TP53" s="191"/>
      <c r="TQ53" s="191"/>
      <c r="TR53" s="191"/>
      <c r="TS53" s="191"/>
      <c r="TT53" s="191"/>
      <c r="TU53" s="191"/>
      <c r="TV53" s="191"/>
      <c r="TW53" s="191"/>
      <c r="TX53" s="191"/>
      <c r="TY53" s="191"/>
      <c r="TZ53" s="191"/>
      <c r="UA53" s="191"/>
      <c r="UB53" s="191"/>
      <c r="UC53" s="191"/>
      <c r="UD53" s="191"/>
      <c r="UE53" s="191"/>
      <c r="UF53" s="191"/>
      <c r="UG53" s="191"/>
      <c r="UH53" s="191"/>
      <c r="UI53" s="191"/>
      <c r="UJ53" s="191"/>
      <c r="UK53" s="191"/>
      <c r="UL53" s="191"/>
      <c r="UM53" s="191"/>
      <c r="UN53" s="191"/>
      <c r="UO53" s="191"/>
      <c r="UP53" s="191"/>
      <c r="UQ53" s="191"/>
      <c r="UR53" s="191"/>
      <c r="US53" s="191"/>
      <c r="UT53" s="191"/>
      <c r="UU53" s="191"/>
      <c r="UV53" s="191"/>
      <c r="UW53" s="191"/>
      <c r="UX53" s="191"/>
      <c r="UY53" s="191"/>
      <c r="UZ53" s="191"/>
      <c r="VA53" s="191"/>
      <c r="VB53" s="191"/>
      <c r="VC53" s="191"/>
      <c r="VD53" s="191"/>
      <c r="VE53" s="191"/>
      <c r="VF53" s="191"/>
      <c r="VG53" s="191"/>
      <c r="VH53" s="191"/>
      <c r="VI53" s="191"/>
      <c r="VJ53" s="191"/>
      <c r="VK53" s="191"/>
      <c r="VL53" s="191"/>
      <c r="VM53" s="191"/>
      <c r="VN53" s="191"/>
      <c r="VO53" s="191"/>
      <c r="VP53" s="191"/>
      <c r="VQ53" s="191"/>
      <c r="VR53" s="191"/>
      <c r="VS53" s="191"/>
      <c r="VT53" s="191"/>
      <c r="VU53" s="191"/>
      <c r="VV53" s="191"/>
      <c r="VW53" s="191"/>
      <c r="VX53" s="191"/>
      <c r="VY53" s="191"/>
      <c r="VZ53" s="191"/>
      <c r="WA53" s="191"/>
      <c r="WB53" s="191"/>
      <c r="WC53" s="191"/>
      <c r="WD53" s="191"/>
      <c r="WE53" s="191"/>
      <c r="WF53" s="191"/>
      <c r="WG53" s="191"/>
      <c r="WH53" s="191"/>
      <c r="WI53" s="191"/>
      <c r="WJ53" s="191"/>
      <c r="WK53" s="191"/>
      <c r="WL53" s="191"/>
      <c r="WM53" s="191"/>
      <c r="WN53" s="191"/>
      <c r="WO53" s="191"/>
      <c r="WP53" s="191"/>
      <c r="WQ53" s="191"/>
      <c r="WR53" s="191"/>
      <c r="WS53" s="191"/>
      <c r="WT53" s="191"/>
      <c r="WU53" s="191"/>
      <c r="WV53" s="191"/>
      <c r="WW53" s="191"/>
      <c r="WX53" s="191"/>
      <c r="WY53" s="191"/>
      <c r="WZ53" s="191"/>
      <c r="XA53" s="191"/>
      <c r="XB53" s="191"/>
      <c r="XC53" s="191"/>
      <c r="XD53" s="191"/>
      <c r="XE53" s="191"/>
      <c r="XF53" s="191"/>
      <c r="XG53" s="191"/>
      <c r="XH53" s="191"/>
      <c r="XI53" s="191"/>
      <c r="XJ53" s="191"/>
      <c r="XK53" s="191"/>
      <c r="XL53" s="191"/>
      <c r="XM53" s="191"/>
      <c r="XN53" s="191"/>
      <c r="XO53" s="191"/>
      <c r="XP53" s="191"/>
      <c r="XQ53" s="191"/>
      <c r="XR53" s="191"/>
      <c r="XS53" s="191"/>
      <c r="XT53" s="191"/>
      <c r="XU53" s="191"/>
      <c r="XV53" s="191"/>
      <c r="XW53" s="191"/>
      <c r="XX53" s="191"/>
      <c r="XY53" s="191"/>
      <c r="XZ53" s="191"/>
      <c r="YA53" s="191"/>
      <c r="YB53" s="191"/>
      <c r="YC53" s="191"/>
      <c r="YD53" s="191"/>
      <c r="YE53" s="191"/>
      <c r="YF53" s="191"/>
      <c r="YG53" s="191"/>
      <c r="YH53" s="191"/>
      <c r="YI53" s="191"/>
      <c r="YJ53" s="191"/>
      <c r="YK53" s="191"/>
      <c r="YL53" s="191"/>
      <c r="YM53" s="191"/>
      <c r="YN53" s="191"/>
      <c r="YO53" s="191"/>
      <c r="YP53" s="191"/>
      <c r="YQ53" s="191"/>
      <c r="YR53" s="191"/>
      <c r="YS53" s="191"/>
      <c r="YT53" s="191"/>
      <c r="YU53" s="191"/>
      <c r="YV53" s="191"/>
      <c r="YW53" s="191"/>
      <c r="YX53" s="191"/>
      <c r="YY53" s="191"/>
      <c r="YZ53" s="191"/>
      <c r="ZA53" s="191"/>
      <c r="ZB53" s="191"/>
      <c r="ZC53" s="191"/>
      <c r="ZD53" s="191"/>
      <c r="ZE53" s="191"/>
      <c r="ZF53" s="191"/>
      <c r="ZG53" s="191"/>
      <c r="ZH53" s="191"/>
      <c r="ZI53" s="191"/>
      <c r="ZJ53" s="191"/>
      <c r="ZK53" s="191"/>
      <c r="ZL53" s="191"/>
      <c r="ZM53" s="191"/>
      <c r="ZN53" s="191"/>
      <c r="ZO53" s="191"/>
      <c r="ZP53" s="191"/>
      <c r="ZQ53" s="191"/>
      <c r="ZR53" s="191"/>
      <c r="ZS53" s="191"/>
      <c r="ZT53" s="191"/>
      <c r="ZU53" s="191"/>
      <c r="ZV53" s="191"/>
      <c r="ZW53" s="191"/>
      <c r="ZX53" s="191"/>
      <c r="ZY53" s="191"/>
      <c r="ZZ53" s="191"/>
      <c r="AAA53" s="191"/>
      <c r="AAB53" s="191"/>
      <c r="AAC53" s="191"/>
      <c r="AAD53" s="191"/>
      <c r="AAE53" s="191"/>
      <c r="AAF53" s="191"/>
      <c r="AAG53" s="191"/>
      <c r="AAH53" s="191"/>
      <c r="AAI53" s="191"/>
      <c r="AAJ53" s="191"/>
      <c r="AAK53" s="191"/>
      <c r="AAL53" s="191"/>
      <c r="AAM53" s="191"/>
      <c r="AAN53" s="191"/>
      <c r="AAO53" s="191"/>
      <c r="AAP53" s="191"/>
      <c r="AAQ53" s="191"/>
      <c r="AAR53" s="191"/>
      <c r="AAS53" s="191"/>
      <c r="AAT53" s="191"/>
      <c r="AAU53" s="191"/>
      <c r="AAV53" s="191"/>
      <c r="AAW53" s="191"/>
      <c r="AAX53" s="191"/>
      <c r="AAY53" s="191"/>
      <c r="AAZ53" s="191"/>
      <c r="ABA53" s="191"/>
      <c r="ABB53" s="191"/>
      <c r="ABC53" s="191"/>
      <c r="ABD53" s="191"/>
      <c r="ABE53" s="191"/>
      <c r="ABF53" s="191"/>
      <c r="ABG53" s="191"/>
      <c r="ABH53" s="191"/>
      <c r="ABI53" s="191"/>
      <c r="ABJ53" s="191"/>
      <c r="ABK53" s="191"/>
      <c r="ABL53" s="191"/>
      <c r="ABM53" s="191"/>
      <c r="ABN53" s="191"/>
      <c r="ABO53" s="191"/>
      <c r="ABP53" s="191"/>
      <c r="ABQ53" s="191"/>
      <c r="ABR53" s="191"/>
      <c r="ABS53" s="191"/>
      <c r="ABT53" s="191"/>
      <c r="ABU53" s="191"/>
      <c r="ABV53" s="191"/>
      <c r="ABW53" s="191"/>
      <c r="ABX53" s="191"/>
      <c r="ABY53" s="191"/>
      <c r="ABZ53" s="191"/>
      <c r="ACA53" s="191"/>
      <c r="ACB53" s="191"/>
      <c r="ACC53" s="191"/>
      <c r="ACD53" s="191"/>
      <c r="ACE53" s="191"/>
      <c r="ACF53" s="191"/>
      <c r="ACG53" s="191"/>
      <c r="ACH53" s="191"/>
      <c r="ACI53" s="191"/>
      <c r="ACJ53" s="191"/>
      <c r="ACK53" s="191"/>
      <c r="ACL53" s="191"/>
      <c r="ACM53" s="191"/>
      <c r="ACN53" s="191"/>
      <c r="ACO53" s="191"/>
      <c r="ACP53" s="191"/>
      <c r="ACQ53" s="191"/>
      <c r="ACR53" s="191"/>
      <c r="ACS53" s="191"/>
      <c r="ACT53" s="191"/>
      <c r="ACU53" s="191"/>
      <c r="ACV53" s="191"/>
      <c r="ACW53" s="191"/>
      <c r="ACX53" s="191"/>
      <c r="ACY53" s="191"/>
      <c r="ACZ53" s="191"/>
      <c r="ADA53" s="191"/>
      <c r="ADB53" s="191"/>
      <c r="ADC53" s="191"/>
      <c r="ADD53" s="191"/>
      <c r="ADE53" s="191"/>
      <c r="ADF53" s="191"/>
      <c r="ADG53" s="191"/>
      <c r="ADH53" s="191"/>
      <c r="ADI53" s="191"/>
      <c r="ADJ53" s="191"/>
      <c r="ADK53" s="191"/>
      <c r="ADL53" s="191"/>
      <c r="ADM53" s="191"/>
      <c r="ADN53" s="191"/>
      <c r="ADO53" s="191"/>
      <c r="ADP53" s="191"/>
      <c r="ADQ53" s="191"/>
      <c r="ADR53" s="191"/>
      <c r="ADS53" s="191"/>
      <c r="ADT53" s="191"/>
      <c r="ADU53" s="191"/>
      <c r="ADV53" s="191"/>
      <c r="ADW53" s="191"/>
      <c r="ADX53" s="191"/>
      <c r="ADY53" s="191"/>
      <c r="ADZ53" s="191"/>
      <c r="AEA53" s="191"/>
      <c r="AEB53" s="191"/>
      <c r="AEC53" s="191"/>
      <c r="AED53" s="191"/>
      <c r="AEE53" s="191"/>
      <c r="AEF53" s="191"/>
      <c r="AEG53" s="191"/>
      <c r="AEH53" s="191"/>
      <c r="AEI53" s="191"/>
      <c r="AEJ53" s="191"/>
      <c r="AEK53" s="191"/>
      <c r="AEL53" s="191"/>
      <c r="AEM53" s="191"/>
      <c r="AEN53" s="191"/>
      <c r="AEO53" s="191"/>
      <c r="AEP53" s="191"/>
      <c r="AEQ53" s="191"/>
      <c r="AER53" s="191"/>
      <c r="AES53" s="191"/>
      <c r="AET53" s="191"/>
      <c r="AEU53" s="191"/>
      <c r="AEV53" s="191"/>
      <c r="AEW53" s="191"/>
      <c r="AEX53" s="191"/>
      <c r="AEY53" s="191"/>
      <c r="AEZ53" s="191"/>
      <c r="AFA53" s="191"/>
      <c r="AFB53" s="191"/>
      <c r="AFC53" s="191"/>
      <c r="AFD53" s="191"/>
      <c r="AFE53" s="191"/>
      <c r="AFF53" s="191"/>
      <c r="AFG53" s="191"/>
      <c r="AFH53" s="191"/>
      <c r="AFI53" s="191"/>
      <c r="AFJ53" s="191"/>
      <c r="AFK53" s="191"/>
      <c r="AFL53" s="191"/>
      <c r="AFM53" s="191"/>
      <c r="AFN53" s="191"/>
      <c r="AFO53" s="191"/>
      <c r="AFP53" s="191"/>
      <c r="AFQ53" s="191"/>
      <c r="AFR53" s="191"/>
      <c r="AFS53" s="191"/>
      <c r="AFT53" s="191"/>
      <c r="AFU53" s="191"/>
      <c r="AFV53" s="191"/>
      <c r="AFW53" s="191"/>
      <c r="AFX53" s="191"/>
      <c r="AFY53" s="191"/>
      <c r="AFZ53" s="191"/>
      <c r="AGA53" s="191"/>
      <c r="AGB53" s="191"/>
      <c r="AGC53" s="191"/>
      <c r="AGD53" s="191"/>
      <c r="AGE53" s="191"/>
      <c r="AGF53" s="191"/>
      <c r="AGG53" s="191"/>
      <c r="AGH53" s="191"/>
      <c r="AGI53" s="191"/>
      <c r="AGJ53" s="191"/>
      <c r="AGK53" s="191"/>
      <c r="AGL53" s="191"/>
      <c r="AGM53" s="191"/>
      <c r="AGN53" s="191"/>
      <c r="AGO53" s="191"/>
      <c r="AGP53" s="191"/>
      <c r="AGQ53" s="191"/>
      <c r="AGR53" s="191"/>
      <c r="AGS53" s="191"/>
      <c r="AGT53" s="191"/>
      <c r="AGU53" s="191"/>
      <c r="AGV53" s="191"/>
      <c r="AGW53" s="191"/>
      <c r="AGX53" s="191"/>
      <c r="AGY53" s="191"/>
      <c r="AGZ53" s="191"/>
      <c r="AHA53" s="191"/>
      <c r="AHB53" s="191"/>
      <c r="AHC53" s="191"/>
      <c r="AHD53" s="191"/>
      <c r="AHE53" s="191"/>
      <c r="AHF53" s="191"/>
      <c r="AHG53" s="191"/>
      <c r="AHH53" s="191"/>
      <c r="AHI53" s="191"/>
      <c r="AHJ53" s="191"/>
      <c r="AHK53" s="191"/>
      <c r="AHL53" s="191"/>
      <c r="AHM53" s="191"/>
      <c r="AHN53" s="191"/>
      <c r="AHO53" s="191"/>
      <c r="AHP53" s="191"/>
      <c r="AHQ53" s="191"/>
      <c r="AHR53" s="191"/>
      <c r="AHS53" s="191"/>
      <c r="AHT53" s="191"/>
      <c r="AHU53" s="191"/>
      <c r="AHV53" s="191"/>
      <c r="AHW53" s="191"/>
      <c r="AHX53" s="191"/>
      <c r="AHY53" s="191"/>
      <c r="AHZ53" s="191"/>
      <c r="AIA53" s="191"/>
      <c r="AIB53" s="191"/>
      <c r="AIC53" s="191"/>
      <c r="AID53" s="191"/>
      <c r="AIE53" s="191"/>
      <c r="AIF53" s="191"/>
      <c r="AIG53" s="191"/>
      <c r="AIH53" s="191"/>
      <c r="AII53" s="191"/>
      <c r="AIJ53" s="191"/>
      <c r="AIK53" s="191"/>
      <c r="AIL53" s="191"/>
      <c r="AIM53" s="191"/>
      <c r="AIN53" s="191"/>
      <c r="AIO53" s="191"/>
      <c r="AIP53" s="191"/>
      <c r="AIQ53" s="191"/>
      <c r="AIR53" s="191"/>
      <c r="AIS53" s="191"/>
      <c r="AIT53" s="191"/>
      <c r="AIU53" s="191"/>
      <c r="AIV53" s="191"/>
      <c r="AIW53" s="191"/>
      <c r="AIX53" s="191"/>
      <c r="AIY53" s="191"/>
      <c r="AIZ53" s="191"/>
      <c r="AJA53" s="191"/>
      <c r="AJB53" s="191"/>
      <c r="AJC53" s="191"/>
      <c r="AJD53" s="191"/>
      <c r="AJE53" s="191"/>
      <c r="AJF53" s="191"/>
      <c r="AJG53" s="191"/>
      <c r="AJH53" s="191"/>
      <c r="AJI53" s="191"/>
      <c r="AJJ53" s="191"/>
      <c r="AJK53" s="191"/>
      <c r="AJL53" s="191"/>
      <c r="AJM53" s="191"/>
      <c r="AJN53" s="191"/>
      <c r="AJO53" s="191"/>
      <c r="AJP53" s="191"/>
      <c r="AJQ53" s="191"/>
      <c r="AJR53" s="191"/>
      <c r="AJS53" s="191"/>
      <c r="AJT53" s="191"/>
      <c r="AJU53" s="191"/>
      <c r="AJV53" s="191"/>
      <c r="AJW53" s="191"/>
      <c r="AJX53" s="191"/>
      <c r="AJY53" s="191"/>
      <c r="AJZ53" s="191"/>
      <c r="AKA53" s="191"/>
      <c r="AKB53" s="191"/>
      <c r="AKC53" s="191"/>
      <c r="AKD53" s="191"/>
      <c r="AKE53" s="191"/>
      <c r="AKF53" s="191"/>
      <c r="AKG53" s="191"/>
      <c r="AKH53" s="191"/>
      <c r="AKI53" s="191"/>
      <c r="AKJ53" s="191"/>
      <c r="AKK53" s="191"/>
      <c r="AKL53" s="191"/>
      <c r="AKM53" s="191"/>
      <c r="AKN53" s="191"/>
      <c r="AKO53" s="191"/>
      <c r="AKP53" s="191"/>
      <c r="AKQ53" s="191"/>
      <c r="AKR53" s="191"/>
      <c r="AKS53" s="191"/>
      <c r="AKT53" s="191"/>
      <c r="AKU53" s="191"/>
      <c r="AKV53" s="191"/>
      <c r="AKW53" s="191"/>
      <c r="AKX53" s="191"/>
      <c r="AKY53" s="191"/>
      <c r="AKZ53" s="191"/>
      <c r="ALA53" s="191"/>
      <c r="ALB53" s="191"/>
      <c r="ALC53" s="191"/>
      <c r="ALD53" s="191"/>
      <c r="ALE53" s="191"/>
      <c r="ALF53" s="191"/>
      <c r="ALG53" s="191"/>
      <c r="ALH53" s="191"/>
      <c r="ALI53" s="191"/>
      <c r="ALJ53" s="191"/>
      <c r="ALK53" s="191"/>
      <c r="ALL53" s="191"/>
      <c r="ALM53" s="191"/>
      <c r="ALN53" s="191"/>
      <c r="ALO53" s="191"/>
      <c r="ALP53" s="191"/>
      <c r="ALQ53" s="191"/>
      <c r="ALR53" s="191"/>
      <c r="ALS53" s="191"/>
      <c r="ALT53" s="191"/>
      <c r="ALU53" s="191"/>
      <c r="ALV53" s="191"/>
      <c r="ALW53" s="191"/>
      <c r="ALX53" s="191"/>
      <c r="ALY53" s="191"/>
      <c r="ALZ53" s="191"/>
      <c r="AMA53" s="191"/>
      <c r="AMB53" s="191"/>
      <c r="AMC53" s="191"/>
      <c r="AMD53" s="191"/>
      <c r="AME53" s="191"/>
      <c r="AMF53" s="191"/>
      <c r="AMG53" s="191"/>
      <c r="AMH53" s="191"/>
      <c r="AMI53" s="191"/>
      <c r="AMJ53" s="191"/>
      <c r="AMK53" s="191"/>
      <c r="AML53" s="191"/>
    </row>
    <row r="54" spans="1:1026" x14ac:dyDescent="0.25">
      <c r="A54" s="191"/>
      <c r="B54" s="191"/>
      <c r="C54" s="191"/>
      <c r="D54" s="191"/>
      <c r="E54" s="224"/>
      <c r="G54" s="224">
        <v>21776.77</v>
      </c>
      <c r="H54" s="191"/>
      <c r="I54" s="191"/>
      <c r="J54" s="191"/>
      <c r="K54" s="191"/>
      <c r="L54" s="312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1"/>
      <c r="AE54" s="191"/>
      <c r="AF54" s="191"/>
      <c r="AG54" s="191"/>
      <c r="AH54" s="191"/>
      <c r="AI54" s="191"/>
      <c r="AJ54" s="191"/>
      <c r="AK54" s="191"/>
      <c r="AL54" s="191"/>
      <c r="AM54" s="191"/>
      <c r="AN54" s="191"/>
      <c r="AO54" s="191"/>
      <c r="AP54" s="191"/>
      <c r="AQ54" s="191"/>
      <c r="AR54" s="191"/>
      <c r="AS54" s="191"/>
      <c r="AT54" s="191"/>
      <c r="AU54" s="191"/>
      <c r="AV54" s="191"/>
      <c r="AW54" s="191"/>
      <c r="AX54" s="191"/>
      <c r="AY54" s="191"/>
      <c r="AZ54" s="191"/>
      <c r="BA54" s="191"/>
      <c r="BB54" s="191"/>
      <c r="BC54" s="191"/>
      <c r="BD54" s="191"/>
      <c r="BE54" s="191"/>
      <c r="BF54" s="191"/>
      <c r="BG54" s="191"/>
      <c r="BH54" s="191"/>
      <c r="BI54" s="191"/>
      <c r="BJ54" s="191"/>
      <c r="BK54" s="191"/>
      <c r="BL54" s="191"/>
      <c r="BM54" s="191"/>
      <c r="BN54" s="191"/>
      <c r="BO54" s="191"/>
      <c r="BP54" s="191"/>
      <c r="BQ54" s="191"/>
      <c r="BR54" s="191"/>
      <c r="BS54" s="191"/>
      <c r="BT54" s="191"/>
      <c r="BU54" s="191"/>
      <c r="BV54" s="191"/>
      <c r="BW54" s="191"/>
      <c r="BX54" s="191"/>
      <c r="BY54" s="191"/>
      <c r="BZ54" s="191"/>
      <c r="CA54" s="191"/>
      <c r="CB54" s="191"/>
      <c r="CC54" s="191"/>
      <c r="CD54" s="191"/>
      <c r="CE54" s="191"/>
      <c r="CF54" s="191"/>
      <c r="CG54" s="191"/>
      <c r="CH54" s="191"/>
      <c r="CI54" s="191"/>
      <c r="CJ54" s="191"/>
      <c r="CK54" s="191"/>
      <c r="CL54" s="191"/>
      <c r="CM54" s="191"/>
      <c r="CN54" s="191"/>
      <c r="CO54" s="191"/>
      <c r="CP54" s="191"/>
      <c r="CQ54" s="191"/>
      <c r="CR54" s="191"/>
      <c r="CS54" s="191"/>
      <c r="CT54" s="191"/>
      <c r="CU54" s="191"/>
      <c r="CV54" s="191"/>
      <c r="CW54" s="191"/>
      <c r="CX54" s="191"/>
      <c r="CY54" s="191"/>
      <c r="CZ54" s="191"/>
      <c r="DA54" s="191"/>
      <c r="DB54" s="191"/>
      <c r="DC54" s="191"/>
      <c r="DD54" s="191"/>
      <c r="DE54" s="191"/>
      <c r="DF54" s="191"/>
      <c r="DG54" s="191"/>
      <c r="DH54" s="191"/>
      <c r="DI54" s="191"/>
      <c r="DJ54" s="191"/>
      <c r="DK54" s="191"/>
      <c r="DL54" s="191"/>
      <c r="DM54" s="191"/>
      <c r="DN54" s="191"/>
      <c r="DO54" s="191"/>
      <c r="DP54" s="191"/>
      <c r="DQ54" s="191"/>
      <c r="DR54" s="191"/>
      <c r="DS54" s="191"/>
      <c r="DT54" s="191"/>
      <c r="DU54" s="191"/>
      <c r="DV54" s="191"/>
      <c r="DW54" s="191"/>
      <c r="DX54" s="191"/>
      <c r="DY54" s="191"/>
      <c r="DZ54" s="191"/>
      <c r="EA54" s="191"/>
      <c r="EB54" s="191"/>
      <c r="EC54" s="191"/>
      <c r="ED54" s="191"/>
      <c r="EE54" s="191"/>
      <c r="EF54" s="191"/>
      <c r="EG54" s="191"/>
      <c r="EH54" s="191"/>
      <c r="EI54" s="191"/>
      <c r="EJ54" s="191"/>
      <c r="EK54" s="191"/>
      <c r="EL54" s="191"/>
      <c r="EM54" s="191"/>
      <c r="EN54" s="191"/>
      <c r="EO54" s="191"/>
      <c r="EP54" s="191"/>
      <c r="EQ54" s="191"/>
      <c r="ER54" s="191"/>
      <c r="ES54" s="191"/>
      <c r="ET54" s="191"/>
      <c r="EU54" s="191"/>
      <c r="EV54" s="191"/>
      <c r="EW54" s="191"/>
      <c r="EX54" s="191"/>
      <c r="EY54" s="191"/>
      <c r="EZ54" s="191"/>
      <c r="FA54" s="191"/>
      <c r="FB54" s="191"/>
      <c r="FC54" s="191"/>
      <c r="FD54" s="191"/>
      <c r="FE54" s="191"/>
      <c r="FF54" s="191"/>
      <c r="FG54" s="191"/>
      <c r="FH54" s="191"/>
      <c r="FI54" s="191"/>
      <c r="FJ54" s="191"/>
      <c r="FK54" s="191"/>
      <c r="FL54" s="191"/>
      <c r="FM54" s="191"/>
      <c r="FN54" s="191"/>
      <c r="FO54" s="191"/>
      <c r="FP54" s="191"/>
      <c r="FQ54" s="191"/>
      <c r="FR54" s="191"/>
      <c r="FS54" s="191"/>
      <c r="FT54" s="191"/>
      <c r="FU54" s="191"/>
      <c r="FV54" s="191"/>
      <c r="FW54" s="191"/>
      <c r="FX54" s="191"/>
      <c r="FY54" s="191"/>
      <c r="FZ54" s="191"/>
      <c r="GA54" s="191"/>
      <c r="GB54" s="191"/>
      <c r="GC54" s="191"/>
      <c r="GD54" s="191"/>
      <c r="GE54" s="191"/>
      <c r="GF54" s="191"/>
      <c r="GG54" s="191"/>
      <c r="GH54" s="191"/>
      <c r="GI54" s="191"/>
      <c r="GJ54" s="191"/>
      <c r="GK54" s="191"/>
      <c r="GL54" s="191"/>
      <c r="GM54" s="191"/>
      <c r="GN54" s="191"/>
      <c r="GO54" s="191"/>
      <c r="GP54" s="191"/>
      <c r="GQ54" s="191"/>
      <c r="GR54" s="191"/>
      <c r="GS54" s="191"/>
      <c r="GT54" s="191"/>
      <c r="GU54" s="191"/>
      <c r="GV54" s="191"/>
      <c r="GW54" s="191"/>
      <c r="GX54" s="191"/>
      <c r="GY54" s="191"/>
      <c r="GZ54" s="191"/>
      <c r="HA54" s="191"/>
      <c r="HB54" s="191"/>
      <c r="HC54" s="191"/>
      <c r="HD54" s="191"/>
      <c r="HE54" s="191"/>
      <c r="HF54" s="191"/>
      <c r="HG54" s="191"/>
      <c r="HH54" s="191"/>
      <c r="HI54" s="191"/>
      <c r="HJ54" s="191"/>
      <c r="HK54" s="191"/>
      <c r="HL54" s="191"/>
      <c r="HM54" s="191"/>
      <c r="HN54" s="191"/>
      <c r="HO54" s="191"/>
      <c r="HP54" s="191"/>
      <c r="HQ54" s="191"/>
      <c r="HR54" s="191"/>
      <c r="HS54" s="191"/>
      <c r="HT54" s="191"/>
      <c r="HU54" s="191"/>
      <c r="HV54" s="191"/>
      <c r="HW54" s="191"/>
      <c r="HX54" s="191"/>
      <c r="HY54" s="191"/>
      <c r="HZ54" s="191"/>
      <c r="IA54" s="191"/>
      <c r="IB54" s="191"/>
      <c r="IC54" s="191"/>
      <c r="ID54" s="191"/>
      <c r="IE54" s="191"/>
      <c r="IF54" s="191"/>
      <c r="IG54" s="191"/>
      <c r="IH54" s="191"/>
      <c r="II54" s="191"/>
      <c r="IJ54" s="191"/>
      <c r="IK54" s="191"/>
      <c r="IL54" s="191"/>
      <c r="IM54" s="191"/>
      <c r="IN54" s="191"/>
      <c r="IO54" s="191"/>
      <c r="IP54" s="191"/>
      <c r="IQ54" s="191"/>
      <c r="IR54" s="191"/>
      <c r="IS54" s="191"/>
      <c r="IT54" s="191"/>
      <c r="IU54" s="191"/>
      <c r="IV54" s="191"/>
      <c r="IW54" s="191"/>
      <c r="IX54" s="191"/>
      <c r="IY54" s="191"/>
      <c r="IZ54" s="191"/>
      <c r="JA54" s="191"/>
      <c r="JB54" s="191"/>
      <c r="JC54" s="191"/>
      <c r="JD54" s="191"/>
      <c r="JE54" s="191"/>
      <c r="JF54" s="191"/>
      <c r="JG54" s="191"/>
      <c r="JH54" s="191"/>
      <c r="JI54" s="191"/>
      <c r="JJ54" s="191"/>
      <c r="JK54" s="191"/>
      <c r="JL54" s="191"/>
      <c r="JM54" s="191"/>
      <c r="JN54" s="191"/>
      <c r="JO54" s="191"/>
      <c r="JP54" s="191"/>
      <c r="JQ54" s="191"/>
      <c r="JR54" s="191"/>
      <c r="JS54" s="191"/>
      <c r="JT54" s="191"/>
      <c r="JU54" s="191"/>
      <c r="JV54" s="191"/>
      <c r="JW54" s="191"/>
      <c r="JX54" s="191"/>
      <c r="JY54" s="191"/>
      <c r="JZ54" s="191"/>
      <c r="KA54" s="191"/>
      <c r="KB54" s="191"/>
      <c r="KC54" s="191"/>
      <c r="KD54" s="191"/>
      <c r="KE54" s="191"/>
      <c r="KF54" s="191"/>
      <c r="KG54" s="191"/>
      <c r="KH54" s="191"/>
      <c r="KI54" s="191"/>
      <c r="KJ54" s="191"/>
      <c r="KK54" s="191"/>
      <c r="KL54" s="191"/>
      <c r="KM54" s="191"/>
      <c r="KN54" s="191"/>
      <c r="KO54" s="191"/>
      <c r="KP54" s="191"/>
      <c r="KQ54" s="191"/>
      <c r="KR54" s="191"/>
      <c r="KS54" s="191"/>
      <c r="KT54" s="191"/>
      <c r="KU54" s="191"/>
      <c r="KV54" s="191"/>
      <c r="KW54" s="191"/>
      <c r="KX54" s="191"/>
      <c r="KY54" s="191"/>
      <c r="KZ54" s="191"/>
      <c r="LA54" s="191"/>
      <c r="LB54" s="191"/>
      <c r="LC54" s="191"/>
      <c r="LD54" s="191"/>
      <c r="LE54" s="191"/>
      <c r="LF54" s="191"/>
      <c r="LG54" s="191"/>
      <c r="LH54" s="191"/>
      <c r="LI54" s="191"/>
      <c r="LJ54" s="191"/>
      <c r="LK54" s="191"/>
      <c r="LL54" s="191"/>
      <c r="LM54" s="191"/>
      <c r="LN54" s="191"/>
      <c r="LO54" s="191"/>
      <c r="LP54" s="191"/>
      <c r="LQ54" s="191"/>
      <c r="LR54" s="191"/>
      <c r="LS54" s="191"/>
      <c r="LT54" s="191"/>
      <c r="LU54" s="191"/>
      <c r="LV54" s="191"/>
      <c r="LW54" s="191"/>
      <c r="LX54" s="191"/>
      <c r="LY54" s="191"/>
      <c r="LZ54" s="191"/>
      <c r="MA54" s="191"/>
      <c r="MB54" s="191"/>
      <c r="MC54" s="191"/>
      <c r="MD54" s="191"/>
      <c r="ME54" s="191"/>
      <c r="MF54" s="191"/>
      <c r="MG54" s="191"/>
      <c r="MH54" s="191"/>
      <c r="MI54" s="191"/>
      <c r="MJ54" s="191"/>
      <c r="MK54" s="191"/>
      <c r="ML54" s="191"/>
      <c r="MM54" s="191"/>
      <c r="MN54" s="191"/>
      <c r="MO54" s="191"/>
      <c r="MP54" s="191"/>
      <c r="MQ54" s="191"/>
      <c r="MR54" s="191"/>
      <c r="MS54" s="191"/>
      <c r="MT54" s="191"/>
      <c r="MU54" s="191"/>
      <c r="MV54" s="191"/>
      <c r="MW54" s="191"/>
      <c r="MX54" s="191"/>
      <c r="MY54" s="191"/>
      <c r="MZ54" s="191"/>
      <c r="NA54" s="191"/>
      <c r="NB54" s="191"/>
      <c r="NC54" s="191"/>
      <c r="ND54" s="191"/>
      <c r="NE54" s="191"/>
      <c r="NF54" s="191"/>
      <c r="NG54" s="191"/>
      <c r="NH54" s="191"/>
      <c r="NI54" s="191"/>
      <c r="NJ54" s="191"/>
      <c r="NK54" s="191"/>
      <c r="NL54" s="191"/>
      <c r="NM54" s="191"/>
      <c r="NN54" s="191"/>
      <c r="NO54" s="191"/>
      <c r="NP54" s="191"/>
      <c r="NQ54" s="191"/>
      <c r="NR54" s="191"/>
      <c r="NS54" s="191"/>
      <c r="NT54" s="191"/>
      <c r="NU54" s="191"/>
      <c r="NV54" s="191"/>
      <c r="NW54" s="191"/>
      <c r="NX54" s="191"/>
      <c r="NY54" s="191"/>
      <c r="NZ54" s="191"/>
      <c r="OA54" s="191"/>
      <c r="OB54" s="191"/>
      <c r="OC54" s="191"/>
      <c r="OD54" s="191"/>
      <c r="OE54" s="191"/>
      <c r="OF54" s="191"/>
      <c r="OG54" s="191"/>
      <c r="OH54" s="191"/>
      <c r="OI54" s="191"/>
      <c r="OJ54" s="191"/>
      <c r="OK54" s="191"/>
      <c r="OL54" s="191"/>
      <c r="OM54" s="191"/>
      <c r="ON54" s="191"/>
      <c r="OO54" s="191"/>
      <c r="OP54" s="191"/>
      <c r="OQ54" s="191"/>
      <c r="OR54" s="191"/>
      <c r="OS54" s="191"/>
      <c r="OT54" s="191"/>
      <c r="OU54" s="191"/>
      <c r="OV54" s="191"/>
      <c r="OW54" s="191"/>
      <c r="OX54" s="191"/>
      <c r="OY54" s="191"/>
      <c r="OZ54" s="191"/>
      <c r="PA54" s="191"/>
      <c r="PB54" s="191"/>
      <c r="PC54" s="191"/>
      <c r="PD54" s="191"/>
      <c r="PE54" s="191"/>
      <c r="PF54" s="191"/>
      <c r="PG54" s="191"/>
      <c r="PH54" s="191"/>
      <c r="PI54" s="191"/>
      <c r="PJ54" s="191"/>
      <c r="PK54" s="191"/>
      <c r="PL54" s="191"/>
      <c r="PM54" s="191"/>
      <c r="PN54" s="191"/>
      <c r="PO54" s="191"/>
      <c r="PP54" s="191"/>
      <c r="PQ54" s="191"/>
      <c r="PR54" s="191"/>
      <c r="PS54" s="191"/>
      <c r="PT54" s="191"/>
      <c r="PU54" s="191"/>
      <c r="PV54" s="191"/>
      <c r="PW54" s="191"/>
      <c r="PX54" s="191"/>
      <c r="PY54" s="191"/>
      <c r="PZ54" s="191"/>
      <c r="QA54" s="191"/>
      <c r="QB54" s="191"/>
      <c r="QC54" s="191"/>
      <c r="QD54" s="191"/>
      <c r="QE54" s="191"/>
      <c r="QF54" s="191"/>
      <c r="QG54" s="191"/>
      <c r="QH54" s="191"/>
      <c r="QI54" s="191"/>
      <c r="QJ54" s="191"/>
      <c r="QK54" s="191"/>
      <c r="QL54" s="191"/>
      <c r="QM54" s="191"/>
      <c r="QN54" s="191"/>
      <c r="QO54" s="191"/>
      <c r="QP54" s="191"/>
      <c r="QQ54" s="191"/>
      <c r="QR54" s="191"/>
      <c r="QS54" s="191"/>
      <c r="QT54" s="191"/>
      <c r="QU54" s="191"/>
      <c r="QV54" s="191"/>
      <c r="QW54" s="191"/>
      <c r="QX54" s="191"/>
      <c r="QY54" s="191"/>
      <c r="QZ54" s="191"/>
      <c r="RA54" s="191"/>
      <c r="RB54" s="191"/>
      <c r="RC54" s="191"/>
      <c r="RD54" s="191"/>
      <c r="RE54" s="191"/>
      <c r="RF54" s="191"/>
      <c r="RG54" s="191"/>
      <c r="RH54" s="191"/>
      <c r="RI54" s="191"/>
      <c r="RJ54" s="191"/>
      <c r="RK54" s="191"/>
      <c r="RL54" s="191"/>
      <c r="RM54" s="191"/>
      <c r="RN54" s="191"/>
      <c r="RO54" s="191"/>
      <c r="RP54" s="191"/>
      <c r="RQ54" s="191"/>
      <c r="RR54" s="191"/>
      <c r="RS54" s="191"/>
      <c r="RT54" s="191"/>
      <c r="RU54" s="191"/>
      <c r="RV54" s="191"/>
      <c r="RW54" s="191"/>
      <c r="RX54" s="191"/>
      <c r="RY54" s="191"/>
      <c r="RZ54" s="191"/>
      <c r="SA54" s="191"/>
      <c r="SB54" s="191"/>
      <c r="SC54" s="191"/>
      <c r="SD54" s="191"/>
      <c r="SE54" s="191"/>
      <c r="SF54" s="191"/>
      <c r="SG54" s="191"/>
      <c r="SH54" s="191"/>
      <c r="SI54" s="191"/>
      <c r="SJ54" s="191"/>
      <c r="SK54" s="191"/>
      <c r="SL54" s="191"/>
      <c r="SM54" s="191"/>
      <c r="SN54" s="191"/>
      <c r="SO54" s="191"/>
      <c r="SP54" s="191"/>
      <c r="SQ54" s="191"/>
      <c r="SR54" s="191"/>
      <c r="SS54" s="191"/>
      <c r="ST54" s="191"/>
      <c r="SU54" s="191"/>
      <c r="SV54" s="191"/>
      <c r="SW54" s="191"/>
      <c r="SX54" s="191"/>
      <c r="SY54" s="191"/>
      <c r="SZ54" s="191"/>
      <c r="TA54" s="191"/>
      <c r="TB54" s="191"/>
      <c r="TC54" s="191"/>
      <c r="TD54" s="191"/>
      <c r="TE54" s="191"/>
      <c r="TF54" s="191"/>
      <c r="TG54" s="191"/>
      <c r="TH54" s="191"/>
      <c r="TI54" s="191"/>
      <c r="TJ54" s="191"/>
      <c r="TK54" s="191"/>
      <c r="TL54" s="191"/>
      <c r="TM54" s="191"/>
      <c r="TN54" s="191"/>
      <c r="TO54" s="191"/>
      <c r="TP54" s="191"/>
      <c r="TQ54" s="191"/>
      <c r="TR54" s="191"/>
      <c r="TS54" s="191"/>
      <c r="TT54" s="191"/>
      <c r="TU54" s="191"/>
      <c r="TV54" s="191"/>
      <c r="TW54" s="191"/>
      <c r="TX54" s="191"/>
      <c r="TY54" s="191"/>
      <c r="TZ54" s="191"/>
      <c r="UA54" s="191"/>
      <c r="UB54" s="191"/>
      <c r="UC54" s="191"/>
      <c r="UD54" s="191"/>
      <c r="UE54" s="191"/>
      <c r="UF54" s="191"/>
      <c r="UG54" s="191"/>
      <c r="UH54" s="191"/>
      <c r="UI54" s="191"/>
      <c r="UJ54" s="191"/>
      <c r="UK54" s="191"/>
      <c r="UL54" s="191"/>
      <c r="UM54" s="191"/>
      <c r="UN54" s="191"/>
      <c r="UO54" s="191"/>
      <c r="UP54" s="191"/>
      <c r="UQ54" s="191"/>
      <c r="UR54" s="191"/>
      <c r="US54" s="191"/>
      <c r="UT54" s="191"/>
      <c r="UU54" s="191"/>
      <c r="UV54" s="191"/>
      <c r="UW54" s="191"/>
      <c r="UX54" s="191"/>
      <c r="UY54" s="191"/>
      <c r="UZ54" s="191"/>
      <c r="VA54" s="191"/>
      <c r="VB54" s="191"/>
      <c r="VC54" s="191"/>
      <c r="VD54" s="191"/>
      <c r="VE54" s="191"/>
      <c r="VF54" s="191"/>
      <c r="VG54" s="191"/>
      <c r="VH54" s="191"/>
      <c r="VI54" s="191"/>
      <c r="VJ54" s="191"/>
      <c r="VK54" s="191"/>
      <c r="VL54" s="191"/>
      <c r="VM54" s="191"/>
      <c r="VN54" s="191"/>
      <c r="VO54" s="191"/>
      <c r="VP54" s="191"/>
      <c r="VQ54" s="191"/>
      <c r="VR54" s="191"/>
      <c r="VS54" s="191"/>
      <c r="VT54" s="191"/>
      <c r="VU54" s="191"/>
      <c r="VV54" s="191"/>
      <c r="VW54" s="191"/>
      <c r="VX54" s="191"/>
      <c r="VY54" s="191"/>
      <c r="VZ54" s="191"/>
      <c r="WA54" s="191"/>
      <c r="WB54" s="191"/>
      <c r="WC54" s="191"/>
      <c r="WD54" s="191"/>
      <c r="WE54" s="191"/>
      <c r="WF54" s="191"/>
      <c r="WG54" s="191"/>
      <c r="WH54" s="191"/>
      <c r="WI54" s="191"/>
      <c r="WJ54" s="191"/>
      <c r="WK54" s="191"/>
      <c r="WL54" s="191"/>
      <c r="WM54" s="191"/>
      <c r="WN54" s="191"/>
      <c r="WO54" s="191"/>
      <c r="WP54" s="191"/>
      <c r="WQ54" s="191"/>
      <c r="WR54" s="191"/>
      <c r="WS54" s="191"/>
      <c r="WT54" s="191"/>
      <c r="WU54" s="191"/>
      <c r="WV54" s="191"/>
      <c r="WW54" s="191"/>
      <c r="WX54" s="191"/>
      <c r="WY54" s="191"/>
      <c r="WZ54" s="191"/>
      <c r="XA54" s="191"/>
      <c r="XB54" s="191"/>
      <c r="XC54" s="191"/>
      <c r="XD54" s="191"/>
      <c r="XE54" s="191"/>
      <c r="XF54" s="191"/>
      <c r="XG54" s="191"/>
      <c r="XH54" s="191"/>
      <c r="XI54" s="191"/>
      <c r="XJ54" s="191"/>
      <c r="XK54" s="191"/>
      <c r="XL54" s="191"/>
      <c r="XM54" s="191"/>
      <c r="XN54" s="191"/>
      <c r="XO54" s="191"/>
      <c r="XP54" s="191"/>
      <c r="XQ54" s="191"/>
      <c r="XR54" s="191"/>
      <c r="XS54" s="191"/>
      <c r="XT54" s="191"/>
      <c r="XU54" s="191"/>
      <c r="XV54" s="191"/>
      <c r="XW54" s="191"/>
      <c r="XX54" s="191"/>
      <c r="XY54" s="191"/>
      <c r="XZ54" s="191"/>
      <c r="YA54" s="191"/>
      <c r="YB54" s="191"/>
      <c r="YC54" s="191"/>
      <c r="YD54" s="191"/>
      <c r="YE54" s="191"/>
      <c r="YF54" s="191"/>
      <c r="YG54" s="191"/>
      <c r="YH54" s="191"/>
      <c r="YI54" s="191"/>
      <c r="YJ54" s="191"/>
      <c r="YK54" s="191"/>
      <c r="YL54" s="191"/>
      <c r="YM54" s="191"/>
      <c r="YN54" s="191"/>
      <c r="YO54" s="191"/>
      <c r="YP54" s="191"/>
      <c r="YQ54" s="191"/>
      <c r="YR54" s="191"/>
      <c r="YS54" s="191"/>
      <c r="YT54" s="191"/>
      <c r="YU54" s="191"/>
      <c r="YV54" s="191"/>
      <c r="YW54" s="191"/>
      <c r="YX54" s="191"/>
      <c r="YY54" s="191"/>
      <c r="YZ54" s="191"/>
      <c r="ZA54" s="191"/>
      <c r="ZB54" s="191"/>
      <c r="ZC54" s="191"/>
      <c r="ZD54" s="191"/>
      <c r="ZE54" s="191"/>
      <c r="ZF54" s="191"/>
      <c r="ZG54" s="191"/>
      <c r="ZH54" s="191"/>
      <c r="ZI54" s="191"/>
      <c r="ZJ54" s="191"/>
      <c r="ZK54" s="191"/>
      <c r="ZL54" s="191"/>
      <c r="ZM54" s="191"/>
      <c r="ZN54" s="191"/>
      <c r="ZO54" s="191"/>
      <c r="ZP54" s="191"/>
      <c r="ZQ54" s="191"/>
      <c r="ZR54" s="191"/>
      <c r="ZS54" s="191"/>
      <c r="ZT54" s="191"/>
      <c r="ZU54" s="191"/>
      <c r="ZV54" s="191"/>
      <c r="ZW54" s="191"/>
      <c r="ZX54" s="191"/>
      <c r="ZY54" s="191"/>
      <c r="ZZ54" s="191"/>
      <c r="AAA54" s="191"/>
      <c r="AAB54" s="191"/>
      <c r="AAC54" s="191"/>
      <c r="AAD54" s="191"/>
      <c r="AAE54" s="191"/>
      <c r="AAF54" s="191"/>
      <c r="AAG54" s="191"/>
      <c r="AAH54" s="191"/>
      <c r="AAI54" s="191"/>
      <c r="AAJ54" s="191"/>
      <c r="AAK54" s="191"/>
      <c r="AAL54" s="191"/>
      <c r="AAM54" s="191"/>
      <c r="AAN54" s="191"/>
      <c r="AAO54" s="191"/>
      <c r="AAP54" s="191"/>
      <c r="AAQ54" s="191"/>
      <c r="AAR54" s="191"/>
      <c r="AAS54" s="191"/>
      <c r="AAT54" s="191"/>
      <c r="AAU54" s="191"/>
      <c r="AAV54" s="191"/>
      <c r="AAW54" s="191"/>
      <c r="AAX54" s="191"/>
      <c r="AAY54" s="191"/>
      <c r="AAZ54" s="191"/>
      <c r="ABA54" s="191"/>
      <c r="ABB54" s="191"/>
      <c r="ABC54" s="191"/>
      <c r="ABD54" s="191"/>
      <c r="ABE54" s="191"/>
      <c r="ABF54" s="191"/>
      <c r="ABG54" s="191"/>
      <c r="ABH54" s="191"/>
      <c r="ABI54" s="191"/>
      <c r="ABJ54" s="191"/>
      <c r="ABK54" s="191"/>
      <c r="ABL54" s="191"/>
      <c r="ABM54" s="191"/>
      <c r="ABN54" s="191"/>
      <c r="ABO54" s="191"/>
      <c r="ABP54" s="191"/>
      <c r="ABQ54" s="191"/>
      <c r="ABR54" s="191"/>
      <c r="ABS54" s="191"/>
      <c r="ABT54" s="191"/>
      <c r="ABU54" s="191"/>
      <c r="ABV54" s="191"/>
      <c r="ABW54" s="191"/>
      <c r="ABX54" s="191"/>
      <c r="ABY54" s="191"/>
      <c r="ABZ54" s="191"/>
      <c r="ACA54" s="191"/>
      <c r="ACB54" s="191"/>
      <c r="ACC54" s="191"/>
      <c r="ACD54" s="191"/>
      <c r="ACE54" s="191"/>
      <c r="ACF54" s="191"/>
      <c r="ACG54" s="191"/>
      <c r="ACH54" s="191"/>
      <c r="ACI54" s="191"/>
      <c r="ACJ54" s="191"/>
      <c r="ACK54" s="191"/>
      <c r="ACL54" s="191"/>
      <c r="ACM54" s="191"/>
      <c r="ACN54" s="191"/>
      <c r="ACO54" s="191"/>
      <c r="ACP54" s="191"/>
      <c r="ACQ54" s="191"/>
      <c r="ACR54" s="191"/>
      <c r="ACS54" s="191"/>
      <c r="ACT54" s="191"/>
      <c r="ACU54" s="191"/>
      <c r="ACV54" s="191"/>
      <c r="ACW54" s="191"/>
      <c r="ACX54" s="191"/>
      <c r="ACY54" s="191"/>
      <c r="ACZ54" s="191"/>
      <c r="ADA54" s="191"/>
      <c r="ADB54" s="191"/>
      <c r="ADC54" s="191"/>
      <c r="ADD54" s="191"/>
      <c r="ADE54" s="191"/>
      <c r="ADF54" s="191"/>
      <c r="ADG54" s="191"/>
      <c r="ADH54" s="191"/>
      <c r="ADI54" s="191"/>
      <c r="ADJ54" s="191"/>
      <c r="ADK54" s="191"/>
      <c r="ADL54" s="191"/>
      <c r="ADM54" s="191"/>
      <c r="ADN54" s="191"/>
      <c r="ADO54" s="191"/>
      <c r="ADP54" s="191"/>
      <c r="ADQ54" s="191"/>
      <c r="ADR54" s="191"/>
      <c r="ADS54" s="191"/>
      <c r="ADT54" s="191"/>
      <c r="ADU54" s="191"/>
      <c r="ADV54" s="191"/>
      <c r="ADW54" s="191"/>
      <c r="ADX54" s="191"/>
      <c r="ADY54" s="191"/>
      <c r="ADZ54" s="191"/>
      <c r="AEA54" s="191"/>
      <c r="AEB54" s="191"/>
      <c r="AEC54" s="191"/>
      <c r="AED54" s="191"/>
      <c r="AEE54" s="191"/>
      <c r="AEF54" s="191"/>
      <c r="AEG54" s="191"/>
      <c r="AEH54" s="191"/>
      <c r="AEI54" s="191"/>
      <c r="AEJ54" s="191"/>
      <c r="AEK54" s="191"/>
      <c r="AEL54" s="191"/>
      <c r="AEM54" s="191"/>
      <c r="AEN54" s="191"/>
      <c r="AEO54" s="191"/>
      <c r="AEP54" s="191"/>
      <c r="AEQ54" s="191"/>
      <c r="AER54" s="191"/>
      <c r="AES54" s="191"/>
      <c r="AET54" s="191"/>
      <c r="AEU54" s="191"/>
      <c r="AEV54" s="191"/>
      <c r="AEW54" s="191"/>
      <c r="AEX54" s="191"/>
      <c r="AEY54" s="191"/>
      <c r="AEZ54" s="191"/>
      <c r="AFA54" s="191"/>
      <c r="AFB54" s="191"/>
      <c r="AFC54" s="191"/>
      <c r="AFD54" s="191"/>
      <c r="AFE54" s="191"/>
      <c r="AFF54" s="191"/>
      <c r="AFG54" s="191"/>
      <c r="AFH54" s="191"/>
      <c r="AFI54" s="191"/>
      <c r="AFJ54" s="191"/>
      <c r="AFK54" s="191"/>
      <c r="AFL54" s="191"/>
      <c r="AFM54" s="191"/>
      <c r="AFN54" s="191"/>
      <c r="AFO54" s="191"/>
      <c r="AFP54" s="191"/>
      <c r="AFQ54" s="191"/>
      <c r="AFR54" s="191"/>
      <c r="AFS54" s="191"/>
      <c r="AFT54" s="191"/>
      <c r="AFU54" s="191"/>
      <c r="AFV54" s="191"/>
      <c r="AFW54" s="191"/>
      <c r="AFX54" s="191"/>
      <c r="AFY54" s="191"/>
      <c r="AFZ54" s="191"/>
      <c r="AGA54" s="191"/>
      <c r="AGB54" s="191"/>
      <c r="AGC54" s="191"/>
      <c r="AGD54" s="191"/>
      <c r="AGE54" s="191"/>
      <c r="AGF54" s="191"/>
      <c r="AGG54" s="191"/>
      <c r="AGH54" s="191"/>
      <c r="AGI54" s="191"/>
      <c r="AGJ54" s="191"/>
      <c r="AGK54" s="191"/>
      <c r="AGL54" s="191"/>
      <c r="AGM54" s="191"/>
      <c r="AGN54" s="191"/>
      <c r="AGO54" s="191"/>
      <c r="AGP54" s="191"/>
      <c r="AGQ54" s="191"/>
      <c r="AGR54" s="191"/>
      <c r="AGS54" s="191"/>
      <c r="AGT54" s="191"/>
      <c r="AGU54" s="191"/>
      <c r="AGV54" s="191"/>
      <c r="AGW54" s="191"/>
      <c r="AGX54" s="191"/>
      <c r="AGY54" s="191"/>
      <c r="AGZ54" s="191"/>
      <c r="AHA54" s="191"/>
      <c r="AHB54" s="191"/>
      <c r="AHC54" s="191"/>
      <c r="AHD54" s="191"/>
      <c r="AHE54" s="191"/>
      <c r="AHF54" s="191"/>
      <c r="AHG54" s="191"/>
      <c r="AHH54" s="191"/>
      <c r="AHI54" s="191"/>
      <c r="AHJ54" s="191"/>
      <c r="AHK54" s="191"/>
      <c r="AHL54" s="191"/>
      <c r="AHM54" s="191"/>
      <c r="AHN54" s="191"/>
      <c r="AHO54" s="191"/>
      <c r="AHP54" s="191"/>
      <c r="AHQ54" s="191"/>
      <c r="AHR54" s="191"/>
      <c r="AHS54" s="191"/>
      <c r="AHT54" s="191"/>
      <c r="AHU54" s="191"/>
      <c r="AHV54" s="191"/>
      <c r="AHW54" s="191"/>
      <c r="AHX54" s="191"/>
      <c r="AHY54" s="191"/>
      <c r="AHZ54" s="191"/>
      <c r="AIA54" s="191"/>
      <c r="AIB54" s="191"/>
      <c r="AIC54" s="191"/>
      <c r="AID54" s="191"/>
      <c r="AIE54" s="191"/>
      <c r="AIF54" s="191"/>
      <c r="AIG54" s="191"/>
      <c r="AIH54" s="191"/>
      <c r="AII54" s="191"/>
      <c r="AIJ54" s="191"/>
      <c r="AIK54" s="191"/>
      <c r="AIL54" s="191"/>
      <c r="AIM54" s="191"/>
      <c r="AIN54" s="191"/>
      <c r="AIO54" s="191"/>
      <c r="AIP54" s="191"/>
      <c r="AIQ54" s="191"/>
      <c r="AIR54" s="191"/>
      <c r="AIS54" s="191"/>
      <c r="AIT54" s="191"/>
      <c r="AIU54" s="191"/>
      <c r="AIV54" s="191"/>
      <c r="AIW54" s="191"/>
      <c r="AIX54" s="191"/>
      <c r="AIY54" s="191"/>
      <c r="AIZ54" s="191"/>
      <c r="AJA54" s="191"/>
      <c r="AJB54" s="191"/>
      <c r="AJC54" s="191"/>
      <c r="AJD54" s="191"/>
      <c r="AJE54" s="191"/>
      <c r="AJF54" s="191"/>
      <c r="AJG54" s="191"/>
      <c r="AJH54" s="191"/>
      <c r="AJI54" s="191"/>
      <c r="AJJ54" s="191"/>
      <c r="AJK54" s="191"/>
      <c r="AJL54" s="191"/>
      <c r="AJM54" s="191"/>
      <c r="AJN54" s="191"/>
      <c r="AJO54" s="191"/>
      <c r="AJP54" s="191"/>
      <c r="AJQ54" s="191"/>
      <c r="AJR54" s="191"/>
      <c r="AJS54" s="191"/>
      <c r="AJT54" s="191"/>
      <c r="AJU54" s="191"/>
      <c r="AJV54" s="191"/>
      <c r="AJW54" s="191"/>
      <c r="AJX54" s="191"/>
      <c r="AJY54" s="191"/>
      <c r="AJZ54" s="191"/>
      <c r="AKA54" s="191"/>
      <c r="AKB54" s="191"/>
      <c r="AKC54" s="191"/>
      <c r="AKD54" s="191"/>
      <c r="AKE54" s="191"/>
      <c r="AKF54" s="191"/>
      <c r="AKG54" s="191"/>
      <c r="AKH54" s="191"/>
      <c r="AKI54" s="191"/>
      <c r="AKJ54" s="191"/>
      <c r="AKK54" s="191"/>
      <c r="AKL54" s="191"/>
      <c r="AKM54" s="191"/>
      <c r="AKN54" s="191"/>
      <c r="AKO54" s="191"/>
      <c r="AKP54" s="191"/>
      <c r="AKQ54" s="191"/>
      <c r="AKR54" s="191"/>
      <c r="AKS54" s="191"/>
      <c r="AKT54" s="191"/>
      <c r="AKU54" s="191"/>
      <c r="AKV54" s="191"/>
      <c r="AKW54" s="191"/>
      <c r="AKX54" s="191"/>
      <c r="AKY54" s="191"/>
      <c r="AKZ54" s="191"/>
      <c r="ALA54" s="191"/>
      <c r="ALB54" s="191"/>
      <c r="ALC54" s="191"/>
      <c r="ALD54" s="191"/>
      <c r="ALE54" s="191"/>
      <c r="ALF54" s="191"/>
      <c r="ALG54" s="191"/>
      <c r="ALH54" s="191"/>
      <c r="ALI54" s="191"/>
      <c r="ALJ54" s="191"/>
      <c r="ALK54" s="191"/>
      <c r="ALL54" s="191"/>
      <c r="ALM54" s="191"/>
      <c r="ALN54" s="191"/>
      <c r="ALO54" s="191"/>
      <c r="ALP54" s="191"/>
      <c r="ALQ54" s="191"/>
      <c r="ALR54" s="191"/>
      <c r="ALS54" s="191"/>
      <c r="ALT54" s="191"/>
      <c r="ALU54" s="191"/>
      <c r="ALV54" s="191"/>
      <c r="ALW54" s="191"/>
      <c r="ALX54" s="191"/>
      <c r="ALY54" s="191"/>
      <c r="ALZ54" s="191"/>
      <c r="AMA54" s="191"/>
      <c r="AMB54" s="191"/>
      <c r="AMC54" s="191"/>
      <c r="AMD54" s="191"/>
      <c r="AME54" s="191"/>
      <c r="AMF54" s="191"/>
      <c r="AMG54" s="191"/>
      <c r="AMH54" s="191"/>
      <c r="AMI54" s="191"/>
      <c r="AMJ54" s="191"/>
      <c r="AMK54" s="191"/>
      <c r="AML54" s="191"/>
    </row>
    <row r="55" spans="1:1026" x14ac:dyDescent="0.25">
      <c r="A55" s="191"/>
      <c r="B55" s="191"/>
      <c r="C55" s="191"/>
      <c r="D55" s="191"/>
      <c r="E55" s="224"/>
      <c r="G55" s="224">
        <v>45140.71</v>
      </c>
      <c r="H55" s="191"/>
      <c r="I55" s="191"/>
      <c r="J55" s="191"/>
      <c r="K55" s="191"/>
      <c r="L55" s="312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91"/>
      <c r="AH55" s="191"/>
      <c r="AI55" s="191"/>
      <c r="AJ55" s="191"/>
      <c r="AK55" s="191"/>
      <c r="AL55" s="191"/>
      <c r="AM55" s="191"/>
      <c r="AN55" s="191"/>
      <c r="AO55" s="191"/>
      <c r="AP55" s="191"/>
      <c r="AQ55" s="191"/>
      <c r="AR55" s="191"/>
      <c r="AS55" s="191"/>
      <c r="AT55" s="191"/>
      <c r="AU55" s="191"/>
      <c r="AV55" s="191"/>
      <c r="AW55" s="191"/>
      <c r="AX55" s="191"/>
      <c r="AY55" s="191"/>
      <c r="AZ55" s="191"/>
      <c r="BA55" s="191"/>
      <c r="BB55" s="191"/>
      <c r="BC55" s="191"/>
      <c r="BD55" s="191"/>
      <c r="BE55" s="191"/>
      <c r="BF55" s="191"/>
      <c r="BG55" s="191"/>
      <c r="BH55" s="191"/>
      <c r="BI55" s="191"/>
      <c r="BJ55" s="191"/>
      <c r="BK55" s="191"/>
      <c r="BL55" s="191"/>
      <c r="BM55" s="191"/>
      <c r="BN55" s="191"/>
      <c r="BO55" s="191"/>
      <c r="BP55" s="191"/>
      <c r="BQ55" s="191"/>
      <c r="BR55" s="191"/>
      <c r="BS55" s="191"/>
      <c r="BT55" s="191"/>
      <c r="BU55" s="191"/>
      <c r="BV55" s="191"/>
      <c r="BW55" s="191"/>
      <c r="BX55" s="191"/>
      <c r="BY55" s="191"/>
      <c r="BZ55" s="191"/>
      <c r="CA55" s="191"/>
      <c r="CB55" s="191"/>
      <c r="CC55" s="191"/>
      <c r="CD55" s="191"/>
      <c r="CE55" s="191"/>
      <c r="CF55" s="191"/>
      <c r="CG55" s="191"/>
      <c r="CH55" s="191"/>
      <c r="CI55" s="191"/>
      <c r="CJ55" s="191"/>
      <c r="CK55" s="191"/>
      <c r="CL55" s="191"/>
      <c r="CM55" s="191"/>
      <c r="CN55" s="191"/>
      <c r="CO55" s="191"/>
      <c r="CP55" s="191"/>
      <c r="CQ55" s="191"/>
      <c r="CR55" s="191"/>
      <c r="CS55" s="191"/>
      <c r="CT55" s="191"/>
      <c r="CU55" s="191"/>
      <c r="CV55" s="191"/>
      <c r="CW55" s="191"/>
      <c r="CX55" s="191"/>
      <c r="CY55" s="191"/>
      <c r="CZ55" s="191"/>
      <c r="DA55" s="191"/>
      <c r="DB55" s="191"/>
      <c r="DC55" s="191"/>
      <c r="DD55" s="191"/>
      <c r="DE55" s="191"/>
      <c r="DF55" s="191"/>
      <c r="DG55" s="191"/>
      <c r="DH55" s="191"/>
      <c r="DI55" s="191"/>
      <c r="DJ55" s="191"/>
      <c r="DK55" s="191"/>
      <c r="DL55" s="191"/>
      <c r="DM55" s="191"/>
      <c r="DN55" s="191"/>
      <c r="DO55" s="191"/>
      <c r="DP55" s="191"/>
      <c r="DQ55" s="191"/>
      <c r="DR55" s="191"/>
      <c r="DS55" s="191"/>
      <c r="DT55" s="191"/>
      <c r="DU55" s="191"/>
      <c r="DV55" s="191"/>
      <c r="DW55" s="191"/>
      <c r="DX55" s="191"/>
      <c r="DY55" s="191"/>
      <c r="DZ55" s="191"/>
      <c r="EA55" s="191"/>
      <c r="EB55" s="191"/>
      <c r="EC55" s="191"/>
      <c r="ED55" s="191"/>
      <c r="EE55" s="191"/>
      <c r="EF55" s="191"/>
      <c r="EG55" s="191"/>
      <c r="EH55" s="191"/>
      <c r="EI55" s="191"/>
      <c r="EJ55" s="191"/>
      <c r="EK55" s="191"/>
      <c r="EL55" s="191"/>
      <c r="EM55" s="191"/>
      <c r="EN55" s="191"/>
      <c r="EO55" s="191"/>
      <c r="EP55" s="191"/>
      <c r="EQ55" s="191"/>
      <c r="ER55" s="191"/>
      <c r="ES55" s="191"/>
      <c r="ET55" s="191"/>
      <c r="EU55" s="191"/>
      <c r="EV55" s="191"/>
      <c r="EW55" s="191"/>
      <c r="EX55" s="191"/>
      <c r="EY55" s="191"/>
      <c r="EZ55" s="191"/>
      <c r="FA55" s="191"/>
      <c r="FB55" s="191"/>
      <c r="FC55" s="191"/>
      <c r="FD55" s="191"/>
      <c r="FE55" s="191"/>
      <c r="FF55" s="191"/>
      <c r="FG55" s="191"/>
      <c r="FH55" s="191"/>
      <c r="FI55" s="191"/>
      <c r="FJ55" s="191"/>
      <c r="FK55" s="191"/>
      <c r="FL55" s="191"/>
      <c r="FM55" s="191"/>
      <c r="FN55" s="191"/>
      <c r="FO55" s="191"/>
      <c r="FP55" s="191"/>
      <c r="FQ55" s="191"/>
      <c r="FR55" s="191"/>
      <c r="FS55" s="191"/>
      <c r="FT55" s="191"/>
      <c r="FU55" s="191"/>
      <c r="FV55" s="191"/>
      <c r="FW55" s="191"/>
      <c r="FX55" s="191"/>
      <c r="FY55" s="191"/>
      <c r="FZ55" s="191"/>
      <c r="GA55" s="191"/>
      <c r="GB55" s="191"/>
      <c r="GC55" s="191"/>
      <c r="GD55" s="191"/>
      <c r="GE55" s="191"/>
      <c r="GF55" s="191"/>
      <c r="GG55" s="191"/>
      <c r="GH55" s="191"/>
      <c r="GI55" s="191"/>
      <c r="GJ55" s="191"/>
      <c r="GK55" s="191"/>
      <c r="GL55" s="191"/>
      <c r="GM55" s="191"/>
      <c r="GN55" s="191"/>
      <c r="GO55" s="191"/>
      <c r="GP55" s="191"/>
      <c r="GQ55" s="191"/>
      <c r="GR55" s="191"/>
      <c r="GS55" s="191"/>
      <c r="GT55" s="191"/>
      <c r="GU55" s="191"/>
      <c r="GV55" s="191"/>
      <c r="GW55" s="191"/>
      <c r="GX55" s="191"/>
      <c r="GY55" s="191"/>
      <c r="GZ55" s="191"/>
      <c r="HA55" s="191"/>
      <c r="HB55" s="191"/>
      <c r="HC55" s="191"/>
      <c r="HD55" s="191"/>
      <c r="HE55" s="191"/>
      <c r="HF55" s="191"/>
      <c r="HG55" s="191"/>
      <c r="HH55" s="191"/>
      <c r="HI55" s="191"/>
      <c r="HJ55" s="191"/>
      <c r="HK55" s="191"/>
      <c r="HL55" s="191"/>
      <c r="HM55" s="191"/>
      <c r="HN55" s="191"/>
      <c r="HO55" s="191"/>
      <c r="HP55" s="191"/>
      <c r="HQ55" s="191"/>
      <c r="HR55" s="191"/>
      <c r="HS55" s="191"/>
      <c r="HT55" s="191"/>
      <c r="HU55" s="191"/>
      <c r="HV55" s="191"/>
      <c r="HW55" s="191"/>
      <c r="HX55" s="191"/>
      <c r="HY55" s="191"/>
      <c r="HZ55" s="191"/>
      <c r="IA55" s="191"/>
      <c r="IB55" s="191"/>
      <c r="IC55" s="191"/>
      <c r="ID55" s="191"/>
      <c r="IE55" s="191"/>
      <c r="IF55" s="191"/>
      <c r="IG55" s="191"/>
      <c r="IH55" s="191"/>
      <c r="II55" s="191"/>
      <c r="IJ55" s="191"/>
      <c r="IK55" s="191"/>
      <c r="IL55" s="191"/>
      <c r="IM55" s="191"/>
      <c r="IN55" s="191"/>
      <c r="IO55" s="191"/>
      <c r="IP55" s="191"/>
      <c r="IQ55" s="191"/>
      <c r="IR55" s="191"/>
      <c r="IS55" s="191"/>
      <c r="IT55" s="191"/>
      <c r="IU55" s="191"/>
      <c r="IV55" s="191"/>
      <c r="IW55" s="191"/>
      <c r="IX55" s="191"/>
      <c r="IY55" s="191"/>
      <c r="IZ55" s="191"/>
      <c r="JA55" s="191"/>
      <c r="JB55" s="191"/>
      <c r="JC55" s="191"/>
      <c r="JD55" s="191"/>
      <c r="JE55" s="191"/>
      <c r="JF55" s="191"/>
      <c r="JG55" s="191"/>
      <c r="JH55" s="191"/>
      <c r="JI55" s="191"/>
      <c r="JJ55" s="191"/>
      <c r="JK55" s="191"/>
      <c r="JL55" s="191"/>
      <c r="JM55" s="191"/>
      <c r="JN55" s="191"/>
      <c r="JO55" s="191"/>
      <c r="JP55" s="191"/>
      <c r="JQ55" s="191"/>
      <c r="JR55" s="191"/>
      <c r="JS55" s="191"/>
      <c r="JT55" s="191"/>
      <c r="JU55" s="191"/>
      <c r="JV55" s="191"/>
      <c r="JW55" s="191"/>
      <c r="JX55" s="191"/>
      <c r="JY55" s="191"/>
      <c r="JZ55" s="191"/>
      <c r="KA55" s="191"/>
      <c r="KB55" s="191"/>
      <c r="KC55" s="191"/>
      <c r="KD55" s="191"/>
      <c r="KE55" s="191"/>
      <c r="KF55" s="191"/>
      <c r="KG55" s="191"/>
      <c r="KH55" s="191"/>
      <c r="KI55" s="191"/>
      <c r="KJ55" s="191"/>
      <c r="KK55" s="191"/>
      <c r="KL55" s="191"/>
      <c r="KM55" s="191"/>
      <c r="KN55" s="191"/>
      <c r="KO55" s="191"/>
      <c r="KP55" s="191"/>
      <c r="KQ55" s="191"/>
      <c r="KR55" s="191"/>
      <c r="KS55" s="191"/>
      <c r="KT55" s="191"/>
      <c r="KU55" s="191"/>
      <c r="KV55" s="191"/>
      <c r="KW55" s="191"/>
      <c r="KX55" s="191"/>
      <c r="KY55" s="191"/>
      <c r="KZ55" s="191"/>
      <c r="LA55" s="191"/>
      <c r="LB55" s="191"/>
      <c r="LC55" s="191"/>
      <c r="LD55" s="191"/>
      <c r="LE55" s="191"/>
      <c r="LF55" s="191"/>
      <c r="LG55" s="191"/>
      <c r="LH55" s="191"/>
      <c r="LI55" s="191"/>
      <c r="LJ55" s="191"/>
      <c r="LK55" s="191"/>
      <c r="LL55" s="191"/>
      <c r="LM55" s="191"/>
      <c r="LN55" s="191"/>
      <c r="LO55" s="191"/>
      <c r="LP55" s="191"/>
      <c r="LQ55" s="191"/>
      <c r="LR55" s="191"/>
      <c r="LS55" s="191"/>
      <c r="LT55" s="191"/>
      <c r="LU55" s="191"/>
      <c r="LV55" s="191"/>
      <c r="LW55" s="191"/>
      <c r="LX55" s="191"/>
      <c r="LY55" s="191"/>
      <c r="LZ55" s="191"/>
      <c r="MA55" s="191"/>
      <c r="MB55" s="191"/>
      <c r="MC55" s="191"/>
      <c r="MD55" s="191"/>
      <c r="ME55" s="191"/>
      <c r="MF55" s="191"/>
      <c r="MG55" s="191"/>
      <c r="MH55" s="191"/>
      <c r="MI55" s="191"/>
      <c r="MJ55" s="191"/>
      <c r="MK55" s="191"/>
      <c r="ML55" s="191"/>
      <c r="MM55" s="191"/>
      <c r="MN55" s="191"/>
      <c r="MO55" s="191"/>
      <c r="MP55" s="191"/>
      <c r="MQ55" s="191"/>
      <c r="MR55" s="191"/>
      <c r="MS55" s="191"/>
      <c r="MT55" s="191"/>
      <c r="MU55" s="191"/>
      <c r="MV55" s="191"/>
      <c r="MW55" s="191"/>
      <c r="MX55" s="191"/>
      <c r="MY55" s="191"/>
      <c r="MZ55" s="191"/>
      <c r="NA55" s="191"/>
      <c r="NB55" s="191"/>
      <c r="NC55" s="191"/>
      <c r="ND55" s="191"/>
      <c r="NE55" s="191"/>
      <c r="NF55" s="191"/>
      <c r="NG55" s="191"/>
      <c r="NH55" s="191"/>
      <c r="NI55" s="191"/>
      <c r="NJ55" s="191"/>
      <c r="NK55" s="191"/>
      <c r="NL55" s="191"/>
      <c r="NM55" s="191"/>
      <c r="NN55" s="191"/>
      <c r="NO55" s="191"/>
      <c r="NP55" s="191"/>
      <c r="NQ55" s="191"/>
      <c r="NR55" s="191"/>
      <c r="NS55" s="191"/>
      <c r="NT55" s="191"/>
      <c r="NU55" s="191"/>
      <c r="NV55" s="191"/>
      <c r="NW55" s="191"/>
      <c r="NX55" s="191"/>
      <c r="NY55" s="191"/>
      <c r="NZ55" s="191"/>
      <c r="OA55" s="191"/>
      <c r="OB55" s="191"/>
      <c r="OC55" s="191"/>
      <c r="OD55" s="191"/>
      <c r="OE55" s="191"/>
      <c r="OF55" s="191"/>
      <c r="OG55" s="191"/>
      <c r="OH55" s="191"/>
      <c r="OI55" s="191"/>
      <c r="OJ55" s="191"/>
      <c r="OK55" s="191"/>
      <c r="OL55" s="191"/>
      <c r="OM55" s="191"/>
      <c r="ON55" s="191"/>
      <c r="OO55" s="191"/>
      <c r="OP55" s="191"/>
      <c r="OQ55" s="191"/>
      <c r="OR55" s="191"/>
      <c r="OS55" s="191"/>
      <c r="OT55" s="191"/>
      <c r="OU55" s="191"/>
      <c r="OV55" s="191"/>
      <c r="OW55" s="191"/>
      <c r="OX55" s="191"/>
      <c r="OY55" s="191"/>
      <c r="OZ55" s="191"/>
      <c r="PA55" s="191"/>
      <c r="PB55" s="191"/>
      <c r="PC55" s="191"/>
      <c r="PD55" s="191"/>
      <c r="PE55" s="191"/>
      <c r="PF55" s="191"/>
      <c r="PG55" s="191"/>
      <c r="PH55" s="191"/>
      <c r="PI55" s="191"/>
      <c r="PJ55" s="191"/>
      <c r="PK55" s="191"/>
      <c r="PL55" s="191"/>
      <c r="PM55" s="191"/>
      <c r="PN55" s="191"/>
      <c r="PO55" s="191"/>
      <c r="PP55" s="191"/>
      <c r="PQ55" s="191"/>
      <c r="PR55" s="191"/>
      <c r="PS55" s="191"/>
      <c r="PT55" s="191"/>
      <c r="PU55" s="191"/>
      <c r="PV55" s="191"/>
      <c r="PW55" s="191"/>
      <c r="PX55" s="191"/>
      <c r="PY55" s="191"/>
      <c r="PZ55" s="191"/>
      <c r="QA55" s="191"/>
      <c r="QB55" s="191"/>
      <c r="QC55" s="191"/>
      <c r="QD55" s="191"/>
      <c r="QE55" s="191"/>
      <c r="QF55" s="191"/>
      <c r="QG55" s="191"/>
      <c r="QH55" s="191"/>
      <c r="QI55" s="191"/>
      <c r="QJ55" s="191"/>
      <c r="QK55" s="191"/>
      <c r="QL55" s="191"/>
      <c r="QM55" s="191"/>
      <c r="QN55" s="191"/>
      <c r="QO55" s="191"/>
      <c r="QP55" s="191"/>
      <c r="QQ55" s="191"/>
      <c r="QR55" s="191"/>
      <c r="QS55" s="191"/>
      <c r="QT55" s="191"/>
      <c r="QU55" s="191"/>
      <c r="QV55" s="191"/>
      <c r="QW55" s="191"/>
      <c r="QX55" s="191"/>
      <c r="QY55" s="191"/>
      <c r="QZ55" s="191"/>
      <c r="RA55" s="191"/>
      <c r="RB55" s="191"/>
      <c r="RC55" s="191"/>
      <c r="RD55" s="191"/>
      <c r="RE55" s="191"/>
      <c r="RF55" s="191"/>
      <c r="RG55" s="191"/>
      <c r="RH55" s="191"/>
      <c r="RI55" s="191"/>
      <c r="RJ55" s="191"/>
      <c r="RK55" s="191"/>
      <c r="RL55" s="191"/>
      <c r="RM55" s="191"/>
      <c r="RN55" s="191"/>
      <c r="RO55" s="191"/>
      <c r="RP55" s="191"/>
      <c r="RQ55" s="191"/>
      <c r="RR55" s="191"/>
      <c r="RS55" s="191"/>
      <c r="RT55" s="191"/>
      <c r="RU55" s="191"/>
      <c r="RV55" s="191"/>
      <c r="RW55" s="191"/>
      <c r="RX55" s="191"/>
      <c r="RY55" s="191"/>
      <c r="RZ55" s="191"/>
      <c r="SA55" s="191"/>
      <c r="SB55" s="191"/>
      <c r="SC55" s="191"/>
      <c r="SD55" s="191"/>
      <c r="SE55" s="191"/>
      <c r="SF55" s="191"/>
      <c r="SG55" s="191"/>
      <c r="SH55" s="191"/>
      <c r="SI55" s="191"/>
      <c r="SJ55" s="191"/>
      <c r="SK55" s="191"/>
      <c r="SL55" s="191"/>
      <c r="SM55" s="191"/>
      <c r="SN55" s="191"/>
      <c r="SO55" s="191"/>
      <c r="SP55" s="191"/>
      <c r="SQ55" s="191"/>
      <c r="SR55" s="191"/>
      <c r="SS55" s="191"/>
      <c r="ST55" s="191"/>
      <c r="SU55" s="191"/>
      <c r="SV55" s="191"/>
      <c r="SW55" s="191"/>
      <c r="SX55" s="191"/>
      <c r="SY55" s="191"/>
      <c r="SZ55" s="191"/>
      <c r="TA55" s="191"/>
      <c r="TB55" s="191"/>
      <c r="TC55" s="191"/>
      <c r="TD55" s="191"/>
      <c r="TE55" s="191"/>
      <c r="TF55" s="191"/>
      <c r="TG55" s="191"/>
      <c r="TH55" s="191"/>
      <c r="TI55" s="191"/>
      <c r="TJ55" s="191"/>
      <c r="TK55" s="191"/>
      <c r="TL55" s="191"/>
      <c r="TM55" s="191"/>
      <c r="TN55" s="191"/>
      <c r="TO55" s="191"/>
      <c r="TP55" s="191"/>
      <c r="TQ55" s="191"/>
      <c r="TR55" s="191"/>
      <c r="TS55" s="191"/>
      <c r="TT55" s="191"/>
      <c r="TU55" s="191"/>
      <c r="TV55" s="191"/>
      <c r="TW55" s="191"/>
      <c r="TX55" s="191"/>
      <c r="TY55" s="191"/>
      <c r="TZ55" s="191"/>
      <c r="UA55" s="191"/>
      <c r="UB55" s="191"/>
      <c r="UC55" s="191"/>
      <c r="UD55" s="191"/>
      <c r="UE55" s="191"/>
      <c r="UF55" s="191"/>
      <c r="UG55" s="191"/>
      <c r="UH55" s="191"/>
      <c r="UI55" s="191"/>
      <c r="UJ55" s="191"/>
      <c r="UK55" s="191"/>
      <c r="UL55" s="191"/>
      <c r="UM55" s="191"/>
      <c r="UN55" s="191"/>
      <c r="UO55" s="191"/>
      <c r="UP55" s="191"/>
      <c r="UQ55" s="191"/>
      <c r="UR55" s="191"/>
      <c r="US55" s="191"/>
      <c r="UT55" s="191"/>
      <c r="UU55" s="191"/>
      <c r="UV55" s="191"/>
      <c r="UW55" s="191"/>
      <c r="UX55" s="191"/>
      <c r="UY55" s="191"/>
      <c r="UZ55" s="191"/>
      <c r="VA55" s="191"/>
      <c r="VB55" s="191"/>
      <c r="VC55" s="191"/>
      <c r="VD55" s="191"/>
      <c r="VE55" s="191"/>
      <c r="VF55" s="191"/>
      <c r="VG55" s="191"/>
      <c r="VH55" s="191"/>
      <c r="VI55" s="191"/>
      <c r="VJ55" s="191"/>
      <c r="VK55" s="191"/>
      <c r="VL55" s="191"/>
      <c r="VM55" s="191"/>
      <c r="VN55" s="191"/>
      <c r="VO55" s="191"/>
      <c r="VP55" s="191"/>
      <c r="VQ55" s="191"/>
      <c r="VR55" s="191"/>
      <c r="VS55" s="191"/>
      <c r="VT55" s="191"/>
      <c r="VU55" s="191"/>
      <c r="VV55" s="191"/>
      <c r="VW55" s="191"/>
      <c r="VX55" s="191"/>
      <c r="VY55" s="191"/>
      <c r="VZ55" s="191"/>
      <c r="WA55" s="191"/>
      <c r="WB55" s="191"/>
      <c r="WC55" s="191"/>
      <c r="WD55" s="191"/>
      <c r="WE55" s="191"/>
      <c r="WF55" s="191"/>
      <c r="WG55" s="191"/>
      <c r="WH55" s="191"/>
      <c r="WI55" s="191"/>
      <c r="WJ55" s="191"/>
      <c r="WK55" s="191"/>
      <c r="WL55" s="191"/>
      <c r="WM55" s="191"/>
      <c r="WN55" s="191"/>
      <c r="WO55" s="191"/>
      <c r="WP55" s="191"/>
      <c r="WQ55" s="191"/>
      <c r="WR55" s="191"/>
      <c r="WS55" s="191"/>
      <c r="WT55" s="191"/>
      <c r="WU55" s="191"/>
      <c r="WV55" s="191"/>
      <c r="WW55" s="191"/>
      <c r="WX55" s="191"/>
      <c r="WY55" s="191"/>
      <c r="WZ55" s="191"/>
      <c r="XA55" s="191"/>
      <c r="XB55" s="191"/>
      <c r="XC55" s="191"/>
      <c r="XD55" s="191"/>
      <c r="XE55" s="191"/>
      <c r="XF55" s="191"/>
      <c r="XG55" s="191"/>
      <c r="XH55" s="191"/>
      <c r="XI55" s="191"/>
      <c r="XJ55" s="191"/>
      <c r="XK55" s="191"/>
      <c r="XL55" s="191"/>
      <c r="XM55" s="191"/>
      <c r="XN55" s="191"/>
      <c r="XO55" s="191"/>
      <c r="XP55" s="191"/>
      <c r="XQ55" s="191"/>
      <c r="XR55" s="191"/>
      <c r="XS55" s="191"/>
      <c r="XT55" s="191"/>
      <c r="XU55" s="191"/>
      <c r="XV55" s="191"/>
      <c r="XW55" s="191"/>
      <c r="XX55" s="191"/>
      <c r="XY55" s="191"/>
      <c r="XZ55" s="191"/>
      <c r="YA55" s="191"/>
      <c r="YB55" s="191"/>
      <c r="YC55" s="191"/>
      <c r="YD55" s="191"/>
      <c r="YE55" s="191"/>
      <c r="YF55" s="191"/>
      <c r="YG55" s="191"/>
      <c r="YH55" s="191"/>
      <c r="YI55" s="191"/>
      <c r="YJ55" s="191"/>
      <c r="YK55" s="191"/>
      <c r="YL55" s="191"/>
      <c r="YM55" s="191"/>
      <c r="YN55" s="191"/>
      <c r="YO55" s="191"/>
      <c r="YP55" s="191"/>
      <c r="YQ55" s="191"/>
      <c r="YR55" s="191"/>
      <c r="YS55" s="191"/>
      <c r="YT55" s="191"/>
      <c r="YU55" s="191"/>
      <c r="YV55" s="191"/>
      <c r="YW55" s="191"/>
      <c r="YX55" s="191"/>
      <c r="YY55" s="191"/>
      <c r="YZ55" s="191"/>
      <c r="ZA55" s="191"/>
      <c r="ZB55" s="191"/>
      <c r="ZC55" s="191"/>
      <c r="ZD55" s="191"/>
      <c r="ZE55" s="191"/>
      <c r="ZF55" s="191"/>
      <c r="ZG55" s="191"/>
      <c r="ZH55" s="191"/>
      <c r="ZI55" s="191"/>
      <c r="ZJ55" s="191"/>
      <c r="ZK55" s="191"/>
      <c r="ZL55" s="191"/>
      <c r="ZM55" s="191"/>
      <c r="ZN55" s="191"/>
      <c r="ZO55" s="191"/>
      <c r="ZP55" s="191"/>
      <c r="ZQ55" s="191"/>
      <c r="ZR55" s="191"/>
      <c r="ZS55" s="191"/>
      <c r="ZT55" s="191"/>
      <c r="ZU55" s="191"/>
      <c r="ZV55" s="191"/>
      <c r="ZW55" s="191"/>
      <c r="ZX55" s="191"/>
      <c r="ZY55" s="191"/>
      <c r="ZZ55" s="191"/>
      <c r="AAA55" s="191"/>
      <c r="AAB55" s="191"/>
      <c r="AAC55" s="191"/>
      <c r="AAD55" s="191"/>
      <c r="AAE55" s="191"/>
      <c r="AAF55" s="191"/>
      <c r="AAG55" s="191"/>
      <c r="AAH55" s="191"/>
      <c r="AAI55" s="191"/>
      <c r="AAJ55" s="191"/>
      <c r="AAK55" s="191"/>
      <c r="AAL55" s="191"/>
      <c r="AAM55" s="191"/>
      <c r="AAN55" s="191"/>
      <c r="AAO55" s="191"/>
      <c r="AAP55" s="191"/>
      <c r="AAQ55" s="191"/>
      <c r="AAR55" s="191"/>
      <c r="AAS55" s="191"/>
      <c r="AAT55" s="191"/>
      <c r="AAU55" s="191"/>
      <c r="AAV55" s="191"/>
      <c r="AAW55" s="191"/>
      <c r="AAX55" s="191"/>
      <c r="AAY55" s="191"/>
      <c r="AAZ55" s="191"/>
      <c r="ABA55" s="191"/>
      <c r="ABB55" s="191"/>
      <c r="ABC55" s="191"/>
      <c r="ABD55" s="191"/>
      <c r="ABE55" s="191"/>
      <c r="ABF55" s="191"/>
      <c r="ABG55" s="191"/>
      <c r="ABH55" s="191"/>
      <c r="ABI55" s="191"/>
      <c r="ABJ55" s="191"/>
      <c r="ABK55" s="191"/>
      <c r="ABL55" s="191"/>
      <c r="ABM55" s="191"/>
      <c r="ABN55" s="191"/>
      <c r="ABO55" s="191"/>
      <c r="ABP55" s="191"/>
      <c r="ABQ55" s="191"/>
      <c r="ABR55" s="191"/>
      <c r="ABS55" s="191"/>
      <c r="ABT55" s="191"/>
      <c r="ABU55" s="191"/>
      <c r="ABV55" s="191"/>
      <c r="ABW55" s="191"/>
      <c r="ABX55" s="191"/>
      <c r="ABY55" s="191"/>
      <c r="ABZ55" s="191"/>
      <c r="ACA55" s="191"/>
      <c r="ACB55" s="191"/>
      <c r="ACC55" s="191"/>
      <c r="ACD55" s="191"/>
      <c r="ACE55" s="191"/>
      <c r="ACF55" s="191"/>
      <c r="ACG55" s="191"/>
      <c r="ACH55" s="191"/>
      <c r="ACI55" s="191"/>
      <c r="ACJ55" s="191"/>
      <c r="ACK55" s="191"/>
      <c r="ACL55" s="191"/>
      <c r="ACM55" s="191"/>
      <c r="ACN55" s="191"/>
      <c r="ACO55" s="191"/>
      <c r="ACP55" s="191"/>
      <c r="ACQ55" s="191"/>
      <c r="ACR55" s="191"/>
      <c r="ACS55" s="191"/>
      <c r="ACT55" s="191"/>
      <c r="ACU55" s="191"/>
      <c r="ACV55" s="191"/>
      <c r="ACW55" s="191"/>
      <c r="ACX55" s="191"/>
      <c r="ACY55" s="191"/>
      <c r="ACZ55" s="191"/>
      <c r="ADA55" s="191"/>
      <c r="ADB55" s="191"/>
      <c r="ADC55" s="191"/>
      <c r="ADD55" s="191"/>
      <c r="ADE55" s="191"/>
      <c r="ADF55" s="191"/>
      <c r="ADG55" s="191"/>
      <c r="ADH55" s="191"/>
      <c r="ADI55" s="191"/>
      <c r="ADJ55" s="191"/>
      <c r="ADK55" s="191"/>
      <c r="ADL55" s="191"/>
      <c r="ADM55" s="191"/>
      <c r="ADN55" s="191"/>
      <c r="ADO55" s="191"/>
      <c r="ADP55" s="191"/>
      <c r="ADQ55" s="191"/>
      <c r="ADR55" s="191"/>
      <c r="ADS55" s="191"/>
      <c r="ADT55" s="191"/>
      <c r="ADU55" s="191"/>
      <c r="ADV55" s="191"/>
      <c r="ADW55" s="191"/>
      <c r="ADX55" s="191"/>
      <c r="ADY55" s="191"/>
      <c r="ADZ55" s="191"/>
      <c r="AEA55" s="191"/>
      <c r="AEB55" s="191"/>
      <c r="AEC55" s="191"/>
      <c r="AED55" s="191"/>
      <c r="AEE55" s="191"/>
      <c r="AEF55" s="191"/>
      <c r="AEG55" s="191"/>
      <c r="AEH55" s="191"/>
      <c r="AEI55" s="191"/>
      <c r="AEJ55" s="191"/>
      <c r="AEK55" s="191"/>
      <c r="AEL55" s="191"/>
      <c r="AEM55" s="191"/>
      <c r="AEN55" s="191"/>
      <c r="AEO55" s="191"/>
      <c r="AEP55" s="191"/>
      <c r="AEQ55" s="191"/>
      <c r="AER55" s="191"/>
      <c r="AES55" s="191"/>
      <c r="AET55" s="191"/>
      <c r="AEU55" s="191"/>
      <c r="AEV55" s="191"/>
      <c r="AEW55" s="191"/>
      <c r="AEX55" s="191"/>
      <c r="AEY55" s="191"/>
      <c r="AEZ55" s="191"/>
      <c r="AFA55" s="191"/>
      <c r="AFB55" s="191"/>
      <c r="AFC55" s="191"/>
      <c r="AFD55" s="191"/>
      <c r="AFE55" s="191"/>
      <c r="AFF55" s="191"/>
      <c r="AFG55" s="191"/>
      <c r="AFH55" s="191"/>
      <c r="AFI55" s="191"/>
      <c r="AFJ55" s="191"/>
      <c r="AFK55" s="191"/>
      <c r="AFL55" s="191"/>
      <c r="AFM55" s="191"/>
      <c r="AFN55" s="191"/>
      <c r="AFO55" s="191"/>
      <c r="AFP55" s="191"/>
      <c r="AFQ55" s="191"/>
      <c r="AFR55" s="191"/>
      <c r="AFS55" s="191"/>
      <c r="AFT55" s="191"/>
      <c r="AFU55" s="191"/>
      <c r="AFV55" s="191"/>
      <c r="AFW55" s="191"/>
      <c r="AFX55" s="191"/>
      <c r="AFY55" s="191"/>
      <c r="AFZ55" s="191"/>
      <c r="AGA55" s="191"/>
      <c r="AGB55" s="191"/>
      <c r="AGC55" s="191"/>
      <c r="AGD55" s="191"/>
      <c r="AGE55" s="191"/>
      <c r="AGF55" s="191"/>
      <c r="AGG55" s="191"/>
      <c r="AGH55" s="191"/>
      <c r="AGI55" s="191"/>
      <c r="AGJ55" s="191"/>
      <c r="AGK55" s="191"/>
      <c r="AGL55" s="191"/>
      <c r="AGM55" s="191"/>
      <c r="AGN55" s="191"/>
      <c r="AGO55" s="191"/>
      <c r="AGP55" s="191"/>
      <c r="AGQ55" s="191"/>
      <c r="AGR55" s="191"/>
      <c r="AGS55" s="191"/>
      <c r="AGT55" s="191"/>
      <c r="AGU55" s="191"/>
      <c r="AGV55" s="191"/>
      <c r="AGW55" s="191"/>
      <c r="AGX55" s="191"/>
      <c r="AGY55" s="191"/>
      <c r="AGZ55" s="191"/>
      <c r="AHA55" s="191"/>
      <c r="AHB55" s="191"/>
      <c r="AHC55" s="191"/>
      <c r="AHD55" s="191"/>
      <c r="AHE55" s="191"/>
      <c r="AHF55" s="191"/>
      <c r="AHG55" s="191"/>
      <c r="AHH55" s="191"/>
      <c r="AHI55" s="191"/>
      <c r="AHJ55" s="191"/>
      <c r="AHK55" s="191"/>
      <c r="AHL55" s="191"/>
      <c r="AHM55" s="191"/>
      <c r="AHN55" s="191"/>
      <c r="AHO55" s="191"/>
      <c r="AHP55" s="191"/>
      <c r="AHQ55" s="191"/>
      <c r="AHR55" s="191"/>
      <c r="AHS55" s="191"/>
      <c r="AHT55" s="191"/>
      <c r="AHU55" s="191"/>
      <c r="AHV55" s="191"/>
      <c r="AHW55" s="191"/>
      <c r="AHX55" s="191"/>
      <c r="AHY55" s="191"/>
      <c r="AHZ55" s="191"/>
      <c r="AIA55" s="191"/>
      <c r="AIB55" s="191"/>
      <c r="AIC55" s="191"/>
      <c r="AID55" s="191"/>
      <c r="AIE55" s="191"/>
      <c r="AIF55" s="191"/>
      <c r="AIG55" s="191"/>
      <c r="AIH55" s="191"/>
      <c r="AII55" s="191"/>
      <c r="AIJ55" s="191"/>
      <c r="AIK55" s="191"/>
      <c r="AIL55" s="191"/>
      <c r="AIM55" s="191"/>
      <c r="AIN55" s="191"/>
      <c r="AIO55" s="191"/>
      <c r="AIP55" s="191"/>
      <c r="AIQ55" s="191"/>
      <c r="AIR55" s="191"/>
      <c r="AIS55" s="191"/>
      <c r="AIT55" s="191"/>
      <c r="AIU55" s="191"/>
      <c r="AIV55" s="191"/>
      <c r="AIW55" s="191"/>
      <c r="AIX55" s="191"/>
      <c r="AIY55" s="191"/>
      <c r="AIZ55" s="191"/>
      <c r="AJA55" s="191"/>
      <c r="AJB55" s="191"/>
      <c r="AJC55" s="191"/>
      <c r="AJD55" s="191"/>
      <c r="AJE55" s="191"/>
      <c r="AJF55" s="191"/>
      <c r="AJG55" s="191"/>
      <c r="AJH55" s="191"/>
      <c r="AJI55" s="191"/>
      <c r="AJJ55" s="191"/>
      <c r="AJK55" s="191"/>
      <c r="AJL55" s="191"/>
      <c r="AJM55" s="191"/>
      <c r="AJN55" s="191"/>
      <c r="AJO55" s="191"/>
      <c r="AJP55" s="191"/>
      <c r="AJQ55" s="191"/>
      <c r="AJR55" s="191"/>
      <c r="AJS55" s="191"/>
      <c r="AJT55" s="191"/>
      <c r="AJU55" s="191"/>
      <c r="AJV55" s="191"/>
      <c r="AJW55" s="191"/>
      <c r="AJX55" s="191"/>
      <c r="AJY55" s="191"/>
      <c r="AJZ55" s="191"/>
      <c r="AKA55" s="191"/>
      <c r="AKB55" s="191"/>
      <c r="AKC55" s="191"/>
      <c r="AKD55" s="191"/>
      <c r="AKE55" s="191"/>
      <c r="AKF55" s="191"/>
      <c r="AKG55" s="191"/>
      <c r="AKH55" s="191"/>
      <c r="AKI55" s="191"/>
      <c r="AKJ55" s="191"/>
      <c r="AKK55" s="191"/>
      <c r="AKL55" s="191"/>
      <c r="AKM55" s="191"/>
      <c r="AKN55" s="191"/>
      <c r="AKO55" s="191"/>
      <c r="AKP55" s="191"/>
      <c r="AKQ55" s="191"/>
      <c r="AKR55" s="191"/>
      <c r="AKS55" s="191"/>
      <c r="AKT55" s="191"/>
      <c r="AKU55" s="191"/>
      <c r="AKV55" s="191"/>
      <c r="AKW55" s="191"/>
      <c r="AKX55" s="191"/>
      <c r="AKY55" s="191"/>
      <c r="AKZ55" s="191"/>
      <c r="ALA55" s="191"/>
      <c r="ALB55" s="191"/>
      <c r="ALC55" s="191"/>
      <c r="ALD55" s="191"/>
      <c r="ALE55" s="191"/>
      <c r="ALF55" s="191"/>
      <c r="ALG55" s="191"/>
      <c r="ALH55" s="191"/>
      <c r="ALI55" s="191"/>
      <c r="ALJ55" s="191"/>
      <c r="ALK55" s="191"/>
      <c r="ALL55" s="191"/>
      <c r="ALM55" s="191"/>
      <c r="ALN55" s="191"/>
      <c r="ALO55" s="191"/>
      <c r="ALP55" s="191"/>
      <c r="ALQ55" s="191"/>
      <c r="ALR55" s="191"/>
      <c r="ALS55" s="191"/>
      <c r="ALT55" s="191"/>
      <c r="ALU55" s="191"/>
      <c r="ALV55" s="191"/>
      <c r="ALW55" s="191"/>
      <c r="ALX55" s="191"/>
      <c r="ALY55" s="191"/>
      <c r="ALZ55" s="191"/>
      <c r="AMA55" s="191"/>
      <c r="AMB55" s="191"/>
      <c r="AMC55" s="191"/>
      <c r="AMD55" s="191"/>
      <c r="AME55" s="191"/>
      <c r="AMF55" s="191"/>
      <c r="AMG55" s="191"/>
      <c r="AMH55" s="191"/>
      <c r="AMI55" s="191"/>
      <c r="AMJ55" s="191"/>
      <c r="AMK55" s="191"/>
      <c r="AML55" s="191"/>
    </row>
    <row r="56" spans="1:1026" x14ac:dyDescent="0.25">
      <c r="A56" s="191"/>
      <c r="B56" s="191"/>
      <c r="C56" s="191"/>
      <c r="D56" s="191"/>
      <c r="E56" s="224"/>
      <c r="G56" s="224">
        <v>25176.81</v>
      </c>
      <c r="H56" s="191"/>
      <c r="I56" s="191"/>
      <c r="J56" s="191"/>
      <c r="K56" s="191"/>
      <c r="L56" s="312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91"/>
      <c r="AH56" s="191"/>
      <c r="AI56" s="191"/>
      <c r="AJ56" s="191"/>
      <c r="AK56" s="191"/>
      <c r="AL56" s="191"/>
      <c r="AM56" s="191"/>
      <c r="AN56" s="191"/>
      <c r="AO56" s="191"/>
      <c r="AP56" s="191"/>
      <c r="AQ56" s="191"/>
      <c r="AR56" s="191"/>
      <c r="AS56" s="191"/>
      <c r="AT56" s="191"/>
      <c r="AU56" s="191"/>
      <c r="AV56" s="191"/>
      <c r="AW56" s="191"/>
      <c r="AX56" s="191"/>
      <c r="AY56" s="191"/>
      <c r="AZ56" s="191"/>
      <c r="BA56" s="191"/>
      <c r="BB56" s="191"/>
      <c r="BC56" s="191"/>
      <c r="BD56" s="191"/>
      <c r="BE56" s="191"/>
      <c r="BF56" s="191"/>
      <c r="BG56" s="191"/>
      <c r="BH56" s="191"/>
      <c r="BI56" s="191"/>
      <c r="BJ56" s="191"/>
      <c r="BK56" s="191"/>
      <c r="BL56" s="191"/>
      <c r="BM56" s="191"/>
      <c r="BN56" s="191"/>
      <c r="BO56" s="191"/>
      <c r="BP56" s="191"/>
      <c r="BQ56" s="191"/>
      <c r="BR56" s="191"/>
      <c r="BS56" s="191"/>
      <c r="BT56" s="191"/>
      <c r="BU56" s="191"/>
      <c r="BV56" s="191"/>
      <c r="BW56" s="191"/>
      <c r="BX56" s="191"/>
      <c r="BY56" s="191"/>
      <c r="BZ56" s="191"/>
      <c r="CA56" s="191"/>
      <c r="CB56" s="191"/>
      <c r="CC56" s="191"/>
      <c r="CD56" s="191"/>
      <c r="CE56" s="191"/>
      <c r="CF56" s="191"/>
      <c r="CG56" s="191"/>
      <c r="CH56" s="191"/>
      <c r="CI56" s="191"/>
      <c r="CJ56" s="191"/>
      <c r="CK56" s="191"/>
      <c r="CL56" s="191"/>
      <c r="CM56" s="191"/>
      <c r="CN56" s="191"/>
      <c r="CO56" s="191"/>
      <c r="CP56" s="191"/>
      <c r="CQ56" s="191"/>
      <c r="CR56" s="191"/>
      <c r="CS56" s="191"/>
      <c r="CT56" s="191"/>
      <c r="CU56" s="191"/>
      <c r="CV56" s="191"/>
      <c r="CW56" s="191"/>
      <c r="CX56" s="191"/>
      <c r="CY56" s="191"/>
      <c r="CZ56" s="191"/>
      <c r="DA56" s="191"/>
      <c r="DB56" s="191"/>
      <c r="DC56" s="191"/>
      <c r="DD56" s="191"/>
      <c r="DE56" s="191"/>
      <c r="DF56" s="191"/>
      <c r="DG56" s="191"/>
      <c r="DH56" s="191"/>
      <c r="DI56" s="191"/>
      <c r="DJ56" s="191"/>
      <c r="DK56" s="191"/>
      <c r="DL56" s="191"/>
      <c r="DM56" s="191"/>
      <c r="DN56" s="191"/>
      <c r="DO56" s="191"/>
      <c r="DP56" s="191"/>
      <c r="DQ56" s="191"/>
      <c r="DR56" s="191"/>
      <c r="DS56" s="191"/>
      <c r="DT56" s="191"/>
      <c r="DU56" s="191"/>
      <c r="DV56" s="191"/>
      <c r="DW56" s="191"/>
      <c r="DX56" s="191"/>
      <c r="DY56" s="191"/>
      <c r="DZ56" s="191"/>
      <c r="EA56" s="191"/>
      <c r="EB56" s="191"/>
      <c r="EC56" s="191"/>
      <c r="ED56" s="191"/>
      <c r="EE56" s="191"/>
      <c r="EF56" s="191"/>
      <c r="EG56" s="191"/>
      <c r="EH56" s="191"/>
      <c r="EI56" s="191"/>
      <c r="EJ56" s="191"/>
      <c r="EK56" s="191"/>
      <c r="EL56" s="191"/>
      <c r="EM56" s="191"/>
      <c r="EN56" s="191"/>
      <c r="EO56" s="191"/>
      <c r="EP56" s="191"/>
      <c r="EQ56" s="191"/>
      <c r="ER56" s="191"/>
      <c r="ES56" s="191"/>
      <c r="ET56" s="191"/>
      <c r="EU56" s="191"/>
      <c r="EV56" s="191"/>
      <c r="EW56" s="191"/>
      <c r="EX56" s="191"/>
      <c r="EY56" s="191"/>
      <c r="EZ56" s="191"/>
      <c r="FA56" s="191"/>
      <c r="FB56" s="191"/>
      <c r="FC56" s="191"/>
      <c r="FD56" s="191"/>
      <c r="FE56" s="191"/>
      <c r="FF56" s="191"/>
      <c r="FG56" s="191"/>
      <c r="FH56" s="191"/>
      <c r="FI56" s="191"/>
      <c r="FJ56" s="191"/>
      <c r="FK56" s="191"/>
      <c r="FL56" s="191"/>
      <c r="FM56" s="191"/>
      <c r="FN56" s="191"/>
      <c r="FO56" s="191"/>
      <c r="FP56" s="191"/>
      <c r="FQ56" s="191"/>
      <c r="FR56" s="191"/>
      <c r="FS56" s="191"/>
      <c r="FT56" s="191"/>
      <c r="FU56" s="191"/>
      <c r="FV56" s="191"/>
      <c r="FW56" s="191"/>
      <c r="FX56" s="191"/>
      <c r="FY56" s="191"/>
      <c r="FZ56" s="191"/>
      <c r="GA56" s="191"/>
      <c r="GB56" s="191"/>
      <c r="GC56" s="191"/>
      <c r="GD56" s="191"/>
      <c r="GE56" s="191"/>
      <c r="GF56" s="191"/>
      <c r="GG56" s="191"/>
      <c r="GH56" s="191"/>
      <c r="GI56" s="191"/>
      <c r="GJ56" s="191"/>
      <c r="GK56" s="191"/>
      <c r="GL56" s="191"/>
      <c r="GM56" s="191"/>
      <c r="GN56" s="191"/>
      <c r="GO56" s="191"/>
      <c r="GP56" s="191"/>
      <c r="GQ56" s="191"/>
      <c r="GR56" s="191"/>
      <c r="GS56" s="191"/>
      <c r="GT56" s="191"/>
      <c r="GU56" s="191"/>
      <c r="GV56" s="191"/>
      <c r="GW56" s="191"/>
      <c r="GX56" s="191"/>
      <c r="GY56" s="191"/>
      <c r="GZ56" s="191"/>
      <c r="HA56" s="191"/>
      <c r="HB56" s="191"/>
      <c r="HC56" s="191"/>
      <c r="HD56" s="191"/>
      <c r="HE56" s="191"/>
      <c r="HF56" s="191"/>
      <c r="HG56" s="191"/>
      <c r="HH56" s="191"/>
      <c r="HI56" s="191"/>
      <c r="HJ56" s="191"/>
      <c r="HK56" s="191"/>
      <c r="HL56" s="191"/>
      <c r="HM56" s="191"/>
      <c r="HN56" s="191"/>
      <c r="HO56" s="191"/>
      <c r="HP56" s="191"/>
      <c r="HQ56" s="191"/>
      <c r="HR56" s="191"/>
      <c r="HS56" s="191"/>
      <c r="HT56" s="191"/>
      <c r="HU56" s="191"/>
      <c r="HV56" s="191"/>
      <c r="HW56" s="191"/>
      <c r="HX56" s="191"/>
      <c r="HY56" s="191"/>
      <c r="HZ56" s="191"/>
      <c r="IA56" s="191"/>
      <c r="IB56" s="191"/>
      <c r="IC56" s="191"/>
      <c r="ID56" s="191"/>
      <c r="IE56" s="191"/>
      <c r="IF56" s="191"/>
      <c r="IG56" s="191"/>
      <c r="IH56" s="191"/>
      <c r="II56" s="191"/>
      <c r="IJ56" s="191"/>
      <c r="IK56" s="191"/>
      <c r="IL56" s="191"/>
      <c r="IM56" s="191"/>
      <c r="IN56" s="191"/>
      <c r="IO56" s="191"/>
      <c r="IP56" s="191"/>
      <c r="IQ56" s="191"/>
      <c r="IR56" s="191"/>
      <c r="IS56" s="191"/>
      <c r="IT56" s="191"/>
      <c r="IU56" s="191"/>
      <c r="IV56" s="191"/>
      <c r="IW56" s="191"/>
      <c r="IX56" s="191"/>
      <c r="IY56" s="191"/>
      <c r="IZ56" s="191"/>
      <c r="JA56" s="191"/>
      <c r="JB56" s="191"/>
      <c r="JC56" s="191"/>
      <c r="JD56" s="191"/>
      <c r="JE56" s="191"/>
      <c r="JF56" s="191"/>
      <c r="JG56" s="191"/>
      <c r="JH56" s="191"/>
      <c r="JI56" s="191"/>
      <c r="JJ56" s="191"/>
      <c r="JK56" s="191"/>
      <c r="JL56" s="191"/>
      <c r="JM56" s="191"/>
      <c r="JN56" s="191"/>
      <c r="JO56" s="191"/>
      <c r="JP56" s="191"/>
      <c r="JQ56" s="191"/>
      <c r="JR56" s="191"/>
      <c r="JS56" s="191"/>
      <c r="JT56" s="191"/>
      <c r="JU56" s="191"/>
      <c r="JV56" s="191"/>
      <c r="JW56" s="191"/>
      <c r="JX56" s="191"/>
      <c r="JY56" s="191"/>
      <c r="JZ56" s="191"/>
      <c r="KA56" s="191"/>
      <c r="KB56" s="191"/>
      <c r="KC56" s="191"/>
      <c r="KD56" s="191"/>
      <c r="KE56" s="191"/>
      <c r="KF56" s="191"/>
      <c r="KG56" s="191"/>
      <c r="KH56" s="191"/>
      <c r="KI56" s="191"/>
      <c r="KJ56" s="191"/>
      <c r="KK56" s="191"/>
      <c r="KL56" s="191"/>
      <c r="KM56" s="191"/>
      <c r="KN56" s="191"/>
      <c r="KO56" s="191"/>
      <c r="KP56" s="191"/>
      <c r="KQ56" s="191"/>
      <c r="KR56" s="191"/>
      <c r="KS56" s="191"/>
      <c r="KT56" s="191"/>
      <c r="KU56" s="191"/>
      <c r="KV56" s="191"/>
      <c r="KW56" s="191"/>
      <c r="KX56" s="191"/>
      <c r="KY56" s="191"/>
      <c r="KZ56" s="191"/>
      <c r="LA56" s="191"/>
      <c r="LB56" s="191"/>
      <c r="LC56" s="191"/>
      <c r="LD56" s="191"/>
      <c r="LE56" s="191"/>
      <c r="LF56" s="191"/>
      <c r="LG56" s="191"/>
      <c r="LH56" s="191"/>
      <c r="LI56" s="191"/>
      <c r="LJ56" s="191"/>
      <c r="LK56" s="191"/>
      <c r="LL56" s="191"/>
      <c r="LM56" s="191"/>
      <c r="LN56" s="191"/>
      <c r="LO56" s="191"/>
      <c r="LP56" s="191"/>
      <c r="LQ56" s="191"/>
      <c r="LR56" s="191"/>
      <c r="LS56" s="191"/>
      <c r="LT56" s="191"/>
      <c r="LU56" s="191"/>
      <c r="LV56" s="191"/>
      <c r="LW56" s="191"/>
      <c r="LX56" s="191"/>
      <c r="LY56" s="191"/>
      <c r="LZ56" s="191"/>
      <c r="MA56" s="191"/>
      <c r="MB56" s="191"/>
      <c r="MC56" s="191"/>
      <c r="MD56" s="191"/>
      <c r="ME56" s="191"/>
      <c r="MF56" s="191"/>
      <c r="MG56" s="191"/>
      <c r="MH56" s="191"/>
      <c r="MI56" s="191"/>
      <c r="MJ56" s="191"/>
      <c r="MK56" s="191"/>
      <c r="ML56" s="191"/>
      <c r="MM56" s="191"/>
      <c r="MN56" s="191"/>
      <c r="MO56" s="191"/>
      <c r="MP56" s="191"/>
      <c r="MQ56" s="191"/>
      <c r="MR56" s="191"/>
      <c r="MS56" s="191"/>
      <c r="MT56" s="191"/>
      <c r="MU56" s="191"/>
      <c r="MV56" s="191"/>
      <c r="MW56" s="191"/>
      <c r="MX56" s="191"/>
      <c r="MY56" s="191"/>
      <c r="MZ56" s="191"/>
      <c r="NA56" s="191"/>
      <c r="NB56" s="191"/>
      <c r="NC56" s="191"/>
      <c r="ND56" s="191"/>
      <c r="NE56" s="191"/>
      <c r="NF56" s="191"/>
      <c r="NG56" s="191"/>
      <c r="NH56" s="191"/>
      <c r="NI56" s="191"/>
      <c r="NJ56" s="191"/>
      <c r="NK56" s="191"/>
      <c r="NL56" s="191"/>
      <c r="NM56" s="191"/>
      <c r="NN56" s="191"/>
      <c r="NO56" s="191"/>
      <c r="NP56" s="191"/>
      <c r="NQ56" s="191"/>
      <c r="NR56" s="191"/>
      <c r="NS56" s="191"/>
      <c r="NT56" s="191"/>
      <c r="NU56" s="191"/>
      <c r="NV56" s="191"/>
      <c r="NW56" s="191"/>
      <c r="NX56" s="191"/>
      <c r="NY56" s="191"/>
      <c r="NZ56" s="191"/>
      <c r="OA56" s="191"/>
      <c r="OB56" s="191"/>
      <c r="OC56" s="191"/>
      <c r="OD56" s="191"/>
      <c r="OE56" s="191"/>
      <c r="OF56" s="191"/>
      <c r="OG56" s="191"/>
      <c r="OH56" s="191"/>
      <c r="OI56" s="191"/>
      <c r="OJ56" s="191"/>
      <c r="OK56" s="191"/>
      <c r="OL56" s="191"/>
      <c r="OM56" s="191"/>
      <c r="ON56" s="191"/>
      <c r="OO56" s="191"/>
      <c r="OP56" s="191"/>
      <c r="OQ56" s="191"/>
      <c r="OR56" s="191"/>
      <c r="OS56" s="191"/>
      <c r="OT56" s="191"/>
      <c r="OU56" s="191"/>
      <c r="OV56" s="191"/>
      <c r="OW56" s="191"/>
      <c r="OX56" s="191"/>
      <c r="OY56" s="191"/>
      <c r="OZ56" s="191"/>
      <c r="PA56" s="191"/>
      <c r="PB56" s="191"/>
      <c r="PC56" s="191"/>
      <c r="PD56" s="191"/>
      <c r="PE56" s="191"/>
      <c r="PF56" s="191"/>
      <c r="PG56" s="191"/>
      <c r="PH56" s="191"/>
      <c r="PI56" s="191"/>
      <c r="PJ56" s="191"/>
      <c r="PK56" s="191"/>
      <c r="PL56" s="191"/>
      <c r="PM56" s="191"/>
      <c r="PN56" s="191"/>
      <c r="PO56" s="191"/>
      <c r="PP56" s="191"/>
      <c r="PQ56" s="191"/>
      <c r="PR56" s="191"/>
      <c r="PS56" s="191"/>
      <c r="PT56" s="191"/>
      <c r="PU56" s="191"/>
      <c r="PV56" s="191"/>
      <c r="PW56" s="191"/>
      <c r="PX56" s="191"/>
      <c r="PY56" s="191"/>
      <c r="PZ56" s="191"/>
      <c r="QA56" s="191"/>
      <c r="QB56" s="191"/>
      <c r="QC56" s="191"/>
      <c r="QD56" s="191"/>
      <c r="QE56" s="191"/>
      <c r="QF56" s="191"/>
      <c r="QG56" s="191"/>
      <c r="QH56" s="191"/>
      <c r="QI56" s="191"/>
      <c r="QJ56" s="191"/>
      <c r="QK56" s="191"/>
      <c r="QL56" s="191"/>
      <c r="QM56" s="191"/>
      <c r="QN56" s="191"/>
      <c r="QO56" s="191"/>
      <c r="QP56" s="191"/>
      <c r="QQ56" s="191"/>
      <c r="QR56" s="191"/>
      <c r="QS56" s="191"/>
      <c r="QT56" s="191"/>
      <c r="QU56" s="191"/>
      <c r="QV56" s="191"/>
      <c r="QW56" s="191"/>
      <c r="QX56" s="191"/>
      <c r="QY56" s="191"/>
      <c r="QZ56" s="191"/>
      <c r="RA56" s="191"/>
      <c r="RB56" s="191"/>
      <c r="RC56" s="191"/>
      <c r="RD56" s="191"/>
      <c r="RE56" s="191"/>
      <c r="RF56" s="191"/>
      <c r="RG56" s="191"/>
      <c r="RH56" s="191"/>
      <c r="RI56" s="191"/>
      <c r="RJ56" s="191"/>
      <c r="RK56" s="191"/>
      <c r="RL56" s="191"/>
      <c r="RM56" s="191"/>
      <c r="RN56" s="191"/>
      <c r="RO56" s="191"/>
      <c r="RP56" s="191"/>
      <c r="RQ56" s="191"/>
      <c r="RR56" s="191"/>
      <c r="RS56" s="191"/>
      <c r="RT56" s="191"/>
      <c r="RU56" s="191"/>
      <c r="RV56" s="191"/>
      <c r="RW56" s="191"/>
      <c r="RX56" s="191"/>
      <c r="RY56" s="191"/>
      <c r="RZ56" s="191"/>
      <c r="SA56" s="191"/>
      <c r="SB56" s="191"/>
      <c r="SC56" s="191"/>
      <c r="SD56" s="191"/>
      <c r="SE56" s="191"/>
      <c r="SF56" s="191"/>
      <c r="SG56" s="191"/>
      <c r="SH56" s="191"/>
      <c r="SI56" s="191"/>
      <c r="SJ56" s="191"/>
      <c r="SK56" s="191"/>
      <c r="SL56" s="191"/>
      <c r="SM56" s="191"/>
      <c r="SN56" s="191"/>
      <c r="SO56" s="191"/>
      <c r="SP56" s="191"/>
      <c r="SQ56" s="191"/>
      <c r="SR56" s="191"/>
      <c r="SS56" s="191"/>
      <c r="ST56" s="191"/>
      <c r="SU56" s="191"/>
      <c r="SV56" s="191"/>
      <c r="SW56" s="191"/>
      <c r="SX56" s="191"/>
      <c r="SY56" s="191"/>
      <c r="SZ56" s="191"/>
      <c r="TA56" s="191"/>
      <c r="TB56" s="191"/>
      <c r="TC56" s="191"/>
      <c r="TD56" s="191"/>
      <c r="TE56" s="191"/>
      <c r="TF56" s="191"/>
      <c r="TG56" s="191"/>
      <c r="TH56" s="191"/>
      <c r="TI56" s="191"/>
      <c r="TJ56" s="191"/>
      <c r="TK56" s="191"/>
      <c r="TL56" s="191"/>
      <c r="TM56" s="191"/>
      <c r="TN56" s="191"/>
      <c r="TO56" s="191"/>
      <c r="TP56" s="191"/>
      <c r="TQ56" s="191"/>
      <c r="TR56" s="191"/>
      <c r="TS56" s="191"/>
      <c r="TT56" s="191"/>
      <c r="TU56" s="191"/>
      <c r="TV56" s="191"/>
      <c r="TW56" s="191"/>
      <c r="TX56" s="191"/>
      <c r="TY56" s="191"/>
      <c r="TZ56" s="191"/>
      <c r="UA56" s="191"/>
      <c r="UB56" s="191"/>
      <c r="UC56" s="191"/>
      <c r="UD56" s="191"/>
      <c r="UE56" s="191"/>
      <c r="UF56" s="191"/>
      <c r="UG56" s="191"/>
      <c r="UH56" s="191"/>
      <c r="UI56" s="191"/>
      <c r="UJ56" s="191"/>
      <c r="UK56" s="191"/>
      <c r="UL56" s="191"/>
      <c r="UM56" s="191"/>
      <c r="UN56" s="191"/>
      <c r="UO56" s="191"/>
      <c r="UP56" s="191"/>
      <c r="UQ56" s="191"/>
      <c r="UR56" s="191"/>
      <c r="US56" s="191"/>
      <c r="UT56" s="191"/>
      <c r="UU56" s="191"/>
      <c r="UV56" s="191"/>
      <c r="UW56" s="191"/>
      <c r="UX56" s="191"/>
      <c r="UY56" s="191"/>
      <c r="UZ56" s="191"/>
      <c r="VA56" s="191"/>
      <c r="VB56" s="191"/>
      <c r="VC56" s="191"/>
      <c r="VD56" s="191"/>
      <c r="VE56" s="191"/>
      <c r="VF56" s="191"/>
      <c r="VG56" s="191"/>
      <c r="VH56" s="191"/>
      <c r="VI56" s="191"/>
      <c r="VJ56" s="191"/>
      <c r="VK56" s="191"/>
      <c r="VL56" s="191"/>
      <c r="VM56" s="191"/>
      <c r="VN56" s="191"/>
      <c r="VO56" s="191"/>
      <c r="VP56" s="191"/>
      <c r="VQ56" s="191"/>
      <c r="VR56" s="191"/>
      <c r="VS56" s="191"/>
      <c r="VT56" s="191"/>
      <c r="VU56" s="191"/>
      <c r="VV56" s="191"/>
      <c r="VW56" s="191"/>
      <c r="VX56" s="191"/>
      <c r="VY56" s="191"/>
      <c r="VZ56" s="191"/>
      <c r="WA56" s="191"/>
      <c r="WB56" s="191"/>
      <c r="WC56" s="191"/>
      <c r="WD56" s="191"/>
      <c r="WE56" s="191"/>
      <c r="WF56" s="191"/>
      <c r="WG56" s="191"/>
      <c r="WH56" s="191"/>
      <c r="WI56" s="191"/>
      <c r="WJ56" s="191"/>
      <c r="WK56" s="191"/>
      <c r="WL56" s="191"/>
      <c r="WM56" s="191"/>
      <c r="WN56" s="191"/>
      <c r="WO56" s="191"/>
      <c r="WP56" s="191"/>
      <c r="WQ56" s="191"/>
      <c r="WR56" s="191"/>
      <c r="WS56" s="191"/>
      <c r="WT56" s="191"/>
      <c r="WU56" s="191"/>
      <c r="WV56" s="191"/>
      <c r="WW56" s="191"/>
      <c r="WX56" s="191"/>
      <c r="WY56" s="191"/>
      <c r="WZ56" s="191"/>
      <c r="XA56" s="191"/>
      <c r="XB56" s="191"/>
      <c r="XC56" s="191"/>
      <c r="XD56" s="191"/>
      <c r="XE56" s="191"/>
      <c r="XF56" s="191"/>
      <c r="XG56" s="191"/>
      <c r="XH56" s="191"/>
      <c r="XI56" s="191"/>
      <c r="XJ56" s="191"/>
      <c r="XK56" s="191"/>
      <c r="XL56" s="191"/>
      <c r="XM56" s="191"/>
      <c r="XN56" s="191"/>
      <c r="XO56" s="191"/>
      <c r="XP56" s="191"/>
      <c r="XQ56" s="191"/>
      <c r="XR56" s="191"/>
      <c r="XS56" s="191"/>
      <c r="XT56" s="191"/>
      <c r="XU56" s="191"/>
      <c r="XV56" s="191"/>
      <c r="XW56" s="191"/>
      <c r="XX56" s="191"/>
      <c r="XY56" s="191"/>
      <c r="XZ56" s="191"/>
      <c r="YA56" s="191"/>
      <c r="YB56" s="191"/>
      <c r="YC56" s="191"/>
      <c r="YD56" s="191"/>
      <c r="YE56" s="191"/>
      <c r="YF56" s="191"/>
      <c r="YG56" s="191"/>
      <c r="YH56" s="191"/>
      <c r="YI56" s="191"/>
      <c r="YJ56" s="191"/>
      <c r="YK56" s="191"/>
      <c r="YL56" s="191"/>
      <c r="YM56" s="191"/>
      <c r="YN56" s="191"/>
      <c r="YO56" s="191"/>
      <c r="YP56" s="191"/>
      <c r="YQ56" s="191"/>
      <c r="YR56" s="191"/>
      <c r="YS56" s="191"/>
      <c r="YT56" s="191"/>
      <c r="YU56" s="191"/>
      <c r="YV56" s="191"/>
      <c r="YW56" s="191"/>
      <c r="YX56" s="191"/>
      <c r="YY56" s="191"/>
      <c r="YZ56" s="191"/>
      <c r="ZA56" s="191"/>
      <c r="ZB56" s="191"/>
      <c r="ZC56" s="191"/>
      <c r="ZD56" s="191"/>
      <c r="ZE56" s="191"/>
      <c r="ZF56" s="191"/>
      <c r="ZG56" s="191"/>
      <c r="ZH56" s="191"/>
      <c r="ZI56" s="191"/>
      <c r="ZJ56" s="191"/>
      <c r="ZK56" s="191"/>
      <c r="ZL56" s="191"/>
      <c r="ZM56" s="191"/>
      <c r="ZN56" s="191"/>
      <c r="ZO56" s="191"/>
      <c r="ZP56" s="191"/>
      <c r="ZQ56" s="191"/>
      <c r="ZR56" s="191"/>
      <c r="ZS56" s="191"/>
      <c r="ZT56" s="191"/>
      <c r="ZU56" s="191"/>
      <c r="ZV56" s="191"/>
      <c r="ZW56" s="191"/>
      <c r="ZX56" s="191"/>
      <c r="ZY56" s="191"/>
      <c r="ZZ56" s="191"/>
      <c r="AAA56" s="191"/>
      <c r="AAB56" s="191"/>
      <c r="AAC56" s="191"/>
      <c r="AAD56" s="191"/>
      <c r="AAE56" s="191"/>
      <c r="AAF56" s="191"/>
      <c r="AAG56" s="191"/>
      <c r="AAH56" s="191"/>
      <c r="AAI56" s="191"/>
      <c r="AAJ56" s="191"/>
      <c r="AAK56" s="191"/>
      <c r="AAL56" s="191"/>
      <c r="AAM56" s="191"/>
      <c r="AAN56" s="191"/>
      <c r="AAO56" s="191"/>
      <c r="AAP56" s="191"/>
      <c r="AAQ56" s="191"/>
      <c r="AAR56" s="191"/>
      <c r="AAS56" s="191"/>
      <c r="AAT56" s="191"/>
      <c r="AAU56" s="191"/>
      <c r="AAV56" s="191"/>
      <c r="AAW56" s="191"/>
      <c r="AAX56" s="191"/>
      <c r="AAY56" s="191"/>
      <c r="AAZ56" s="191"/>
      <c r="ABA56" s="191"/>
      <c r="ABB56" s="191"/>
      <c r="ABC56" s="191"/>
      <c r="ABD56" s="191"/>
      <c r="ABE56" s="191"/>
      <c r="ABF56" s="191"/>
      <c r="ABG56" s="191"/>
      <c r="ABH56" s="191"/>
      <c r="ABI56" s="191"/>
      <c r="ABJ56" s="191"/>
      <c r="ABK56" s="191"/>
      <c r="ABL56" s="191"/>
      <c r="ABM56" s="191"/>
      <c r="ABN56" s="191"/>
      <c r="ABO56" s="191"/>
      <c r="ABP56" s="191"/>
      <c r="ABQ56" s="191"/>
      <c r="ABR56" s="191"/>
      <c r="ABS56" s="191"/>
      <c r="ABT56" s="191"/>
      <c r="ABU56" s="191"/>
      <c r="ABV56" s="191"/>
      <c r="ABW56" s="191"/>
      <c r="ABX56" s="191"/>
      <c r="ABY56" s="191"/>
      <c r="ABZ56" s="191"/>
      <c r="ACA56" s="191"/>
      <c r="ACB56" s="191"/>
      <c r="ACC56" s="191"/>
      <c r="ACD56" s="191"/>
      <c r="ACE56" s="191"/>
      <c r="ACF56" s="191"/>
      <c r="ACG56" s="191"/>
      <c r="ACH56" s="191"/>
      <c r="ACI56" s="191"/>
      <c r="ACJ56" s="191"/>
      <c r="ACK56" s="191"/>
      <c r="ACL56" s="191"/>
      <c r="ACM56" s="191"/>
      <c r="ACN56" s="191"/>
      <c r="ACO56" s="191"/>
      <c r="ACP56" s="191"/>
      <c r="ACQ56" s="191"/>
      <c r="ACR56" s="191"/>
      <c r="ACS56" s="191"/>
      <c r="ACT56" s="191"/>
      <c r="ACU56" s="191"/>
      <c r="ACV56" s="191"/>
      <c r="ACW56" s="191"/>
      <c r="ACX56" s="191"/>
      <c r="ACY56" s="191"/>
      <c r="ACZ56" s="191"/>
      <c r="ADA56" s="191"/>
      <c r="ADB56" s="191"/>
      <c r="ADC56" s="191"/>
      <c r="ADD56" s="191"/>
      <c r="ADE56" s="191"/>
      <c r="ADF56" s="191"/>
      <c r="ADG56" s="191"/>
      <c r="ADH56" s="191"/>
      <c r="ADI56" s="191"/>
      <c r="ADJ56" s="191"/>
      <c r="ADK56" s="191"/>
      <c r="ADL56" s="191"/>
      <c r="ADM56" s="191"/>
      <c r="ADN56" s="191"/>
      <c r="ADO56" s="191"/>
      <c r="ADP56" s="191"/>
      <c r="ADQ56" s="191"/>
      <c r="ADR56" s="191"/>
      <c r="ADS56" s="191"/>
      <c r="ADT56" s="191"/>
      <c r="ADU56" s="191"/>
      <c r="ADV56" s="191"/>
      <c r="ADW56" s="191"/>
      <c r="ADX56" s="191"/>
      <c r="ADY56" s="191"/>
      <c r="ADZ56" s="191"/>
      <c r="AEA56" s="191"/>
      <c r="AEB56" s="191"/>
      <c r="AEC56" s="191"/>
      <c r="AED56" s="191"/>
      <c r="AEE56" s="191"/>
      <c r="AEF56" s="191"/>
      <c r="AEG56" s="191"/>
      <c r="AEH56" s="191"/>
      <c r="AEI56" s="191"/>
      <c r="AEJ56" s="191"/>
      <c r="AEK56" s="191"/>
      <c r="AEL56" s="191"/>
      <c r="AEM56" s="191"/>
      <c r="AEN56" s="191"/>
      <c r="AEO56" s="191"/>
      <c r="AEP56" s="191"/>
      <c r="AEQ56" s="191"/>
      <c r="AER56" s="191"/>
      <c r="AES56" s="191"/>
      <c r="AET56" s="191"/>
      <c r="AEU56" s="191"/>
      <c r="AEV56" s="191"/>
      <c r="AEW56" s="191"/>
      <c r="AEX56" s="191"/>
      <c r="AEY56" s="191"/>
      <c r="AEZ56" s="191"/>
      <c r="AFA56" s="191"/>
      <c r="AFB56" s="191"/>
      <c r="AFC56" s="191"/>
      <c r="AFD56" s="191"/>
      <c r="AFE56" s="191"/>
      <c r="AFF56" s="191"/>
      <c r="AFG56" s="191"/>
      <c r="AFH56" s="191"/>
      <c r="AFI56" s="191"/>
      <c r="AFJ56" s="191"/>
      <c r="AFK56" s="191"/>
      <c r="AFL56" s="191"/>
      <c r="AFM56" s="191"/>
      <c r="AFN56" s="191"/>
      <c r="AFO56" s="191"/>
      <c r="AFP56" s="191"/>
      <c r="AFQ56" s="191"/>
      <c r="AFR56" s="191"/>
      <c r="AFS56" s="191"/>
      <c r="AFT56" s="191"/>
      <c r="AFU56" s="191"/>
      <c r="AFV56" s="191"/>
      <c r="AFW56" s="191"/>
      <c r="AFX56" s="191"/>
      <c r="AFY56" s="191"/>
      <c r="AFZ56" s="191"/>
      <c r="AGA56" s="191"/>
      <c r="AGB56" s="191"/>
      <c r="AGC56" s="191"/>
      <c r="AGD56" s="191"/>
      <c r="AGE56" s="191"/>
      <c r="AGF56" s="191"/>
      <c r="AGG56" s="191"/>
      <c r="AGH56" s="191"/>
      <c r="AGI56" s="191"/>
      <c r="AGJ56" s="191"/>
      <c r="AGK56" s="191"/>
      <c r="AGL56" s="191"/>
      <c r="AGM56" s="191"/>
      <c r="AGN56" s="191"/>
      <c r="AGO56" s="191"/>
      <c r="AGP56" s="191"/>
      <c r="AGQ56" s="191"/>
      <c r="AGR56" s="191"/>
      <c r="AGS56" s="191"/>
      <c r="AGT56" s="191"/>
      <c r="AGU56" s="191"/>
      <c r="AGV56" s="191"/>
      <c r="AGW56" s="191"/>
      <c r="AGX56" s="191"/>
      <c r="AGY56" s="191"/>
      <c r="AGZ56" s="191"/>
      <c r="AHA56" s="191"/>
      <c r="AHB56" s="191"/>
      <c r="AHC56" s="191"/>
      <c r="AHD56" s="191"/>
      <c r="AHE56" s="191"/>
      <c r="AHF56" s="191"/>
      <c r="AHG56" s="191"/>
      <c r="AHH56" s="191"/>
      <c r="AHI56" s="191"/>
      <c r="AHJ56" s="191"/>
      <c r="AHK56" s="191"/>
      <c r="AHL56" s="191"/>
      <c r="AHM56" s="191"/>
      <c r="AHN56" s="191"/>
      <c r="AHO56" s="191"/>
      <c r="AHP56" s="191"/>
      <c r="AHQ56" s="191"/>
      <c r="AHR56" s="191"/>
      <c r="AHS56" s="191"/>
      <c r="AHT56" s="191"/>
      <c r="AHU56" s="191"/>
      <c r="AHV56" s="191"/>
      <c r="AHW56" s="191"/>
      <c r="AHX56" s="191"/>
      <c r="AHY56" s="191"/>
      <c r="AHZ56" s="191"/>
      <c r="AIA56" s="191"/>
      <c r="AIB56" s="191"/>
      <c r="AIC56" s="191"/>
      <c r="AID56" s="191"/>
      <c r="AIE56" s="191"/>
      <c r="AIF56" s="191"/>
      <c r="AIG56" s="191"/>
      <c r="AIH56" s="191"/>
      <c r="AII56" s="191"/>
      <c r="AIJ56" s="191"/>
      <c r="AIK56" s="191"/>
      <c r="AIL56" s="191"/>
      <c r="AIM56" s="191"/>
      <c r="AIN56" s="191"/>
      <c r="AIO56" s="191"/>
      <c r="AIP56" s="191"/>
      <c r="AIQ56" s="191"/>
      <c r="AIR56" s="191"/>
      <c r="AIS56" s="191"/>
      <c r="AIT56" s="191"/>
      <c r="AIU56" s="191"/>
      <c r="AIV56" s="191"/>
      <c r="AIW56" s="191"/>
      <c r="AIX56" s="191"/>
      <c r="AIY56" s="191"/>
      <c r="AIZ56" s="191"/>
      <c r="AJA56" s="191"/>
      <c r="AJB56" s="191"/>
      <c r="AJC56" s="191"/>
      <c r="AJD56" s="191"/>
      <c r="AJE56" s="191"/>
      <c r="AJF56" s="191"/>
      <c r="AJG56" s="191"/>
      <c r="AJH56" s="191"/>
      <c r="AJI56" s="191"/>
      <c r="AJJ56" s="191"/>
      <c r="AJK56" s="191"/>
      <c r="AJL56" s="191"/>
      <c r="AJM56" s="191"/>
      <c r="AJN56" s="191"/>
      <c r="AJO56" s="191"/>
      <c r="AJP56" s="191"/>
      <c r="AJQ56" s="191"/>
      <c r="AJR56" s="191"/>
      <c r="AJS56" s="191"/>
      <c r="AJT56" s="191"/>
      <c r="AJU56" s="191"/>
      <c r="AJV56" s="191"/>
      <c r="AJW56" s="191"/>
      <c r="AJX56" s="191"/>
      <c r="AJY56" s="191"/>
      <c r="AJZ56" s="191"/>
      <c r="AKA56" s="191"/>
      <c r="AKB56" s="191"/>
      <c r="AKC56" s="191"/>
      <c r="AKD56" s="191"/>
      <c r="AKE56" s="191"/>
      <c r="AKF56" s="191"/>
      <c r="AKG56" s="191"/>
      <c r="AKH56" s="191"/>
      <c r="AKI56" s="191"/>
      <c r="AKJ56" s="191"/>
      <c r="AKK56" s="191"/>
      <c r="AKL56" s="191"/>
      <c r="AKM56" s="191"/>
      <c r="AKN56" s="191"/>
      <c r="AKO56" s="191"/>
      <c r="AKP56" s="191"/>
      <c r="AKQ56" s="191"/>
      <c r="AKR56" s="191"/>
      <c r="AKS56" s="191"/>
      <c r="AKT56" s="191"/>
      <c r="AKU56" s="191"/>
      <c r="AKV56" s="191"/>
      <c r="AKW56" s="191"/>
      <c r="AKX56" s="191"/>
      <c r="AKY56" s="191"/>
      <c r="AKZ56" s="191"/>
      <c r="ALA56" s="191"/>
      <c r="ALB56" s="191"/>
      <c r="ALC56" s="191"/>
      <c r="ALD56" s="191"/>
      <c r="ALE56" s="191"/>
      <c r="ALF56" s="191"/>
      <c r="ALG56" s="191"/>
      <c r="ALH56" s="191"/>
      <c r="ALI56" s="191"/>
      <c r="ALJ56" s="191"/>
      <c r="ALK56" s="191"/>
      <c r="ALL56" s="191"/>
      <c r="ALM56" s="191"/>
      <c r="ALN56" s="191"/>
      <c r="ALO56" s="191"/>
      <c r="ALP56" s="191"/>
      <c r="ALQ56" s="191"/>
      <c r="ALR56" s="191"/>
      <c r="ALS56" s="191"/>
      <c r="ALT56" s="191"/>
      <c r="ALU56" s="191"/>
      <c r="ALV56" s="191"/>
      <c r="ALW56" s="191"/>
      <c r="ALX56" s="191"/>
      <c r="ALY56" s="191"/>
      <c r="ALZ56" s="191"/>
      <c r="AMA56" s="191"/>
      <c r="AMB56" s="191"/>
      <c r="AMC56" s="191"/>
      <c r="AMD56" s="191"/>
      <c r="AME56" s="191"/>
      <c r="AMF56" s="191"/>
      <c r="AMG56" s="191"/>
      <c r="AMH56" s="191"/>
      <c r="AMI56" s="191"/>
      <c r="AMJ56" s="191"/>
      <c r="AMK56" s="191"/>
      <c r="AML56" s="191"/>
    </row>
    <row r="57" spans="1:1026" x14ac:dyDescent="0.25">
      <c r="A57" s="191"/>
      <c r="B57" s="191"/>
      <c r="C57" s="191"/>
      <c r="D57" s="191"/>
      <c r="G57" s="224">
        <f>SUM(G53:G56)</f>
        <v>102975.14</v>
      </c>
      <c r="H57" s="191"/>
      <c r="I57" s="191"/>
      <c r="J57" s="191"/>
      <c r="K57" s="191"/>
      <c r="L57" s="312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1"/>
      <c r="AE57" s="191"/>
      <c r="AF57" s="191"/>
      <c r="AG57" s="191"/>
      <c r="AH57" s="191"/>
      <c r="AI57" s="191"/>
      <c r="AJ57" s="191"/>
      <c r="AK57" s="191"/>
      <c r="AL57" s="191"/>
      <c r="AM57" s="191"/>
      <c r="AN57" s="191"/>
      <c r="AO57" s="191"/>
      <c r="AP57" s="191"/>
      <c r="AQ57" s="191"/>
      <c r="AR57" s="191"/>
      <c r="AS57" s="191"/>
      <c r="AT57" s="191"/>
      <c r="AU57" s="191"/>
      <c r="AV57" s="191"/>
      <c r="AW57" s="191"/>
      <c r="AX57" s="191"/>
      <c r="AY57" s="191"/>
      <c r="AZ57" s="191"/>
      <c r="BA57" s="191"/>
      <c r="BB57" s="191"/>
      <c r="BC57" s="191"/>
      <c r="BD57" s="191"/>
      <c r="BE57" s="191"/>
      <c r="BF57" s="191"/>
      <c r="BG57" s="191"/>
      <c r="BH57" s="191"/>
      <c r="BI57" s="191"/>
      <c r="BJ57" s="191"/>
      <c r="BK57" s="191"/>
      <c r="BL57" s="191"/>
      <c r="BM57" s="191"/>
      <c r="BN57" s="191"/>
      <c r="BO57" s="191"/>
      <c r="BP57" s="191"/>
      <c r="BQ57" s="191"/>
      <c r="BR57" s="191"/>
      <c r="BS57" s="191"/>
      <c r="BT57" s="191"/>
      <c r="BU57" s="191"/>
      <c r="BV57" s="191"/>
      <c r="BW57" s="191"/>
      <c r="BX57" s="191"/>
      <c r="BY57" s="191"/>
      <c r="BZ57" s="191"/>
      <c r="CA57" s="191"/>
      <c r="CB57" s="191"/>
      <c r="CC57" s="191"/>
      <c r="CD57" s="191"/>
      <c r="CE57" s="191"/>
      <c r="CF57" s="191"/>
      <c r="CG57" s="191"/>
      <c r="CH57" s="191"/>
      <c r="CI57" s="191"/>
      <c r="CJ57" s="191"/>
      <c r="CK57" s="191"/>
      <c r="CL57" s="191"/>
      <c r="CM57" s="191"/>
      <c r="CN57" s="191"/>
      <c r="CO57" s="191"/>
      <c r="CP57" s="191"/>
      <c r="CQ57" s="191"/>
      <c r="CR57" s="191"/>
      <c r="CS57" s="191"/>
      <c r="CT57" s="191"/>
      <c r="CU57" s="191"/>
      <c r="CV57" s="191"/>
      <c r="CW57" s="191"/>
      <c r="CX57" s="191"/>
      <c r="CY57" s="191"/>
      <c r="CZ57" s="191"/>
      <c r="DA57" s="191"/>
      <c r="DB57" s="191"/>
      <c r="DC57" s="191"/>
      <c r="DD57" s="191"/>
      <c r="DE57" s="191"/>
      <c r="DF57" s="191"/>
      <c r="DG57" s="191"/>
      <c r="DH57" s="191"/>
      <c r="DI57" s="191"/>
      <c r="DJ57" s="191"/>
      <c r="DK57" s="191"/>
      <c r="DL57" s="191"/>
      <c r="DM57" s="191"/>
      <c r="DN57" s="191"/>
      <c r="DO57" s="191"/>
      <c r="DP57" s="191"/>
      <c r="DQ57" s="191"/>
      <c r="DR57" s="191"/>
      <c r="DS57" s="191"/>
      <c r="DT57" s="191"/>
      <c r="DU57" s="191"/>
      <c r="DV57" s="191"/>
      <c r="DW57" s="191"/>
      <c r="DX57" s="191"/>
      <c r="DY57" s="191"/>
      <c r="DZ57" s="191"/>
      <c r="EA57" s="191"/>
      <c r="EB57" s="191"/>
      <c r="EC57" s="191"/>
      <c r="ED57" s="191"/>
      <c r="EE57" s="191"/>
      <c r="EF57" s="191"/>
      <c r="EG57" s="191"/>
      <c r="EH57" s="191"/>
      <c r="EI57" s="191"/>
      <c r="EJ57" s="191"/>
      <c r="EK57" s="191"/>
      <c r="EL57" s="191"/>
      <c r="EM57" s="191"/>
      <c r="EN57" s="191"/>
      <c r="EO57" s="191"/>
      <c r="EP57" s="191"/>
      <c r="EQ57" s="191"/>
      <c r="ER57" s="191"/>
      <c r="ES57" s="191"/>
      <c r="ET57" s="191"/>
      <c r="EU57" s="191"/>
      <c r="EV57" s="191"/>
      <c r="EW57" s="191"/>
      <c r="EX57" s="191"/>
      <c r="EY57" s="191"/>
      <c r="EZ57" s="191"/>
      <c r="FA57" s="191"/>
      <c r="FB57" s="191"/>
      <c r="FC57" s="191"/>
      <c r="FD57" s="191"/>
      <c r="FE57" s="191"/>
      <c r="FF57" s="191"/>
      <c r="FG57" s="191"/>
      <c r="FH57" s="191"/>
      <c r="FI57" s="191"/>
      <c r="FJ57" s="191"/>
      <c r="FK57" s="191"/>
      <c r="FL57" s="191"/>
      <c r="FM57" s="191"/>
      <c r="FN57" s="191"/>
      <c r="FO57" s="191"/>
      <c r="FP57" s="191"/>
      <c r="FQ57" s="191"/>
      <c r="FR57" s="191"/>
      <c r="FS57" s="191"/>
      <c r="FT57" s="191"/>
      <c r="FU57" s="191"/>
      <c r="FV57" s="191"/>
      <c r="FW57" s="191"/>
      <c r="FX57" s="191"/>
      <c r="FY57" s="191"/>
      <c r="FZ57" s="191"/>
      <c r="GA57" s="191"/>
      <c r="GB57" s="191"/>
      <c r="GC57" s="191"/>
      <c r="GD57" s="191"/>
      <c r="GE57" s="191"/>
      <c r="GF57" s="191"/>
      <c r="GG57" s="191"/>
      <c r="GH57" s="191"/>
      <c r="GI57" s="191"/>
      <c r="GJ57" s="191"/>
      <c r="GK57" s="191"/>
      <c r="GL57" s="191"/>
      <c r="GM57" s="191"/>
      <c r="GN57" s="191"/>
      <c r="GO57" s="191"/>
      <c r="GP57" s="191"/>
      <c r="GQ57" s="191"/>
      <c r="GR57" s="191"/>
      <c r="GS57" s="191"/>
      <c r="GT57" s="191"/>
      <c r="GU57" s="191"/>
      <c r="GV57" s="191"/>
      <c r="GW57" s="191"/>
      <c r="GX57" s="191"/>
      <c r="GY57" s="191"/>
      <c r="GZ57" s="191"/>
      <c r="HA57" s="191"/>
      <c r="HB57" s="191"/>
      <c r="HC57" s="191"/>
      <c r="HD57" s="191"/>
      <c r="HE57" s="191"/>
      <c r="HF57" s="191"/>
      <c r="HG57" s="191"/>
      <c r="HH57" s="191"/>
      <c r="HI57" s="191"/>
      <c r="HJ57" s="191"/>
      <c r="HK57" s="191"/>
      <c r="HL57" s="191"/>
      <c r="HM57" s="191"/>
      <c r="HN57" s="191"/>
      <c r="HO57" s="191"/>
      <c r="HP57" s="191"/>
      <c r="HQ57" s="191"/>
      <c r="HR57" s="191"/>
      <c r="HS57" s="191"/>
      <c r="HT57" s="191"/>
      <c r="HU57" s="191"/>
      <c r="HV57" s="191"/>
      <c r="HW57" s="191"/>
      <c r="HX57" s="191"/>
      <c r="HY57" s="191"/>
      <c r="HZ57" s="191"/>
      <c r="IA57" s="191"/>
      <c r="IB57" s="191"/>
      <c r="IC57" s="191"/>
      <c r="ID57" s="191"/>
      <c r="IE57" s="191"/>
      <c r="IF57" s="191"/>
      <c r="IG57" s="191"/>
      <c r="IH57" s="191"/>
      <c r="II57" s="191"/>
      <c r="IJ57" s="191"/>
      <c r="IK57" s="191"/>
      <c r="IL57" s="191"/>
      <c r="IM57" s="191"/>
      <c r="IN57" s="191"/>
      <c r="IO57" s="191"/>
      <c r="IP57" s="191"/>
      <c r="IQ57" s="191"/>
      <c r="IR57" s="191"/>
      <c r="IS57" s="191"/>
      <c r="IT57" s="191"/>
      <c r="IU57" s="191"/>
      <c r="IV57" s="191"/>
      <c r="IW57" s="191"/>
      <c r="IX57" s="191"/>
      <c r="IY57" s="191"/>
      <c r="IZ57" s="191"/>
      <c r="JA57" s="191"/>
      <c r="JB57" s="191"/>
      <c r="JC57" s="191"/>
      <c r="JD57" s="191"/>
      <c r="JE57" s="191"/>
      <c r="JF57" s="191"/>
      <c r="JG57" s="191"/>
      <c r="JH57" s="191"/>
      <c r="JI57" s="191"/>
      <c r="JJ57" s="191"/>
      <c r="JK57" s="191"/>
      <c r="JL57" s="191"/>
      <c r="JM57" s="191"/>
      <c r="JN57" s="191"/>
      <c r="JO57" s="191"/>
      <c r="JP57" s="191"/>
      <c r="JQ57" s="191"/>
      <c r="JR57" s="191"/>
      <c r="JS57" s="191"/>
      <c r="JT57" s="191"/>
      <c r="JU57" s="191"/>
      <c r="JV57" s="191"/>
      <c r="JW57" s="191"/>
      <c r="JX57" s="191"/>
      <c r="JY57" s="191"/>
      <c r="JZ57" s="191"/>
      <c r="KA57" s="191"/>
      <c r="KB57" s="191"/>
      <c r="KC57" s="191"/>
      <c r="KD57" s="191"/>
      <c r="KE57" s="191"/>
      <c r="KF57" s="191"/>
      <c r="KG57" s="191"/>
      <c r="KH57" s="191"/>
      <c r="KI57" s="191"/>
      <c r="KJ57" s="191"/>
      <c r="KK57" s="191"/>
      <c r="KL57" s="191"/>
      <c r="KM57" s="191"/>
      <c r="KN57" s="191"/>
      <c r="KO57" s="191"/>
      <c r="KP57" s="191"/>
      <c r="KQ57" s="191"/>
      <c r="KR57" s="191"/>
      <c r="KS57" s="191"/>
      <c r="KT57" s="191"/>
      <c r="KU57" s="191"/>
      <c r="KV57" s="191"/>
      <c r="KW57" s="191"/>
      <c r="KX57" s="191"/>
      <c r="KY57" s="191"/>
      <c r="KZ57" s="191"/>
      <c r="LA57" s="191"/>
      <c r="LB57" s="191"/>
      <c r="LC57" s="191"/>
      <c r="LD57" s="191"/>
      <c r="LE57" s="191"/>
      <c r="LF57" s="191"/>
      <c r="LG57" s="191"/>
      <c r="LH57" s="191"/>
      <c r="LI57" s="191"/>
      <c r="LJ57" s="191"/>
      <c r="LK57" s="191"/>
      <c r="LL57" s="191"/>
      <c r="LM57" s="191"/>
      <c r="LN57" s="191"/>
      <c r="LO57" s="191"/>
      <c r="LP57" s="191"/>
      <c r="LQ57" s="191"/>
      <c r="LR57" s="191"/>
      <c r="LS57" s="191"/>
      <c r="LT57" s="191"/>
      <c r="LU57" s="191"/>
      <c r="LV57" s="191"/>
      <c r="LW57" s="191"/>
      <c r="LX57" s="191"/>
      <c r="LY57" s="191"/>
      <c r="LZ57" s="191"/>
      <c r="MA57" s="191"/>
      <c r="MB57" s="191"/>
      <c r="MC57" s="191"/>
      <c r="MD57" s="191"/>
      <c r="ME57" s="191"/>
      <c r="MF57" s="191"/>
      <c r="MG57" s="191"/>
      <c r="MH57" s="191"/>
      <c r="MI57" s="191"/>
      <c r="MJ57" s="191"/>
      <c r="MK57" s="191"/>
      <c r="ML57" s="191"/>
      <c r="MM57" s="191"/>
      <c r="MN57" s="191"/>
      <c r="MO57" s="191"/>
      <c r="MP57" s="191"/>
      <c r="MQ57" s="191"/>
      <c r="MR57" s="191"/>
      <c r="MS57" s="191"/>
      <c r="MT57" s="191"/>
      <c r="MU57" s="191"/>
      <c r="MV57" s="191"/>
      <c r="MW57" s="191"/>
      <c r="MX57" s="191"/>
      <c r="MY57" s="191"/>
      <c r="MZ57" s="191"/>
      <c r="NA57" s="191"/>
      <c r="NB57" s="191"/>
      <c r="NC57" s="191"/>
      <c r="ND57" s="191"/>
      <c r="NE57" s="191"/>
      <c r="NF57" s="191"/>
      <c r="NG57" s="191"/>
      <c r="NH57" s="191"/>
      <c r="NI57" s="191"/>
      <c r="NJ57" s="191"/>
      <c r="NK57" s="191"/>
      <c r="NL57" s="191"/>
      <c r="NM57" s="191"/>
      <c r="NN57" s="191"/>
      <c r="NO57" s="191"/>
      <c r="NP57" s="191"/>
      <c r="NQ57" s="191"/>
      <c r="NR57" s="191"/>
      <c r="NS57" s="191"/>
      <c r="NT57" s="191"/>
      <c r="NU57" s="191"/>
      <c r="NV57" s="191"/>
      <c r="NW57" s="191"/>
      <c r="NX57" s="191"/>
      <c r="NY57" s="191"/>
      <c r="NZ57" s="191"/>
      <c r="OA57" s="191"/>
      <c r="OB57" s="191"/>
      <c r="OC57" s="191"/>
      <c r="OD57" s="191"/>
      <c r="OE57" s="191"/>
      <c r="OF57" s="191"/>
      <c r="OG57" s="191"/>
      <c r="OH57" s="191"/>
      <c r="OI57" s="191"/>
      <c r="OJ57" s="191"/>
      <c r="OK57" s="191"/>
      <c r="OL57" s="191"/>
      <c r="OM57" s="191"/>
      <c r="ON57" s="191"/>
      <c r="OO57" s="191"/>
      <c r="OP57" s="191"/>
      <c r="OQ57" s="191"/>
      <c r="OR57" s="191"/>
      <c r="OS57" s="191"/>
      <c r="OT57" s="191"/>
      <c r="OU57" s="191"/>
      <c r="OV57" s="191"/>
      <c r="OW57" s="191"/>
      <c r="OX57" s="191"/>
      <c r="OY57" s="191"/>
      <c r="OZ57" s="191"/>
      <c r="PA57" s="191"/>
      <c r="PB57" s="191"/>
      <c r="PC57" s="191"/>
      <c r="PD57" s="191"/>
      <c r="PE57" s="191"/>
      <c r="PF57" s="191"/>
      <c r="PG57" s="191"/>
      <c r="PH57" s="191"/>
      <c r="PI57" s="191"/>
      <c r="PJ57" s="191"/>
      <c r="PK57" s="191"/>
      <c r="PL57" s="191"/>
      <c r="PM57" s="191"/>
      <c r="PN57" s="191"/>
      <c r="PO57" s="191"/>
      <c r="PP57" s="191"/>
      <c r="PQ57" s="191"/>
      <c r="PR57" s="191"/>
      <c r="PS57" s="191"/>
      <c r="PT57" s="191"/>
      <c r="PU57" s="191"/>
      <c r="PV57" s="191"/>
      <c r="PW57" s="191"/>
      <c r="PX57" s="191"/>
      <c r="PY57" s="191"/>
      <c r="PZ57" s="191"/>
      <c r="QA57" s="191"/>
      <c r="QB57" s="191"/>
      <c r="QC57" s="191"/>
      <c r="QD57" s="191"/>
      <c r="QE57" s="191"/>
      <c r="QF57" s="191"/>
      <c r="QG57" s="191"/>
      <c r="QH57" s="191"/>
      <c r="QI57" s="191"/>
      <c r="QJ57" s="191"/>
      <c r="QK57" s="191"/>
      <c r="QL57" s="191"/>
      <c r="QM57" s="191"/>
      <c r="QN57" s="191"/>
      <c r="QO57" s="191"/>
      <c r="QP57" s="191"/>
      <c r="QQ57" s="191"/>
      <c r="QR57" s="191"/>
      <c r="QS57" s="191"/>
      <c r="QT57" s="191"/>
      <c r="QU57" s="191"/>
      <c r="QV57" s="191"/>
      <c r="QW57" s="191"/>
      <c r="QX57" s="191"/>
      <c r="QY57" s="191"/>
      <c r="QZ57" s="191"/>
      <c r="RA57" s="191"/>
      <c r="RB57" s="191"/>
      <c r="RC57" s="191"/>
      <c r="RD57" s="191"/>
      <c r="RE57" s="191"/>
      <c r="RF57" s="191"/>
      <c r="RG57" s="191"/>
      <c r="RH57" s="191"/>
      <c r="RI57" s="191"/>
      <c r="RJ57" s="191"/>
      <c r="RK57" s="191"/>
      <c r="RL57" s="191"/>
      <c r="RM57" s="191"/>
      <c r="RN57" s="191"/>
      <c r="RO57" s="191"/>
      <c r="RP57" s="191"/>
      <c r="RQ57" s="191"/>
      <c r="RR57" s="191"/>
      <c r="RS57" s="191"/>
      <c r="RT57" s="191"/>
      <c r="RU57" s="191"/>
      <c r="RV57" s="191"/>
      <c r="RW57" s="191"/>
      <c r="RX57" s="191"/>
      <c r="RY57" s="191"/>
      <c r="RZ57" s="191"/>
      <c r="SA57" s="191"/>
      <c r="SB57" s="191"/>
      <c r="SC57" s="191"/>
      <c r="SD57" s="191"/>
      <c r="SE57" s="191"/>
      <c r="SF57" s="191"/>
      <c r="SG57" s="191"/>
      <c r="SH57" s="191"/>
      <c r="SI57" s="191"/>
      <c r="SJ57" s="191"/>
      <c r="SK57" s="191"/>
      <c r="SL57" s="191"/>
      <c r="SM57" s="191"/>
      <c r="SN57" s="191"/>
      <c r="SO57" s="191"/>
      <c r="SP57" s="191"/>
      <c r="SQ57" s="191"/>
      <c r="SR57" s="191"/>
      <c r="SS57" s="191"/>
      <c r="ST57" s="191"/>
      <c r="SU57" s="191"/>
      <c r="SV57" s="191"/>
      <c r="SW57" s="191"/>
      <c r="SX57" s="191"/>
      <c r="SY57" s="191"/>
      <c r="SZ57" s="191"/>
      <c r="TA57" s="191"/>
      <c r="TB57" s="191"/>
      <c r="TC57" s="191"/>
      <c r="TD57" s="191"/>
      <c r="TE57" s="191"/>
      <c r="TF57" s="191"/>
      <c r="TG57" s="191"/>
      <c r="TH57" s="191"/>
      <c r="TI57" s="191"/>
      <c r="TJ57" s="191"/>
      <c r="TK57" s="191"/>
      <c r="TL57" s="191"/>
      <c r="TM57" s="191"/>
      <c r="TN57" s="191"/>
      <c r="TO57" s="191"/>
      <c r="TP57" s="191"/>
      <c r="TQ57" s="191"/>
      <c r="TR57" s="191"/>
      <c r="TS57" s="191"/>
      <c r="TT57" s="191"/>
      <c r="TU57" s="191"/>
      <c r="TV57" s="191"/>
      <c r="TW57" s="191"/>
      <c r="TX57" s="191"/>
      <c r="TY57" s="191"/>
      <c r="TZ57" s="191"/>
      <c r="UA57" s="191"/>
      <c r="UB57" s="191"/>
      <c r="UC57" s="191"/>
      <c r="UD57" s="191"/>
      <c r="UE57" s="191"/>
      <c r="UF57" s="191"/>
      <c r="UG57" s="191"/>
      <c r="UH57" s="191"/>
      <c r="UI57" s="191"/>
      <c r="UJ57" s="191"/>
      <c r="UK57" s="191"/>
      <c r="UL57" s="191"/>
      <c r="UM57" s="191"/>
      <c r="UN57" s="191"/>
      <c r="UO57" s="191"/>
      <c r="UP57" s="191"/>
      <c r="UQ57" s="191"/>
      <c r="UR57" s="191"/>
      <c r="US57" s="191"/>
      <c r="UT57" s="191"/>
      <c r="UU57" s="191"/>
      <c r="UV57" s="191"/>
      <c r="UW57" s="191"/>
      <c r="UX57" s="191"/>
      <c r="UY57" s="191"/>
      <c r="UZ57" s="191"/>
      <c r="VA57" s="191"/>
      <c r="VB57" s="191"/>
      <c r="VC57" s="191"/>
      <c r="VD57" s="191"/>
      <c r="VE57" s="191"/>
      <c r="VF57" s="191"/>
      <c r="VG57" s="191"/>
      <c r="VH57" s="191"/>
      <c r="VI57" s="191"/>
      <c r="VJ57" s="191"/>
      <c r="VK57" s="191"/>
      <c r="VL57" s="191"/>
      <c r="VM57" s="191"/>
      <c r="VN57" s="191"/>
      <c r="VO57" s="191"/>
      <c r="VP57" s="191"/>
      <c r="VQ57" s="191"/>
      <c r="VR57" s="191"/>
      <c r="VS57" s="191"/>
      <c r="VT57" s="191"/>
      <c r="VU57" s="191"/>
      <c r="VV57" s="191"/>
      <c r="VW57" s="191"/>
      <c r="VX57" s="191"/>
      <c r="VY57" s="191"/>
      <c r="VZ57" s="191"/>
      <c r="WA57" s="191"/>
      <c r="WB57" s="191"/>
      <c r="WC57" s="191"/>
      <c r="WD57" s="191"/>
      <c r="WE57" s="191"/>
      <c r="WF57" s="191"/>
      <c r="WG57" s="191"/>
      <c r="WH57" s="191"/>
      <c r="WI57" s="191"/>
      <c r="WJ57" s="191"/>
      <c r="WK57" s="191"/>
      <c r="WL57" s="191"/>
      <c r="WM57" s="191"/>
      <c r="WN57" s="191"/>
      <c r="WO57" s="191"/>
      <c r="WP57" s="191"/>
      <c r="WQ57" s="191"/>
      <c r="WR57" s="191"/>
      <c r="WS57" s="191"/>
      <c r="WT57" s="191"/>
      <c r="WU57" s="191"/>
      <c r="WV57" s="191"/>
      <c r="WW57" s="191"/>
      <c r="WX57" s="191"/>
      <c r="WY57" s="191"/>
      <c r="WZ57" s="191"/>
      <c r="XA57" s="191"/>
      <c r="XB57" s="191"/>
      <c r="XC57" s="191"/>
      <c r="XD57" s="191"/>
      <c r="XE57" s="191"/>
      <c r="XF57" s="191"/>
      <c r="XG57" s="191"/>
      <c r="XH57" s="191"/>
      <c r="XI57" s="191"/>
      <c r="XJ57" s="191"/>
      <c r="XK57" s="191"/>
      <c r="XL57" s="191"/>
      <c r="XM57" s="191"/>
      <c r="XN57" s="191"/>
      <c r="XO57" s="191"/>
      <c r="XP57" s="191"/>
      <c r="XQ57" s="191"/>
      <c r="XR57" s="191"/>
      <c r="XS57" s="191"/>
      <c r="XT57" s="191"/>
      <c r="XU57" s="191"/>
      <c r="XV57" s="191"/>
      <c r="XW57" s="191"/>
      <c r="XX57" s="191"/>
      <c r="XY57" s="191"/>
      <c r="XZ57" s="191"/>
      <c r="YA57" s="191"/>
      <c r="YB57" s="191"/>
      <c r="YC57" s="191"/>
      <c r="YD57" s="191"/>
      <c r="YE57" s="191"/>
      <c r="YF57" s="191"/>
      <c r="YG57" s="191"/>
      <c r="YH57" s="191"/>
      <c r="YI57" s="191"/>
      <c r="YJ57" s="191"/>
      <c r="YK57" s="191"/>
      <c r="YL57" s="191"/>
      <c r="YM57" s="191"/>
      <c r="YN57" s="191"/>
      <c r="YO57" s="191"/>
      <c r="YP57" s="191"/>
      <c r="YQ57" s="191"/>
      <c r="YR57" s="191"/>
      <c r="YS57" s="191"/>
      <c r="YT57" s="191"/>
      <c r="YU57" s="191"/>
      <c r="YV57" s="191"/>
      <c r="YW57" s="191"/>
      <c r="YX57" s="191"/>
      <c r="YY57" s="191"/>
      <c r="YZ57" s="191"/>
      <c r="ZA57" s="191"/>
      <c r="ZB57" s="191"/>
      <c r="ZC57" s="191"/>
      <c r="ZD57" s="191"/>
      <c r="ZE57" s="191"/>
      <c r="ZF57" s="191"/>
      <c r="ZG57" s="191"/>
      <c r="ZH57" s="191"/>
      <c r="ZI57" s="191"/>
      <c r="ZJ57" s="191"/>
      <c r="ZK57" s="191"/>
      <c r="ZL57" s="191"/>
      <c r="ZM57" s="191"/>
      <c r="ZN57" s="191"/>
      <c r="ZO57" s="191"/>
      <c r="ZP57" s="191"/>
      <c r="ZQ57" s="191"/>
      <c r="ZR57" s="191"/>
      <c r="ZS57" s="191"/>
      <c r="ZT57" s="191"/>
      <c r="ZU57" s="191"/>
      <c r="ZV57" s="191"/>
      <c r="ZW57" s="191"/>
      <c r="ZX57" s="191"/>
      <c r="ZY57" s="191"/>
      <c r="ZZ57" s="191"/>
      <c r="AAA57" s="191"/>
      <c r="AAB57" s="191"/>
      <c r="AAC57" s="191"/>
      <c r="AAD57" s="191"/>
      <c r="AAE57" s="191"/>
      <c r="AAF57" s="191"/>
      <c r="AAG57" s="191"/>
      <c r="AAH57" s="191"/>
      <c r="AAI57" s="191"/>
      <c r="AAJ57" s="191"/>
      <c r="AAK57" s="191"/>
      <c r="AAL57" s="191"/>
      <c r="AAM57" s="191"/>
      <c r="AAN57" s="191"/>
      <c r="AAO57" s="191"/>
      <c r="AAP57" s="191"/>
      <c r="AAQ57" s="191"/>
      <c r="AAR57" s="191"/>
      <c r="AAS57" s="191"/>
      <c r="AAT57" s="191"/>
      <c r="AAU57" s="191"/>
      <c r="AAV57" s="191"/>
      <c r="AAW57" s="191"/>
      <c r="AAX57" s="191"/>
      <c r="AAY57" s="191"/>
      <c r="AAZ57" s="191"/>
      <c r="ABA57" s="191"/>
      <c r="ABB57" s="191"/>
      <c r="ABC57" s="191"/>
      <c r="ABD57" s="191"/>
      <c r="ABE57" s="191"/>
      <c r="ABF57" s="191"/>
      <c r="ABG57" s="191"/>
      <c r="ABH57" s="191"/>
      <c r="ABI57" s="191"/>
      <c r="ABJ57" s="191"/>
      <c r="ABK57" s="191"/>
      <c r="ABL57" s="191"/>
      <c r="ABM57" s="191"/>
      <c r="ABN57" s="191"/>
      <c r="ABO57" s="191"/>
      <c r="ABP57" s="191"/>
      <c r="ABQ57" s="191"/>
      <c r="ABR57" s="191"/>
      <c r="ABS57" s="191"/>
      <c r="ABT57" s="191"/>
      <c r="ABU57" s="191"/>
      <c r="ABV57" s="191"/>
      <c r="ABW57" s="191"/>
      <c r="ABX57" s="191"/>
      <c r="ABY57" s="191"/>
      <c r="ABZ57" s="191"/>
      <c r="ACA57" s="191"/>
      <c r="ACB57" s="191"/>
      <c r="ACC57" s="191"/>
      <c r="ACD57" s="191"/>
      <c r="ACE57" s="191"/>
      <c r="ACF57" s="191"/>
      <c r="ACG57" s="191"/>
      <c r="ACH57" s="191"/>
      <c r="ACI57" s="191"/>
      <c r="ACJ57" s="191"/>
      <c r="ACK57" s="191"/>
      <c r="ACL57" s="191"/>
      <c r="ACM57" s="191"/>
      <c r="ACN57" s="191"/>
      <c r="ACO57" s="191"/>
      <c r="ACP57" s="191"/>
      <c r="ACQ57" s="191"/>
      <c r="ACR57" s="191"/>
      <c r="ACS57" s="191"/>
      <c r="ACT57" s="191"/>
      <c r="ACU57" s="191"/>
      <c r="ACV57" s="191"/>
      <c r="ACW57" s="191"/>
      <c r="ACX57" s="191"/>
      <c r="ACY57" s="191"/>
      <c r="ACZ57" s="191"/>
      <c r="ADA57" s="191"/>
      <c r="ADB57" s="191"/>
      <c r="ADC57" s="191"/>
      <c r="ADD57" s="191"/>
      <c r="ADE57" s="191"/>
      <c r="ADF57" s="191"/>
      <c r="ADG57" s="191"/>
      <c r="ADH57" s="191"/>
      <c r="ADI57" s="191"/>
      <c r="ADJ57" s="191"/>
      <c r="ADK57" s="191"/>
      <c r="ADL57" s="191"/>
      <c r="ADM57" s="191"/>
      <c r="ADN57" s="191"/>
      <c r="ADO57" s="191"/>
      <c r="ADP57" s="191"/>
      <c r="ADQ57" s="191"/>
      <c r="ADR57" s="191"/>
      <c r="ADS57" s="191"/>
      <c r="ADT57" s="191"/>
      <c r="ADU57" s="191"/>
      <c r="ADV57" s="191"/>
      <c r="ADW57" s="191"/>
      <c r="ADX57" s="191"/>
      <c r="ADY57" s="191"/>
      <c r="ADZ57" s="191"/>
      <c r="AEA57" s="191"/>
      <c r="AEB57" s="191"/>
      <c r="AEC57" s="191"/>
      <c r="AED57" s="191"/>
      <c r="AEE57" s="191"/>
      <c r="AEF57" s="191"/>
      <c r="AEG57" s="191"/>
      <c r="AEH57" s="191"/>
      <c r="AEI57" s="191"/>
      <c r="AEJ57" s="191"/>
      <c r="AEK57" s="191"/>
      <c r="AEL57" s="191"/>
      <c r="AEM57" s="191"/>
      <c r="AEN57" s="191"/>
      <c r="AEO57" s="191"/>
      <c r="AEP57" s="191"/>
      <c r="AEQ57" s="191"/>
      <c r="AER57" s="191"/>
      <c r="AES57" s="191"/>
      <c r="AET57" s="191"/>
      <c r="AEU57" s="191"/>
      <c r="AEV57" s="191"/>
      <c r="AEW57" s="191"/>
      <c r="AEX57" s="191"/>
      <c r="AEY57" s="191"/>
      <c r="AEZ57" s="191"/>
      <c r="AFA57" s="191"/>
      <c r="AFB57" s="191"/>
      <c r="AFC57" s="191"/>
      <c r="AFD57" s="191"/>
      <c r="AFE57" s="191"/>
      <c r="AFF57" s="191"/>
      <c r="AFG57" s="191"/>
      <c r="AFH57" s="191"/>
      <c r="AFI57" s="191"/>
      <c r="AFJ57" s="191"/>
      <c r="AFK57" s="191"/>
      <c r="AFL57" s="191"/>
      <c r="AFM57" s="191"/>
      <c r="AFN57" s="191"/>
      <c r="AFO57" s="191"/>
      <c r="AFP57" s="191"/>
      <c r="AFQ57" s="191"/>
      <c r="AFR57" s="191"/>
      <c r="AFS57" s="191"/>
      <c r="AFT57" s="191"/>
      <c r="AFU57" s="191"/>
      <c r="AFV57" s="191"/>
      <c r="AFW57" s="191"/>
      <c r="AFX57" s="191"/>
      <c r="AFY57" s="191"/>
      <c r="AFZ57" s="191"/>
      <c r="AGA57" s="191"/>
      <c r="AGB57" s="191"/>
      <c r="AGC57" s="191"/>
      <c r="AGD57" s="191"/>
      <c r="AGE57" s="191"/>
      <c r="AGF57" s="191"/>
      <c r="AGG57" s="191"/>
      <c r="AGH57" s="191"/>
      <c r="AGI57" s="191"/>
      <c r="AGJ57" s="191"/>
      <c r="AGK57" s="191"/>
      <c r="AGL57" s="191"/>
      <c r="AGM57" s="191"/>
      <c r="AGN57" s="191"/>
      <c r="AGO57" s="191"/>
      <c r="AGP57" s="191"/>
      <c r="AGQ57" s="191"/>
      <c r="AGR57" s="191"/>
      <c r="AGS57" s="191"/>
      <c r="AGT57" s="191"/>
      <c r="AGU57" s="191"/>
      <c r="AGV57" s="191"/>
      <c r="AGW57" s="191"/>
      <c r="AGX57" s="191"/>
      <c r="AGY57" s="191"/>
      <c r="AGZ57" s="191"/>
      <c r="AHA57" s="191"/>
      <c r="AHB57" s="191"/>
      <c r="AHC57" s="191"/>
      <c r="AHD57" s="191"/>
      <c r="AHE57" s="191"/>
      <c r="AHF57" s="191"/>
      <c r="AHG57" s="191"/>
      <c r="AHH57" s="191"/>
      <c r="AHI57" s="191"/>
      <c r="AHJ57" s="191"/>
      <c r="AHK57" s="191"/>
      <c r="AHL57" s="191"/>
      <c r="AHM57" s="191"/>
      <c r="AHN57" s="191"/>
      <c r="AHO57" s="191"/>
      <c r="AHP57" s="191"/>
      <c r="AHQ57" s="191"/>
      <c r="AHR57" s="191"/>
      <c r="AHS57" s="191"/>
      <c r="AHT57" s="191"/>
      <c r="AHU57" s="191"/>
      <c r="AHV57" s="191"/>
      <c r="AHW57" s="191"/>
      <c r="AHX57" s="191"/>
      <c r="AHY57" s="191"/>
      <c r="AHZ57" s="191"/>
      <c r="AIA57" s="191"/>
      <c r="AIB57" s="191"/>
      <c r="AIC57" s="191"/>
      <c r="AID57" s="191"/>
      <c r="AIE57" s="191"/>
      <c r="AIF57" s="191"/>
      <c r="AIG57" s="191"/>
      <c r="AIH57" s="191"/>
      <c r="AII57" s="191"/>
      <c r="AIJ57" s="191"/>
      <c r="AIK57" s="191"/>
      <c r="AIL57" s="191"/>
      <c r="AIM57" s="191"/>
      <c r="AIN57" s="191"/>
      <c r="AIO57" s="191"/>
      <c r="AIP57" s="191"/>
      <c r="AIQ57" s="191"/>
      <c r="AIR57" s="191"/>
      <c r="AIS57" s="191"/>
      <c r="AIT57" s="191"/>
      <c r="AIU57" s="191"/>
      <c r="AIV57" s="191"/>
      <c r="AIW57" s="191"/>
      <c r="AIX57" s="191"/>
      <c r="AIY57" s="191"/>
      <c r="AIZ57" s="191"/>
      <c r="AJA57" s="191"/>
      <c r="AJB57" s="191"/>
      <c r="AJC57" s="191"/>
      <c r="AJD57" s="191"/>
      <c r="AJE57" s="191"/>
      <c r="AJF57" s="191"/>
      <c r="AJG57" s="191"/>
      <c r="AJH57" s="191"/>
      <c r="AJI57" s="191"/>
      <c r="AJJ57" s="191"/>
      <c r="AJK57" s="191"/>
      <c r="AJL57" s="191"/>
      <c r="AJM57" s="191"/>
      <c r="AJN57" s="191"/>
      <c r="AJO57" s="191"/>
      <c r="AJP57" s="191"/>
      <c r="AJQ57" s="191"/>
      <c r="AJR57" s="191"/>
      <c r="AJS57" s="191"/>
      <c r="AJT57" s="191"/>
      <c r="AJU57" s="191"/>
      <c r="AJV57" s="191"/>
      <c r="AJW57" s="191"/>
      <c r="AJX57" s="191"/>
      <c r="AJY57" s="191"/>
      <c r="AJZ57" s="191"/>
      <c r="AKA57" s="191"/>
      <c r="AKB57" s="191"/>
      <c r="AKC57" s="191"/>
      <c r="AKD57" s="191"/>
      <c r="AKE57" s="191"/>
      <c r="AKF57" s="191"/>
      <c r="AKG57" s="191"/>
      <c r="AKH57" s="191"/>
      <c r="AKI57" s="191"/>
      <c r="AKJ57" s="191"/>
      <c r="AKK57" s="191"/>
      <c r="AKL57" s="191"/>
      <c r="AKM57" s="191"/>
      <c r="AKN57" s="191"/>
      <c r="AKO57" s="191"/>
      <c r="AKP57" s="191"/>
      <c r="AKQ57" s="191"/>
      <c r="AKR57" s="191"/>
      <c r="AKS57" s="191"/>
      <c r="AKT57" s="191"/>
      <c r="AKU57" s="191"/>
      <c r="AKV57" s="191"/>
      <c r="AKW57" s="191"/>
      <c r="AKX57" s="191"/>
      <c r="AKY57" s="191"/>
      <c r="AKZ57" s="191"/>
      <c r="ALA57" s="191"/>
      <c r="ALB57" s="191"/>
      <c r="ALC57" s="191"/>
      <c r="ALD57" s="191"/>
      <c r="ALE57" s="191"/>
      <c r="ALF57" s="191"/>
      <c r="ALG57" s="191"/>
      <c r="ALH57" s="191"/>
      <c r="ALI57" s="191"/>
      <c r="ALJ57" s="191"/>
      <c r="ALK57" s="191"/>
      <c r="ALL57" s="191"/>
      <c r="ALM57" s="191"/>
      <c r="ALN57" s="191"/>
      <c r="ALO57" s="191"/>
      <c r="ALP57" s="191"/>
      <c r="ALQ57" s="191"/>
      <c r="ALR57" s="191"/>
      <c r="ALS57" s="191"/>
      <c r="ALT57" s="191"/>
      <c r="ALU57" s="191"/>
      <c r="ALV57" s="191"/>
      <c r="ALW57" s="191"/>
      <c r="ALX57" s="191"/>
      <c r="ALY57" s="191"/>
      <c r="ALZ57" s="191"/>
      <c r="AMA57" s="191"/>
      <c r="AMB57" s="191"/>
      <c r="AMC57" s="191"/>
      <c r="AMD57" s="191"/>
      <c r="AME57" s="191"/>
      <c r="AMF57" s="191"/>
      <c r="AMG57" s="191"/>
      <c r="AMH57" s="191"/>
      <c r="AMI57" s="191"/>
      <c r="AMJ57" s="191"/>
      <c r="AMK57" s="191"/>
      <c r="AML57" s="191"/>
    </row>
  </sheetData>
  <mergeCells count="26">
    <mergeCell ref="A7:B7"/>
    <mergeCell ref="A1:F1"/>
    <mergeCell ref="A2:B2"/>
    <mergeCell ref="A4:B4"/>
    <mergeCell ref="A5:B5"/>
    <mergeCell ref="A6:B6"/>
    <mergeCell ref="A50:B50"/>
    <mergeCell ref="A17:B17"/>
    <mergeCell ref="A18:B18"/>
    <mergeCell ref="A19:B19"/>
    <mergeCell ref="A25:B25"/>
    <mergeCell ref="A27:B27"/>
    <mergeCell ref="A28:B28"/>
    <mergeCell ref="A44:B44"/>
    <mergeCell ref="A45:B45"/>
    <mergeCell ref="A47:B47"/>
    <mergeCell ref="A48:B48"/>
    <mergeCell ref="A49:B49"/>
    <mergeCell ref="A15:B15"/>
    <mergeCell ref="A16:B16"/>
    <mergeCell ref="A9:B9"/>
    <mergeCell ref="A10:B10"/>
    <mergeCell ref="A11:B11"/>
    <mergeCell ref="A12:B12"/>
    <mergeCell ref="A13:B13"/>
    <mergeCell ref="A14:B1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2"/>
  <dimension ref="A1:AML57"/>
  <sheetViews>
    <sheetView topLeftCell="A9" zoomScale="120" zoomScaleNormal="120" workbookViewId="0">
      <selection activeCell="J18" sqref="J18"/>
    </sheetView>
  </sheetViews>
  <sheetFormatPr defaultColWidth="9.140625" defaultRowHeight="15" x14ac:dyDescent="0.25"/>
  <cols>
    <col min="1" max="1" width="24.42578125" style="235" customWidth="1"/>
    <col min="2" max="2" width="9.7109375" style="235" customWidth="1"/>
    <col min="3" max="3" width="5.85546875" style="236" customWidth="1"/>
    <col min="4" max="4" width="8.140625" style="236" hidden="1" customWidth="1"/>
    <col min="5" max="5" width="11" style="238" customWidth="1"/>
    <col min="6" max="6" width="11.42578125" style="224" customWidth="1"/>
    <col min="7" max="7" width="8.7109375" style="224" customWidth="1"/>
    <col min="8" max="8" width="10.42578125" style="224" customWidth="1"/>
    <col min="9" max="9" width="13.140625" style="188" customWidth="1"/>
    <col min="10" max="10" width="11.85546875" style="189" customWidth="1"/>
    <col min="11" max="11" width="9.140625" style="188"/>
    <col min="12" max="12" width="5.28515625" style="304" customWidth="1"/>
    <col min="13" max="13" width="9.5703125" style="311" customWidth="1"/>
    <col min="14" max="1026" width="9.140625" style="190"/>
    <col min="1027" max="16384" width="9.140625" style="191"/>
  </cols>
  <sheetData>
    <row r="1" spans="1:1026" ht="15.75" x14ac:dyDescent="0.25">
      <c r="A1" s="699" t="s">
        <v>180</v>
      </c>
      <c r="B1" s="699"/>
      <c r="C1" s="699"/>
      <c r="D1" s="699"/>
      <c r="E1" s="699"/>
      <c r="F1" s="699"/>
      <c r="G1" s="239"/>
      <c r="H1" s="239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191"/>
      <c r="AV1" s="191"/>
      <c r="AW1" s="191"/>
      <c r="AX1" s="191"/>
      <c r="AY1" s="191"/>
      <c r="AZ1" s="191"/>
      <c r="BA1" s="191"/>
      <c r="BB1" s="191"/>
      <c r="BC1" s="191"/>
      <c r="BD1" s="191"/>
      <c r="BE1" s="191"/>
      <c r="BF1" s="191"/>
      <c r="BG1" s="191"/>
      <c r="BH1" s="191"/>
      <c r="BI1" s="191"/>
      <c r="BJ1" s="191"/>
      <c r="BK1" s="191"/>
      <c r="BL1" s="191"/>
      <c r="BM1" s="191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91"/>
      <c r="CU1" s="191"/>
      <c r="CV1" s="191"/>
      <c r="CW1" s="191"/>
      <c r="CX1" s="191"/>
      <c r="CY1" s="191"/>
      <c r="CZ1" s="191"/>
      <c r="DA1" s="191"/>
      <c r="DB1" s="191"/>
      <c r="DC1" s="191"/>
      <c r="DD1" s="191"/>
      <c r="DE1" s="191"/>
      <c r="DF1" s="191"/>
      <c r="DG1" s="191"/>
      <c r="DH1" s="191"/>
      <c r="DI1" s="191"/>
      <c r="DJ1" s="191"/>
      <c r="DK1" s="191"/>
      <c r="DL1" s="191"/>
      <c r="DM1" s="191"/>
      <c r="DN1" s="191"/>
      <c r="DO1" s="191"/>
      <c r="DP1" s="191"/>
      <c r="DQ1" s="191"/>
      <c r="DR1" s="191"/>
      <c r="DS1" s="191"/>
      <c r="DT1" s="191"/>
      <c r="DU1" s="191"/>
      <c r="DV1" s="191"/>
      <c r="DW1" s="191"/>
      <c r="DX1" s="191"/>
      <c r="DY1" s="191"/>
      <c r="DZ1" s="191"/>
      <c r="EA1" s="191"/>
      <c r="EB1" s="191"/>
      <c r="EC1" s="191"/>
      <c r="ED1" s="191"/>
      <c r="EE1" s="191"/>
      <c r="EF1" s="191"/>
      <c r="EG1" s="191"/>
      <c r="EH1" s="191"/>
      <c r="EI1" s="191"/>
      <c r="EJ1" s="191"/>
      <c r="EK1" s="191"/>
      <c r="EL1" s="191"/>
      <c r="EM1" s="191"/>
      <c r="EN1" s="191"/>
      <c r="EO1" s="191"/>
      <c r="EP1" s="191"/>
      <c r="EQ1" s="191"/>
      <c r="ER1" s="191"/>
      <c r="ES1" s="191"/>
      <c r="ET1" s="191"/>
      <c r="EU1" s="191"/>
      <c r="EV1" s="191"/>
      <c r="EW1" s="191"/>
      <c r="EX1" s="191"/>
      <c r="EY1" s="191"/>
      <c r="EZ1" s="191"/>
      <c r="FA1" s="191"/>
      <c r="FB1" s="191"/>
      <c r="FC1" s="191"/>
      <c r="FD1" s="191"/>
      <c r="FE1" s="191"/>
      <c r="FF1" s="191"/>
      <c r="FG1" s="191"/>
      <c r="FH1" s="191"/>
      <c r="FI1" s="191"/>
      <c r="FJ1" s="191"/>
      <c r="FK1" s="191"/>
      <c r="FL1" s="191"/>
      <c r="FM1" s="191"/>
      <c r="FN1" s="191"/>
      <c r="FO1" s="191"/>
      <c r="FP1" s="191"/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1"/>
      <c r="GF1" s="191"/>
      <c r="GG1" s="191"/>
      <c r="GH1" s="191"/>
      <c r="GI1" s="191"/>
      <c r="GJ1" s="191"/>
      <c r="GK1" s="191"/>
      <c r="GL1" s="191"/>
      <c r="GM1" s="191"/>
      <c r="GN1" s="191"/>
      <c r="GO1" s="191"/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1"/>
      <c r="HC1" s="191"/>
      <c r="HD1" s="191"/>
      <c r="HE1" s="191"/>
      <c r="HF1" s="191"/>
      <c r="HG1" s="191"/>
      <c r="HH1" s="191"/>
      <c r="HI1" s="191"/>
      <c r="HJ1" s="191"/>
      <c r="HK1" s="191"/>
      <c r="HL1" s="191"/>
      <c r="HM1" s="191"/>
      <c r="HN1" s="191"/>
      <c r="HO1" s="191"/>
      <c r="HP1" s="191"/>
      <c r="HQ1" s="191"/>
      <c r="HR1" s="191"/>
      <c r="HS1" s="191"/>
      <c r="HT1" s="191"/>
      <c r="HU1" s="191"/>
      <c r="HV1" s="191"/>
      <c r="HW1" s="191"/>
      <c r="HX1" s="191"/>
      <c r="HY1" s="191"/>
      <c r="HZ1" s="191"/>
      <c r="IA1" s="191"/>
      <c r="IB1" s="191"/>
      <c r="IC1" s="191"/>
      <c r="ID1" s="191"/>
      <c r="IE1" s="191"/>
      <c r="IF1" s="191"/>
      <c r="IG1" s="191"/>
      <c r="IH1" s="191"/>
      <c r="II1" s="191"/>
      <c r="IJ1" s="191"/>
      <c r="IK1" s="191"/>
      <c r="IL1" s="191"/>
      <c r="IM1" s="191"/>
      <c r="IN1" s="191"/>
      <c r="IO1" s="191"/>
      <c r="IP1" s="191"/>
      <c r="IQ1" s="191"/>
      <c r="IR1" s="191"/>
      <c r="IS1" s="191"/>
      <c r="IT1" s="191"/>
      <c r="IU1" s="191"/>
      <c r="IV1" s="191"/>
      <c r="IW1" s="191"/>
      <c r="IX1" s="191"/>
      <c r="IY1" s="191"/>
      <c r="IZ1" s="191"/>
      <c r="JA1" s="191"/>
      <c r="JB1" s="191"/>
      <c r="JC1" s="191"/>
      <c r="JD1" s="191"/>
      <c r="JE1" s="191"/>
      <c r="JF1" s="191"/>
      <c r="JG1" s="191"/>
      <c r="JH1" s="191"/>
      <c r="JI1" s="191"/>
      <c r="JJ1" s="191"/>
      <c r="JK1" s="191"/>
      <c r="JL1" s="191"/>
      <c r="JM1" s="191"/>
      <c r="JN1" s="191"/>
      <c r="JO1" s="191"/>
      <c r="JP1" s="191"/>
      <c r="JQ1" s="191"/>
      <c r="JR1" s="191"/>
      <c r="JS1" s="191"/>
      <c r="JT1" s="191"/>
      <c r="JU1" s="191"/>
      <c r="JV1" s="191"/>
      <c r="JW1" s="191"/>
      <c r="JX1" s="191"/>
      <c r="JY1" s="191"/>
      <c r="JZ1" s="191"/>
      <c r="KA1" s="191"/>
      <c r="KB1" s="191"/>
      <c r="KC1" s="191"/>
      <c r="KD1" s="191"/>
      <c r="KE1" s="191"/>
      <c r="KF1" s="191"/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91"/>
      <c r="KT1" s="191"/>
      <c r="KU1" s="191"/>
      <c r="KV1" s="191"/>
      <c r="KW1" s="191"/>
      <c r="KX1" s="191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1"/>
      <c r="LK1" s="191"/>
      <c r="LL1" s="191"/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 s="191"/>
      <c r="LY1" s="191"/>
      <c r="LZ1" s="191"/>
      <c r="MA1" s="191"/>
      <c r="MB1" s="191"/>
      <c r="MC1" s="191"/>
      <c r="MD1" s="191"/>
      <c r="ME1" s="191"/>
      <c r="MF1" s="191"/>
      <c r="MG1" s="191"/>
      <c r="MH1" s="191"/>
      <c r="MI1" s="191"/>
      <c r="MJ1" s="191"/>
      <c r="MK1" s="191"/>
      <c r="ML1" s="191"/>
      <c r="MM1" s="191"/>
      <c r="MN1" s="191"/>
      <c r="MO1" s="191"/>
      <c r="MP1" s="191"/>
      <c r="MQ1" s="191"/>
      <c r="MR1" s="191"/>
      <c r="MS1" s="191"/>
      <c r="MT1" s="191"/>
      <c r="MU1" s="191"/>
      <c r="MV1" s="191"/>
      <c r="MW1" s="191"/>
      <c r="MX1" s="191"/>
      <c r="MY1" s="191"/>
      <c r="MZ1" s="191"/>
      <c r="NA1" s="191"/>
      <c r="NB1" s="191"/>
      <c r="NC1" s="191"/>
      <c r="ND1" s="191"/>
      <c r="NE1" s="191"/>
      <c r="NF1" s="191"/>
      <c r="NG1" s="191"/>
      <c r="NH1" s="191"/>
      <c r="NI1" s="191"/>
      <c r="NJ1" s="191"/>
      <c r="NK1" s="191"/>
      <c r="NL1" s="191"/>
      <c r="NM1" s="191"/>
      <c r="NN1" s="191"/>
      <c r="NO1" s="191"/>
      <c r="NP1" s="191"/>
      <c r="NQ1" s="191"/>
      <c r="NR1" s="191"/>
      <c r="NS1" s="191"/>
      <c r="NT1" s="191"/>
      <c r="NU1" s="191"/>
      <c r="NV1" s="191"/>
      <c r="NW1" s="191"/>
      <c r="NX1" s="191"/>
      <c r="NY1" s="191"/>
      <c r="NZ1" s="191"/>
      <c r="OA1" s="191"/>
      <c r="OB1" s="191"/>
      <c r="OC1" s="191"/>
      <c r="OD1" s="191"/>
      <c r="OE1" s="191"/>
      <c r="OF1" s="191"/>
      <c r="OG1" s="191"/>
      <c r="OH1" s="191"/>
      <c r="OI1" s="191"/>
      <c r="OJ1" s="191"/>
      <c r="OK1" s="191"/>
      <c r="OL1" s="191"/>
      <c r="OM1" s="191"/>
      <c r="ON1" s="191"/>
      <c r="OO1" s="191"/>
      <c r="OP1" s="191"/>
      <c r="OQ1" s="191"/>
      <c r="OR1" s="191"/>
      <c r="OS1" s="191"/>
      <c r="OT1" s="191"/>
      <c r="OU1" s="191"/>
      <c r="OV1" s="191"/>
      <c r="OW1" s="191"/>
      <c r="OX1" s="191"/>
      <c r="OY1" s="191"/>
      <c r="OZ1" s="191"/>
      <c r="PA1" s="191"/>
      <c r="PB1" s="191"/>
      <c r="PC1" s="191"/>
      <c r="PD1" s="191"/>
      <c r="PE1" s="191"/>
      <c r="PF1" s="191"/>
      <c r="PG1" s="191"/>
      <c r="PH1" s="191"/>
      <c r="PI1" s="191"/>
      <c r="PJ1" s="191"/>
      <c r="PK1" s="191"/>
      <c r="PL1" s="191"/>
      <c r="PM1" s="191"/>
      <c r="PN1" s="191"/>
      <c r="PO1" s="191"/>
      <c r="PP1" s="191"/>
      <c r="PQ1" s="191"/>
      <c r="PR1" s="191"/>
      <c r="PS1" s="191"/>
      <c r="PT1" s="191"/>
      <c r="PU1" s="191"/>
      <c r="PV1" s="191"/>
      <c r="PW1" s="191"/>
      <c r="PX1" s="191"/>
      <c r="PY1" s="191"/>
      <c r="PZ1" s="191"/>
      <c r="QA1" s="191"/>
      <c r="QB1" s="191"/>
      <c r="QC1" s="191"/>
      <c r="QD1" s="191"/>
      <c r="QE1" s="191"/>
      <c r="QF1" s="191"/>
      <c r="QG1" s="191"/>
      <c r="QH1" s="191"/>
      <c r="QI1" s="191"/>
      <c r="QJ1" s="191"/>
      <c r="QK1" s="191"/>
      <c r="QL1" s="191"/>
      <c r="QM1" s="191"/>
      <c r="QN1" s="191"/>
      <c r="QO1" s="191"/>
      <c r="QP1" s="191"/>
      <c r="QQ1" s="191"/>
      <c r="QR1" s="191"/>
      <c r="QS1" s="191"/>
      <c r="QT1" s="191"/>
      <c r="QU1" s="191"/>
      <c r="QV1" s="191"/>
      <c r="QW1" s="191"/>
      <c r="QX1" s="191"/>
      <c r="QY1" s="191"/>
      <c r="QZ1" s="191"/>
      <c r="RA1" s="191"/>
      <c r="RB1" s="191"/>
      <c r="RC1" s="191"/>
      <c r="RD1" s="191"/>
      <c r="RE1" s="191"/>
      <c r="RF1" s="191"/>
      <c r="RG1" s="191"/>
      <c r="RH1" s="191"/>
      <c r="RI1" s="191"/>
      <c r="RJ1" s="191"/>
      <c r="RK1" s="191"/>
      <c r="RL1" s="191"/>
      <c r="RM1" s="191"/>
      <c r="RN1" s="191"/>
      <c r="RO1" s="191"/>
      <c r="RP1" s="191"/>
      <c r="RQ1" s="191"/>
      <c r="RR1" s="191"/>
      <c r="RS1" s="191"/>
      <c r="RT1" s="191"/>
      <c r="RU1" s="191"/>
      <c r="RV1" s="191"/>
      <c r="RW1" s="191"/>
      <c r="RX1" s="191"/>
      <c r="RY1" s="191"/>
      <c r="RZ1" s="191"/>
      <c r="SA1" s="191"/>
      <c r="SB1" s="191"/>
      <c r="SC1" s="191"/>
      <c r="SD1" s="191"/>
      <c r="SE1" s="191"/>
      <c r="SF1" s="191"/>
      <c r="SG1" s="191"/>
      <c r="SH1" s="191"/>
      <c r="SI1" s="191"/>
      <c r="SJ1" s="191"/>
      <c r="SK1" s="191"/>
      <c r="SL1" s="191"/>
      <c r="SM1" s="191"/>
      <c r="SN1" s="191"/>
      <c r="SO1" s="191"/>
      <c r="SP1" s="191"/>
      <c r="SQ1" s="191"/>
      <c r="SR1" s="191"/>
      <c r="SS1" s="191"/>
      <c r="ST1" s="191"/>
      <c r="SU1" s="191"/>
      <c r="SV1" s="191"/>
      <c r="SW1" s="191"/>
      <c r="SX1" s="191"/>
      <c r="SY1" s="191"/>
      <c r="SZ1" s="191"/>
      <c r="TA1" s="191"/>
      <c r="TB1" s="191"/>
      <c r="TC1" s="191"/>
      <c r="TD1" s="191"/>
      <c r="TE1" s="191"/>
      <c r="TF1" s="191"/>
      <c r="TG1" s="191"/>
      <c r="TH1" s="191"/>
      <c r="TI1" s="191"/>
      <c r="TJ1" s="191"/>
      <c r="TK1" s="191"/>
      <c r="TL1" s="191"/>
      <c r="TM1" s="191"/>
      <c r="TN1" s="191"/>
      <c r="TO1" s="191"/>
      <c r="TP1" s="191"/>
      <c r="TQ1" s="191"/>
      <c r="TR1" s="191"/>
      <c r="TS1" s="191"/>
      <c r="TT1" s="191"/>
      <c r="TU1" s="191"/>
      <c r="TV1" s="191"/>
      <c r="TW1" s="191"/>
      <c r="TX1" s="191"/>
      <c r="TY1" s="191"/>
      <c r="TZ1" s="191"/>
      <c r="UA1" s="191"/>
      <c r="UB1" s="191"/>
      <c r="UC1" s="191"/>
      <c r="UD1" s="191"/>
      <c r="UE1" s="191"/>
      <c r="UF1" s="191"/>
      <c r="UG1" s="191"/>
      <c r="UH1" s="191"/>
      <c r="UI1" s="191"/>
      <c r="UJ1" s="191"/>
      <c r="UK1" s="191"/>
      <c r="UL1" s="191"/>
      <c r="UM1" s="191"/>
      <c r="UN1" s="191"/>
      <c r="UO1" s="191"/>
      <c r="UP1" s="191"/>
      <c r="UQ1" s="191"/>
      <c r="UR1" s="191"/>
      <c r="US1" s="191"/>
      <c r="UT1" s="191"/>
      <c r="UU1" s="191"/>
      <c r="UV1" s="191"/>
      <c r="UW1" s="191"/>
      <c r="UX1" s="191"/>
      <c r="UY1" s="191"/>
      <c r="UZ1" s="191"/>
      <c r="VA1" s="191"/>
      <c r="VB1" s="191"/>
      <c r="VC1" s="191"/>
      <c r="VD1" s="191"/>
      <c r="VE1" s="191"/>
      <c r="VF1" s="191"/>
      <c r="VG1" s="191"/>
      <c r="VH1" s="191"/>
      <c r="VI1" s="191"/>
      <c r="VJ1" s="191"/>
      <c r="VK1" s="191"/>
      <c r="VL1" s="191"/>
      <c r="VM1" s="191"/>
      <c r="VN1" s="191"/>
      <c r="VO1" s="191"/>
      <c r="VP1" s="191"/>
      <c r="VQ1" s="191"/>
      <c r="VR1" s="191"/>
      <c r="VS1" s="191"/>
      <c r="VT1" s="191"/>
      <c r="VU1" s="191"/>
      <c r="VV1" s="191"/>
      <c r="VW1" s="191"/>
      <c r="VX1" s="191"/>
      <c r="VY1" s="191"/>
      <c r="VZ1" s="191"/>
      <c r="WA1" s="191"/>
      <c r="WB1" s="191"/>
      <c r="WC1" s="191"/>
      <c r="WD1" s="191"/>
      <c r="WE1" s="191"/>
      <c r="WF1" s="191"/>
      <c r="WG1" s="191"/>
      <c r="WH1" s="191"/>
      <c r="WI1" s="191"/>
      <c r="WJ1" s="191"/>
      <c r="WK1" s="191"/>
      <c r="WL1" s="191"/>
      <c r="WM1" s="191"/>
      <c r="WN1" s="191"/>
      <c r="WO1" s="191"/>
      <c r="WP1" s="191"/>
      <c r="WQ1" s="191"/>
      <c r="WR1" s="191"/>
      <c r="WS1" s="191"/>
      <c r="WT1" s="191"/>
      <c r="WU1" s="191"/>
      <c r="WV1" s="191"/>
      <c r="WW1" s="191"/>
      <c r="WX1" s="191"/>
      <c r="WY1" s="191"/>
      <c r="WZ1" s="191"/>
      <c r="XA1" s="191"/>
      <c r="XB1" s="191"/>
      <c r="XC1" s="191"/>
      <c r="XD1" s="191"/>
      <c r="XE1" s="191"/>
      <c r="XF1" s="191"/>
      <c r="XG1" s="191"/>
      <c r="XH1" s="191"/>
      <c r="XI1" s="191"/>
      <c r="XJ1" s="191"/>
      <c r="XK1" s="191"/>
      <c r="XL1" s="191"/>
      <c r="XM1" s="191"/>
      <c r="XN1" s="191"/>
      <c r="XO1" s="191"/>
      <c r="XP1" s="191"/>
      <c r="XQ1" s="191"/>
      <c r="XR1" s="191"/>
      <c r="XS1" s="191"/>
      <c r="XT1" s="191"/>
      <c r="XU1" s="191"/>
      <c r="XV1" s="191"/>
      <c r="XW1" s="191"/>
      <c r="XX1" s="191"/>
      <c r="XY1" s="191"/>
      <c r="XZ1" s="191"/>
      <c r="YA1" s="191"/>
      <c r="YB1" s="191"/>
      <c r="YC1" s="191"/>
      <c r="YD1" s="191"/>
      <c r="YE1" s="191"/>
      <c r="YF1" s="191"/>
      <c r="YG1" s="191"/>
      <c r="YH1" s="191"/>
      <c r="YI1" s="191"/>
      <c r="YJ1" s="191"/>
      <c r="YK1" s="191"/>
      <c r="YL1" s="191"/>
      <c r="YM1" s="191"/>
      <c r="YN1" s="191"/>
      <c r="YO1" s="191"/>
      <c r="YP1" s="191"/>
      <c r="YQ1" s="191"/>
      <c r="YR1" s="191"/>
      <c r="YS1" s="191"/>
      <c r="YT1" s="191"/>
      <c r="YU1" s="191"/>
      <c r="YV1" s="191"/>
      <c r="YW1" s="191"/>
      <c r="YX1" s="191"/>
      <c r="YY1" s="191"/>
      <c r="YZ1" s="191"/>
      <c r="ZA1" s="191"/>
      <c r="ZB1" s="191"/>
      <c r="ZC1" s="191"/>
      <c r="ZD1" s="191"/>
      <c r="ZE1" s="191"/>
      <c r="ZF1" s="191"/>
      <c r="ZG1" s="191"/>
      <c r="ZH1" s="191"/>
      <c r="ZI1" s="191"/>
      <c r="ZJ1" s="191"/>
      <c r="ZK1" s="191"/>
      <c r="ZL1" s="191"/>
      <c r="ZM1" s="191"/>
      <c r="ZN1" s="191"/>
      <c r="ZO1" s="191"/>
      <c r="ZP1" s="191"/>
      <c r="ZQ1" s="191"/>
      <c r="ZR1" s="191"/>
      <c r="ZS1" s="191"/>
      <c r="ZT1" s="191"/>
      <c r="ZU1" s="191"/>
      <c r="ZV1" s="191"/>
      <c r="ZW1" s="191"/>
      <c r="ZX1" s="191"/>
      <c r="ZY1" s="191"/>
      <c r="ZZ1" s="191"/>
      <c r="AAA1" s="191"/>
      <c r="AAB1" s="191"/>
      <c r="AAC1" s="191"/>
      <c r="AAD1" s="191"/>
      <c r="AAE1" s="191"/>
      <c r="AAF1" s="191"/>
      <c r="AAG1" s="191"/>
      <c r="AAH1" s="191"/>
      <c r="AAI1" s="191"/>
      <c r="AAJ1" s="191"/>
      <c r="AAK1" s="191"/>
      <c r="AAL1" s="191"/>
      <c r="AAM1" s="191"/>
      <c r="AAN1" s="191"/>
      <c r="AAO1" s="191"/>
      <c r="AAP1" s="191"/>
      <c r="AAQ1" s="191"/>
      <c r="AAR1" s="191"/>
      <c r="AAS1" s="191"/>
      <c r="AAT1" s="191"/>
      <c r="AAU1" s="191"/>
      <c r="AAV1" s="191"/>
      <c r="AAW1" s="191"/>
      <c r="AAX1" s="191"/>
      <c r="AAY1" s="191"/>
      <c r="AAZ1" s="191"/>
      <c r="ABA1" s="191"/>
      <c r="ABB1" s="191"/>
      <c r="ABC1" s="191"/>
      <c r="ABD1" s="191"/>
      <c r="ABE1" s="191"/>
      <c r="ABF1" s="191"/>
      <c r="ABG1" s="191"/>
      <c r="ABH1" s="191"/>
      <c r="ABI1" s="191"/>
      <c r="ABJ1" s="191"/>
      <c r="ABK1" s="191"/>
      <c r="ABL1" s="191"/>
      <c r="ABM1" s="191"/>
      <c r="ABN1" s="191"/>
      <c r="ABO1" s="191"/>
      <c r="ABP1" s="191"/>
      <c r="ABQ1" s="191"/>
      <c r="ABR1" s="191"/>
      <c r="ABS1" s="191"/>
      <c r="ABT1" s="191"/>
      <c r="ABU1" s="191"/>
      <c r="ABV1" s="191"/>
      <c r="ABW1" s="191"/>
      <c r="ABX1" s="191"/>
      <c r="ABY1" s="191"/>
      <c r="ABZ1" s="191"/>
      <c r="ACA1" s="191"/>
      <c r="ACB1" s="191"/>
      <c r="ACC1" s="191"/>
      <c r="ACD1" s="191"/>
      <c r="ACE1" s="191"/>
      <c r="ACF1" s="191"/>
      <c r="ACG1" s="191"/>
      <c r="ACH1" s="191"/>
      <c r="ACI1" s="191"/>
      <c r="ACJ1" s="191"/>
      <c r="ACK1" s="191"/>
      <c r="ACL1" s="191"/>
      <c r="ACM1" s="191"/>
      <c r="ACN1" s="191"/>
      <c r="ACO1" s="191"/>
      <c r="ACP1" s="191"/>
      <c r="ACQ1" s="191"/>
      <c r="ACR1" s="191"/>
      <c r="ACS1" s="191"/>
      <c r="ACT1" s="191"/>
      <c r="ACU1" s="191"/>
      <c r="ACV1" s="191"/>
      <c r="ACW1" s="191"/>
      <c r="ACX1" s="191"/>
      <c r="ACY1" s="191"/>
      <c r="ACZ1" s="191"/>
      <c r="ADA1" s="191"/>
      <c r="ADB1" s="191"/>
      <c r="ADC1" s="191"/>
      <c r="ADD1" s="191"/>
      <c r="ADE1" s="191"/>
      <c r="ADF1" s="191"/>
      <c r="ADG1" s="191"/>
      <c r="ADH1" s="191"/>
      <c r="ADI1" s="191"/>
      <c r="ADJ1" s="191"/>
      <c r="ADK1" s="191"/>
      <c r="ADL1" s="191"/>
      <c r="ADM1" s="191"/>
      <c r="ADN1" s="191"/>
      <c r="ADO1" s="191"/>
      <c r="ADP1" s="191"/>
      <c r="ADQ1" s="191"/>
      <c r="ADR1" s="191"/>
      <c r="ADS1" s="191"/>
      <c r="ADT1" s="191"/>
      <c r="ADU1" s="191"/>
      <c r="ADV1" s="191"/>
      <c r="ADW1" s="191"/>
      <c r="ADX1" s="191"/>
      <c r="ADY1" s="191"/>
      <c r="ADZ1" s="191"/>
      <c r="AEA1" s="191"/>
      <c r="AEB1" s="191"/>
      <c r="AEC1" s="191"/>
      <c r="AED1" s="191"/>
      <c r="AEE1" s="191"/>
      <c r="AEF1" s="191"/>
      <c r="AEG1" s="191"/>
      <c r="AEH1" s="191"/>
      <c r="AEI1" s="191"/>
      <c r="AEJ1" s="191"/>
      <c r="AEK1" s="191"/>
      <c r="AEL1" s="191"/>
      <c r="AEM1" s="191"/>
      <c r="AEN1" s="191"/>
      <c r="AEO1" s="191"/>
      <c r="AEP1" s="191"/>
      <c r="AEQ1" s="191"/>
      <c r="AER1" s="191"/>
      <c r="AES1" s="191"/>
      <c r="AET1" s="191"/>
      <c r="AEU1" s="191"/>
      <c r="AEV1" s="191"/>
      <c r="AEW1" s="191"/>
      <c r="AEX1" s="191"/>
      <c r="AEY1" s="191"/>
      <c r="AEZ1" s="191"/>
      <c r="AFA1" s="191"/>
      <c r="AFB1" s="191"/>
      <c r="AFC1" s="191"/>
      <c r="AFD1" s="191"/>
      <c r="AFE1" s="191"/>
      <c r="AFF1" s="191"/>
      <c r="AFG1" s="191"/>
      <c r="AFH1" s="191"/>
      <c r="AFI1" s="191"/>
      <c r="AFJ1" s="191"/>
      <c r="AFK1" s="191"/>
      <c r="AFL1" s="191"/>
      <c r="AFM1" s="191"/>
      <c r="AFN1" s="191"/>
      <c r="AFO1" s="191"/>
      <c r="AFP1" s="191"/>
      <c r="AFQ1" s="191"/>
      <c r="AFR1" s="191"/>
      <c r="AFS1" s="191"/>
      <c r="AFT1" s="191"/>
      <c r="AFU1" s="191"/>
      <c r="AFV1" s="191"/>
      <c r="AFW1" s="191"/>
      <c r="AFX1" s="191"/>
      <c r="AFY1" s="191"/>
      <c r="AFZ1" s="191"/>
      <c r="AGA1" s="191"/>
      <c r="AGB1" s="191"/>
      <c r="AGC1" s="191"/>
      <c r="AGD1" s="191"/>
      <c r="AGE1" s="191"/>
      <c r="AGF1" s="191"/>
      <c r="AGG1" s="191"/>
      <c r="AGH1" s="191"/>
      <c r="AGI1" s="191"/>
      <c r="AGJ1" s="191"/>
      <c r="AGK1" s="191"/>
      <c r="AGL1" s="191"/>
      <c r="AGM1" s="191"/>
      <c r="AGN1" s="191"/>
      <c r="AGO1" s="191"/>
      <c r="AGP1" s="191"/>
      <c r="AGQ1" s="191"/>
      <c r="AGR1" s="191"/>
      <c r="AGS1" s="191"/>
      <c r="AGT1" s="191"/>
      <c r="AGU1" s="191"/>
      <c r="AGV1" s="191"/>
      <c r="AGW1" s="191"/>
      <c r="AGX1" s="191"/>
      <c r="AGY1" s="191"/>
      <c r="AGZ1" s="191"/>
      <c r="AHA1" s="191"/>
      <c r="AHB1" s="191"/>
      <c r="AHC1" s="191"/>
      <c r="AHD1" s="191"/>
      <c r="AHE1" s="191"/>
      <c r="AHF1" s="191"/>
      <c r="AHG1" s="191"/>
      <c r="AHH1" s="191"/>
      <c r="AHI1" s="191"/>
      <c r="AHJ1" s="191"/>
      <c r="AHK1" s="191"/>
      <c r="AHL1" s="191"/>
      <c r="AHM1" s="191"/>
      <c r="AHN1" s="191"/>
      <c r="AHO1" s="191"/>
      <c r="AHP1" s="191"/>
      <c r="AHQ1" s="191"/>
      <c r="AHR1" s="191"/>
      <c r="AHS1" s="191"/>
      <c r="AHT1" s="191"/>
      <c r="AHU1" s="191"/>
      <c r="AHV1" s="191"/>
      <c r="AHW1" s="191"/>
      <c r="AHX1" s="191"/>
      <c r="AHY1" s="191"/>
      <c r="AHZ1" s="191"/>
      <c r="AIA1" s="191"/>
      <c r="AIB1" s="191"/>
      <c r="AIC1" s="191"/>
      <c r="AID1" s="191"/>
      <c r="AIE1" s="191"/>
      <c r="AIF1" s="191"/>
      <c r="AIG1" s="191"/>
      <c r="AIH1" s="191"/>
      <c r="AII1" s="191"/>
      <c r="AIJ1" s="191"/>
      <c r="AIK1" s="191"/>
      <c r="AIL1" s="191"/>
      <c r="AIM1" s="191"/>
      <c r="AIN1" s="191"/>
      <c r="AIO1" s="191"/>
      <c r="AIP1" s="191"/>
      <c r="AIQ1" s="191"/>
      <c r="AIR1" s="191"/>
      <c r="AIS1" s="191"/>
      <c r="AIT1" s="191"/>
      <c r="AIU1" s="191"/>
      <c r="AIV1" s="191"/>
      <c r="AIW1" s="191"/>
      <c r="AIX1" s="191"/>
      <c r="AIY1" s="191"/>
      <c r="AIZ1" s="191"/>
      <c r="AJA1" s="191"/>
      <c r="AJB1" s="191"/>
      <c r="AJC1" s="191"/>
      <c r="AJD1" s="191"/>
      <c r="AJE1" s="191"/>
      <c r="AJF1" s="191"/>
      <c r="AJG1" s="191"/>
      <c r="AJH1" s="191"/>
      <c r="AJI1" s="191"/>
      <c r="AJJ1" s="191"/>
      <c r="AJK1" s="191"/>
      <c r="AJL1" s="191"/>
      <c r="AJM1" s="191"/>
      <c r="AJN1" s="191"/>
      <c r="AJO1" s="191"/>
      <c r="AJP1" s="191"/>
      <c r="AJQ1" s="191"/>
      <c r="AJR1" s="191"/>
      <c r="AJS1" s="191"/>
      <c r="AJT1" s="191"/>
      <c r="AJU1" s="191"/>
      <c r="AJV1" s="191"/>
      <c r="AJW1" s="191"/>
      <c r="AJX1" s="191"/>
      <c r="AJY1" s="191"/>
      <c r="AJZ1" s="191"/>
      <c r="AKA1" s="191"/>
      <c r="AKB1" s="191"/>
      <c r="AKC1" s="191"/>
      <c r="AKD1" s="191"/>
      <c r="AKE1" s="191"/>
      <c r="AKF1" s="191"/>
      <c r="AKG1" s="191"/>
      <c r="AKH1" s="191"/>
      <c r="AKI1" s="191"/>
      <c r="AKJ1" s="191"/>
      <c r="AKK1" s="191"/>
      <c r="AKL1" s="191"/>
      <c r="AKM1" s="191"/>
      <c r="AKN1" s="191"/>
      <c r="AKO1" s="191"/>
      <c r="AKP1" s="191"/>
      <c r="AKQ1" s="191"/>
      <c r="AKR1" s="191"/>
      <c r="AKS1" s="191"/>
      <c r="AKT1" s="191"/>
      <c r="AKU1" s="191"/>
      <c r="AKV1" s="191"/>
      <c r="AKW1" s="191"/>
      <c r="AKX1" s="191"/>
      <c r="AKY1" s="191"/>
      <c r="AKZ1" s="191"/>
      <c r="ALA1" s="191"/>
      <c r="ALB1" s="191"/>
      <c r="ALC1" s="191"/>
      <c r="ALD1" s="191"/>
      <c r="ALE1" s="191"/>
      <c r="ALF1" s="191"/>
      <c r="ALG1" s="191"/>
      <c r="ALH1" s="191"/>
      <c r="ALI1" s="191"/>
      <c r="ALJ1" s="191"/>
      <c r="ALK1" s="191"/>
      <c r="ALL1" s="191"/>
      <c r="ALM1" s="191"/>
      <c r="ALN1" s="191"/>
      <c r="ALO1" s="191"/>
      <c r="ALP1" s="191"/>
      <c r="ALQ1" s="191"/>
      <c r="ALR1" s="191"/>
      <c r="ALS1" s="191"/>
      <c r="ALT1" s="191"/>
      <c r="ALU1" s="191"/>
      <c r="ALV1" s="191"/>
      <c r="ALW1" s="191"/>
      <c r="ALX1" s="191"/>
      <c r="ALY1" s="191"/>
      <c r="ALZ1" s="191"/>
      <c r="AMA1" s="191"/>
      <c r="AMB1" s="191"/>
      <c r="AMC1" s="191"/>
      <c r="AMD1" s="191"/>
      <c r="AME1" s="191"/>
      <c r="AMF1" s="191"/>
      <c r="AMG1" s="191"/>
      <c r="AMH1" s="191"/>
      <c r="AMI1" s="191"/>
      <c r="AMJ1" s="191"/>
      <c r="AMK1" s="191"/>
      <c r="AML1" s="191"/>
    </row>
    <row r="2" spans="1:1026" s="196" customFormat="1" ht="58.5" customHeight="1" x14ac:dyDescent="0.25">
      <c r="A2" s="813" t="s">
        <v>28</v>
      </c>
      <c r="B2" s="813"/>
      <c r="C2" s="192" t="s">
        <v>29</v>
      </c>
      <c r="D2" s="193" t="s">
        <v>153</v>
      </c>
      <c r="E2" s="193" t="s">
        <v>30</v>
      </c>
      <c r="F2" s="192" t="s">
        <v>31</v>
      </c>
      <c r="G2" s="192" t="s">
        <v>176</v>
      </c>
      <c r="H2" s="192" t="s">
        <v>154</v>
      </c>
      <c r="I2" s="194"/>
      <c r="J2" s="192" t="s">
        <v>195</v>
      </c>
      <c r="K2" s="192" t="s">
        <v>194</v>
      </c>
      <c r="L2" s="192" t="s">
        <v>147</v>
      </c>
      <c r="M2" s="311"/>
    </row>
    <row r="3" spans="1:1026" s="196" customFormat="1" hidden="1" x14ac:dyDescent="0.15">
      <c r="A3" s="310" t="s">
        <v>33</v>
      </c>
      <c r="B3" s="198"/>
      <c r="C3" s="198">
        <v>0</v>
      </c>
      <c r="D3" s="170">
        <v>0</v>
      </c>
      <c r="E3" s="170">
        <v>0</v>
      </c>
      <c r="F3" s="199"/>
      <c r="G3" s="170"/>
      <c r="H3" s="170"/>
      <c r="I3" s="194"/>
      <c r="J3" s="194"/>
      <c r="K3" s="195"/>
      <c r="L3" s="172">
        <f>H3-G3-0.01</f>
        <v>-0.01</v>
      </c>
      <c r="M3" s="311"/>
    </row>
    <row r="4" spans="1:1026" s="196" customFormat="1" hidden="1" x14ac:dyDescent="0.15">
      <c r="A4" s="781" t="s">
        <v>34</v>
      </c>
      <c r="B4" s="781"/>
      <c r="C4" s="198"/>
      <c r="D4" s="170"/>
      <c r="E4" s="170"/>
      <c r="F4" s="199"/>
      <c r="G4" s="170"/>
      <c r="H4" s="170"/>
      <c r="I4" s="194"/>
      <c r="J4" s="194"/>
      <c r="K4" s="195"/>
      <c r="L4" s="172">
        <f>H4-G4</f>
        <v>0</v>
      </c>
      <c r="M4" s="311"/>
    </row>
    <row r="5" spans="1:1026" s="196" customFormat="1" hidden="1" x14ac:dyDescent="0.25">
      <c r="A5" s="781" t="s">
        <v>35</v>
      </c>
      <c r="B5" s="781"/>
      <c r="C5" s="198"/>
      <c r="D5" s="170"/>
      <c r="E5" s="170"/>
      <c r="F5" s="199"/>
      <c r="G5" s="170"/>
      <c r="H5" s="170"/>
      <c r="I5" s="194"/>
      <c r="J5" s="194"/>
      <c r="K5" s="195"/>
      <c r="L5" s="303"/>
      <c r="M5" s="311"/>
    </row>
    <row r="6" spans="1:1026" s="196" customFormat="1" hidden="1" x14ac:dyDescent="0.25">
      <c r="A6" s="781" t="s">
        <v>36</v>
      </c>
      <c r="B6" s="781"/>
      <c r="C6" s="198"/>
      <c r="D6" s="170"/>
      <c r="E6" s="170"/>
      <c r="F6" s="199"/>
      <c r="G6" s="170"/>
      <c r="H6" s="170"/>
      <c r="I6" s="194"/>
      <c r="J6" s="194"/>
      <c r="K6" s="195"/>
      <c r="L6" s="303"/>
      <c r="M6" s="311"/>
    </row>
    <row r="7" spans="1:1026" s="196" customFormat="1" hidden="1" x14ac:dyDescent="0.25">
      <c r="A7" s="812" t="s">
        <v>37</v>
      </c>
      <c r="B7" s="812"/>
      <c r="C7" s="200"/>
      <c r="D7" s="193">
        <f>SUM(D3:D6)</f>
        <v>0</v>
      </c>
      <c r="E7" s="193">
        <f>SUM(E3:E6)</f>
        <v>0</v>
      </c>
      <c r="F7" s="192"/>
      <c r="G7" s="170"/>
      <c r="H7" s="170"/>
      <c r="I7" s="194"/>
      <c r="J7" s="194"/>
      <c r="K7" s="195"/>
      <c r="L7" s="303"/>
      <c r="M7" s="311"/>
    </row>
    <row r="8" spans="1:1026" s="196" customFormat="1" hidden="1" x14ac:dyDescent="0.25">
      <c r="A8" s="201"/>
      <c r="B8" s="202"/>
      <c r="C8" s="203"/>
      <c r="D8" s="193"/>
      <c r="E8" s="193"/>
      <c r="F8" s="192"/>
      <c r="G8" s="170"/>
      <c r="H8" s="170"/>
      <c r="I8" s="194"/>
      <c r="J8" s="194"/>
      <c r="K8" s="195"/>
      <c r="L8" s="303"/>
      <c r="M8" s="311"/>
    </row>
    <row r="9" spans="1:1026" s="196" customFormat="1" ht="9.9499999999999993" customHeight="1" x14ac:dyDescent="0.25">
      <c r="A9" s="808" t="s">
        <v>181</v>
      </c>
      <c r="B9" s="809"/>
      <c r="C9" s="300"/>
      <c r="D9" s="199"/>
      <c r="E9" s="199"/>
      <c r="F9" s="199"/>
      <c r="G9" s="170"/>
      <c r="H9" s="204"/>
      <c r="I9" s="194">
        <f>G9*$N$41</f>
        <v>0</v>
      </c>
      <c r="J9" s="302" t="e">
        <f t="shared" ref="J9:J18" si="0">I9/C9</f>
        <v>#DIV/0!</v>
      </c>
      <c r="K9" s="302">
        <v>134.58000000000001</v>
      </c>
      <c r="L9" s="302" t="e">
        <f>J9-K9</f>
        <v>#DIV/0!</v>
      </c>
      <c r="M9" s="311">
        <f t="shared" ref="M9:M18" si="1">K9*C9</f>
        <v>0</v>
      </c>
      <c r="N9" s="311" t="e">
        <f t="shared" ref="N9:N18" si="2">J9*C9</f>
        <v>#DIV/0!</v>
      </c>
    </row>
    <row r="10" spans="1:1026" s="196" customFormat="1" ht="9.9499999999999993" customHeight="1" x14ac:dyDescent="0.25">
      <c r="A10" s="808" t="s">
        <v>182</v>
      </c>
      <c r="B10" s="809"/>
      <c r="C10" s="300"/>
      <c r="D10" s="199"/>
      <c r="E10" s="199"/>
      <c r="F10" s="199"/>
      <c r="G10" s="170"/>
      <c r="H10" s="204"/>
      <c r="I10" s="194">
        <f t="shared" ref="I10:I18" si="3">G10*$N$41</f>
        <v>0</v>
      </c>
      <c r="J10" s="302" t="e">
        <f t="shared" si="0"/>
        <v>#DIV/0!</v>
      </c>
      <c r="K10" s="302">
        <v>134.58000000000001</v>
      </c>
      <c r="L10" s="302" t="e">
        <f t="shared" ref="L10:L18" si="4">J10-K10</f>
        <v>#DIV/0!</v>
      </c>
      <c r="M10" s="311">
        <f t="shared" si="1"/>
        <v>0</v>
      </c>
      <c r="N10" s="311" t="e">
        <f t="shared" si="2"/>
        <v>#DIV/0!</v>
      </c>
    </row>
    <row r="11" spans="1:1026" s="196" customFormat="1" ht="9.9499999999999993" customHeight="1" x14ac:dyDescent="0.25">
      <c r="A11" s="808" t="s">
        <v>183</v>
      </c>
      <c r="B11" s="809"/>
      <c r="C11" s="300"/>
      <c r="D11" s="199"/>
      <c r="E11" s="199"/>
      <c r="F11" s="199"/>
      <c r="G11" s="170"/>
      <c r="H11" s="204"/>
      <c r="I11" s="194">
        <f t="shared" si="3"/>
        <v>0</v>
      </c>
      <c r="J11" s="302" t="e">
        <f t="shared" si="0"/>
        <v>#DIV/0!</v>
      </c>
      <c r="K11" s="302">
        <v>134.58000000000001</v>
      </c>
      <c r="L11" s="302" t="e">
        <f t="shared" si="4"/>
        <v>#DIV/0!</v>
      </c>
      <c r="M11" s="311">
        <f t="shared" si="1"/>
        <v>0</v>
      </c>
      <c r="N11" s="311" t="e">
        <f t="shared" si="2"/>
        <v>#DIV/0!</v>
      </c>
    </row>
    <row r="12" spans="1:1026" s="196" customFormat="1" ht="9.9499999999999993" customHeight="1" x14ac:dyDescent="0.25">
      <c r="A12" s="808" t="s">
        <v>184</v>
      </c>
      <c r="B12" s="809"/>
      <c r="C12" s="300"/>
      <c r="D12" s="199"/>
      <c r="E12" s="199"/>
      <c r="F12" s="199"/>
      <c r="G12" s="170"/>
      <c r="H12" s="204"/>
      <c r="I12" s="194">
        <f t="shared" si="3"/>
        <v>0</v>
      </c>
      <c r="J12" s="302" t="e">
        <f t="shared" si="0"/>
        <v>#DIV/0!</v>
      </c>
      <c r="K12" s="302">
        <v>134.58000000000001</v>
      </c>
      <c r="L12" s="302" t="e">
        <f t="shared" si="4"/>
        <v>#DIV/0!</v>
      </c>
      <c r="M12" s="311">
        <f t="shared" si="1"/>
        <v>0</v>
      </c>
      <c r="N12" s="311" t="e">
        <f t="shared" si="2"/>
        <v>#DIV/0!</v>
      </c>
    </row>
    <row r="13" spans="1:1026" s="196" customFormat="1" ht="9.9499999999999993" customHeight="1" x14ac:dyDescent="0.25">
      <c r="A13" s="808" t="s">
        <v>185</v>
      </c>
      <c r="B13" s="809"/>
      <c r="C13" s="300"/>
      <c r="D13" s="199"/>
      <c r="E13" s="199"/>
      <c r="F13" s="199"/>
      <c r="G13" s="170"/>
      <c r="H13" s="204"/>
      <c r="I13" s="194">
        <f t="shared" si="3"/>
        <v>0</v>
      </c>
      <c r="J13" s="302" t="e">
        <f t="shared" si="0"/>
        <v>#DIV/0!</v>
      </c>
      <c r="K13" s="302">
        <v>134.58000000000001</v>
      </c>
      <c r="L13" s="302" t="e">
        <f t="shared" si="4"/>
        <v>#DIV/0!</v>
      </c>
      <c r="M13" s="311">
        <f t="shared" si="1"/>
        <v>0</v>
      </c>
      <c r="N13" s="311" t="e">
        <f t="shared" si="2"/>
        <v>#DIV/0!</v>
      </c>
    </row>
    <row r="14" spans="1:1026" s="196" customFormat="1" ht="9.9499999999999993" customHeight="1" x14ac:dyDescent="0.25">
      <c r="A14" s="808" t="s">
        <v>186</v>
      </c>
      <c r="B14" s="809"/>
      <c r="C14" s="300"/>
      <c r="D14" s="199"/>
      <c r="E14" s="199"/>
      <c r="F14" s="199"/>
      <c r="G14" s="170"/>
      <c r="H14" s="204"/>
      <c r="I14" s="194">
        <f t="shared" si="3"/>
        <v>0</v>
      </c>
      <c r="J14" s="302" t="e">
        <f t="shared" si="0"/>
        <v>#DIV/0!</v>
      </c>
      <c r="K14" s="302">
        <v>134.58000000000001</v>
      </c>
      <c r="L14" s="302" t="e">
        <f t="shared" si="4"/>
        <v>#DIV/0!</v>
      </c>
      <c r="M14" s="311">
        <f t="shared" si="1"/>
        <v>0</v>
      </c>
      <c r="N14" s="311" t="e">
        <f t="shared" si="2"/>
        <v>#DIV/0!</v>
      </c>
    </row>
    <row r="15" spans="1:1026" s="196" customFormat="1" ht="9.9499999999999993" customHeight="1" x14ac:dyDescent="0.25">
      <c r="A15" s="808" t="s">
        <v>187</v>
      </c>
      <c r="B15" s="809"/>
      <c r="C15" s="300"/>
      <c r="D15" s="199"/>
      <c r="E15" s="199"/>
      <c r="F15" s="199"/>
      <c r="G15" s="170"/>
      <c r="H15" s="204"/>
      <c r="I15" s="194">
        <f t="shared" si="3"/>
        <v>0</v>
      </c>
      <c r="J15" s="302" t="e">
        <f t="shared" si="0"/>
        <v>#DIV/0!</v>
      </c>
      <c r="K15" s="302">
        <v>134.58000000000001</v>
      </c>
      <c r="L15" s="302" t="e">
        <f t="shared" si="4"/>
        <v>#DIV/0!</v>
      </c>
      <c r="M15" s="311">
        <f t="shared" si="1"/>
        <v>0</v>
      </c>
      <c r="N15" s="311" t="e">
        <f t="shared" si="2"/>
        <v>#DIV/0!</v>
      </c>
    </row>
    <row r="16" spans="1:1026" s="196" customFormat="1" ht="9.9499999999999993" customHeight="1" x14ac:dyDescent="0.25">
      <c r="A16" s="808" t="s">
        <v>188</v>
      </c>
      <c r="B16" s="809"/>
      <c r="C16" s="300"/>
      <c r="D16" s="199"/>
      <c r="E16" s="199"/>
      <c r="F16" s="199"/>
      <c r="G16" s="170"/>
      <c r="H16" s="204"/>
      <c r="I16" s="194">
        <f t="shared" si="3"/>
        <v>0</v>
      </c>
      <c r="J16" s="302" t="e">
        <f t="shared" si="0"/>
        <v>#DIV/0!</v>
      </c>
      <c r="K16" s="302">
        <v>134.58000000000001</v>
      </c>
      <c r="L16" s="302" t="e">
        <f t="shared" si="4"/>
        <v>#DIV/0!</v>
      </c>
      <c r="M16" s="311">
        <f t="shared" si="1"/>
        <v>0</v>
      </c>
      <c r="N16" s="311" t="e">
        <f t="shared" si="2"/>
        <v>#DIV/0!</v>
      </c>
    </row>
    <row r="17" spans="1:1026" s="196" customFormat="1" ht="9.9499999999999993" customHeight="1" x14ac:dyDescent="0.25">
      <c r="A17" s="808" t="s">
        <v>189</v>
      </c>
      <c r="B17" s="809"/>
      <c r="C17" s="300"/>
      <c r="D17" s="199"/>
      <c r="E17" s="199"/>
      <c r="F17" s="199"/>
      <c r="G17" s="170"/>
      <c r="H17" s="204"/>
      <c r="I17" s="194">
        <f t="shared" si="3"/>
        <v>0</v>
      </c>
      <c r="J17" s="302">
        <f>(F19+F35+F41)/C18</f>
        <v>182.86535303776685</v>
      </c>
      <c r="K17" s="302">
        <v>134.58000000000001</v>
      </c>
      <c r="L17" s="302">
        <f t="shared" si="4"/>
        <v>48.285353037766839</v>
      </c>
      <c r="M17" s="311">
        <f t="shared" si="1"/>
        <v>0</v>
      </c>
      <c r="N17" s="311">
        <f t="shared" si="2"/>
        <v>0</v>
      </c>
    </row>
    <row r="18" spans="1:1026" s="196" customFormat="1" ht="9.9499999999999993" customHeight="1" x14ac:dyDescent="0.25">
      <c r="A18" s="808" t="s">
        <v>190</v>
      </c>
      <c r="B18" s="809"/>
      <c r="C18" s="300">
        <v>240</v>
      </c>
      <c r="D18" s="199"/>
      <c r="E18" s="199">
        <v>150</v>
      </c>
      <c r="F18" s="199">
        <f>C18*E18</f>
        <v>36000</v>
      </c>
      <c r="G18" s="170"/>
      <c r="H18" s="204"/>
      <c r="I18" s="194">
        <f t="shared" si="3"/>
        <v>0</v>
      </c>
      <c r="J18" s="302">
        <f t="shared" si="0"/>
        <v>0</v>
      </c>
      <c r="K18" s="302">
        <v>134.58000000000001</v>
      </c>
      <c r="L18" s="302">
        <f t="shared" si="4"/>
        <v>-134.58000000000001</v>
      </c>
      <c r="M18" s="311">
        <f t="shared" si="1"/>
        <v>32299.200000000004</v>
      </c>
      <c r="N18" s="311">
        <f t="shared" si="2"/>
        <v>0</v>
      </c>
    </row>
    <row r="19" spans="1:1026" s="196" customFormat="1" ht="9.9499999999999993" customHeight="1" x14ac:dyDescent="0.15">
      <c r="A19" s="811" t="s">
        <v>8</v>
      </c>
      <c r="B19" s="811"/>
      <c r="C19" s="193">
        <f>SUM(C9:C18)</f>
        <v>240</v>
      </c>
      <c r="D19" s="199">
        <f>SUM(D9:D18)</f>
        <v>0</v>
      </c>
      <c r="E19" s="199"/>
      <c r="F19" s="192">
        <f>SUM(F9:F18)</f>
        <v>36000</v>
      </c>
      <c r="G19" s="170">
        <f>SUM(G9:G18)</f>
        <v>0</v>
      </c>
      <c r="H19" s="206">
        <f>SUM(H9:H18)</f>
        <v>0</v>
      </c>
      <c r="I19" s="194">
        <f>SUM(I9:I18)</f>
        <v>0</v>
      </c>
      <c r="J19" s="194"/>
      <c r="K19" s="194"/>
      <c r="M19" s="303">
        <f>SUM(M9:M18)</f>
        <v>32299.200000000004</v>
      </c>
      <c r="N19" s="303" t="e">
        <f>SUM(N9:N18)</f>
        <v>#DIV/0!</v>
      </c>
      <c r="O19" s="311">
        <f>E49-M19</f>
        <v>27019.026600985213</v>
      </c>
    </row>
    <row r="20" spans="1:1026" s="196" customFormat="1" ht="9.9499999999999993" hidden="1" customHeight="1" x14ac:dyDescent="0.25">
      <c r="A20" s="310"/>
      <c r="B20" s="205"/>
      <c r="C20" s="198"/>
      <c r="D20" s="198"/>
      <c r="E20" s="199"/>
      <c r="F20" s="192"/>
      <c r="G20" s="170"/>
      <c r="H20" s="207"/>
      <c r="I20" s="194"/>
      <c r="J20" s="194"/>
      <c r="K20" s="195"/>
      <c r="M20" s="303"/>
      <c r="N20" s="311"/>
    </row>
    <row r="21" spans="1:1026" s="196" customFormat="1" ht="9.9499999999999993" hidden="1" customHeight="1" x14ac:dyDescent="0.25">
      <c r="A21" s="310" t="s">
        <v>49</v>
      </c>
      <c r="B21" s="205"/>
      <c r="C21" s="198"/>
      <c r="D21" s="198"/>
      <c r="E21" s="170"/>
      <c r="F21" s="199">
        <v>0</v>
      </c>
      <c r="G21" s="170"/>
      <c r="H21" s="207"/>
      <c r="I21" s="194"/>
      <c r="J21" s="194"/>
      <c r="K21" s="195"/>
      <c r="M21" s="303"/>
      <c r="N21" s="311"/>
    </row>
    <row r="22" spans="1:1026" s="196" customFormat="1" ht="9.9499999999999993" hidden="1" customHeight="1" x14ac:dyDescent="0.25">
      <c r="A22" s="208" t="s">
        <v>50</v>
      </c>
      <c r="B22" s="205"/>
      <c r="C22" s="198"/>
      <c r="D22" s="198"/>
      <c r="E22" s="193">
        <f>SUM(E21)</f>
        <v>0</v>
      </c>
      <c r="F22" s="192"/>
      <c r="G22" s="170"/>
      <c r="H22" s="207"/>
      <c r="I22" s="194"/>
      <c r="J22" s="194"/>
      <c r="K22" s="195"/>
      <c r="M22" s="303"/>
      <c r="N22" s="311"/>
    </row>
    <row r="23" spans="1:1026" s="196" customFormat="1" ht="9.9499999999999993" hidden="1" customHeight="1" x14ac:dyDescent="0.25">
      <c r="A23" s="310"/>
      <c r="B23" s="205"/>
      <c r="C23" s="198"/>
      <c r="D23" s="198"/>
      <c r="E23" s="193"/>
      <c r="F23" s="192"/>
      <c r="G23" s="170"/>
      <c r="H23" s="207"/>
      <c r="I23" s="194"/>
      <c r="J23" s="194"/>
      <c r="K23" s="195"/>
      <c r="M23" s="303"/>
      <c r="N23" s="311"/>
    </row>
    <row r="24" spans="1:1026" s="196" customFormat="1" ht="9.9499999999999993" hidden="1" customHeight="1" x14ac:dyDescent="0.25">
      <c r="A24" s="310" t="s">
        <v>51</v>
      </c>
      <c r="B24" s="205"/>
      <c r="C24" s="198"/>
      <c r="D24" s="198"/>
      <c r="E24" s="170"/>
      <c r="F24" s="199">
        <v>0</v>
      </c>
      <c r="G24" s="170"/>
      <c r="H24" s="207"/>
      <c r="I24" s="194"/>
      <c r="J24" s="194"/>
      <c r="K24" s="195"/>
      <c r="M24" s="303"/>
      <c r="N24" s="311"/>
    </row>
    <row r="25" spans="1:1026" s="196" customFormat="1" ht="9.9499999999999993" hidden="1" customHeight="1" x14ac:dyDescent="0.25">
      <c r="A25" s="812" t="s">
        <v>52</v>
      </c>
      <c r="B25" s="812"/>
      <c r="C25" s="200"/>
      <c r="D25" s="200"/>
      <c r="E25" s="193">
        <f>SUM(E24)</f>
        <v>0</v>
      </c>
      <c r="F25" s="192"/>
      <c r="G25" s="170" t="e">
        <f>G19+#REF!</f>
        <v>#REF!</v>
      </c>
      <c r="H25" s="207"/>
      <c r="I25" s="194"/>
      <c r="J25" s="194"/>
      <c r="K25" s="195"/>
      <c r="M25" s="303"/>
      <c r="N25" s="311"/>
    </row>
    <row r="26" spans="1:1026" s="196" customFormat="1" ht="9.9499999999999993" hidden="1" customHeight="1" x14ac:dyDescent="0.25">
      <c r="A26" s="310"/>
      <c r="B26" s="205"/>
      <c r="C26" s="198"/>
      <c r="D26" s="198"/>
      <c r="E26" s="193"/>
      <c r="F26" s="192"/>
      <c r="G26" s="170"/>
      <c r="H26" s="207"/>
      <c r="I26" s="194"/>
      <c r="J26" s="194"/>
      <c r="K26" s="195"/>
      <c r="M26" s="303"/>
      <c r="N26" s="311"/>
    </row>
    <row r="27" spans="1:1026" ht="9.9499999999999993" hidden="1" customHeight="1" x14ac:dyDescent="0.25">
      <c r="A27" s="787"/>
      <c r="B27" s="787"/>
      <c r="C27" s="209"/>
      <c r="D27" s="209"/>
      <c r="E27" s="210"/>
      <c r="F27" s="171"/>
      <c r="G27" s="170"/>
      <c r="H27" s="170"/>
      <c r="I27" s="170"/>
      <c r="M27" s="304"/>
      <c r="N27" s="31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1"/>
      <c r="AO27" s="191"/>
      <c r="AP27" s="191"/>
      <c r="AQ27" s="191"/>
      <c r="AR27" s="191"/>
      <c r="AS27" s="191"/>
      <c r="AT27" s="191"/>
      <c r="AU27" s="191"/>
      <c r="AV27" s="191"/>
      <c r="AW27" s="191"/>
      <c r="AX27" s="191"/>
      <c r="AY27" s="191"/>
      <c r="AZ27" s="191"/>
      <c r="BA27" s="191"/>
      <c r="BB27" s="191"/>
      <c r="BC27" s="191"/>
      <c r="BD27" s="191"/>
      <c r="BE27" s="191"/>
      <c r="BF27" s="191"/>
      <c r="BG27" s="191"/>
      <c r="BH27" s="191"/>
      <c r="BI27" s="191"/>
      <c r="BJ27" s="191"/>
      <c r="BK27" s="191"/>
      <c r="BL27" s="191"/>
      <c r="BM27" s="191"/>
      <c r="BN27" s="191"/>
      <c r="BO27" s="191"/>
      <c r="BP27" s="191"/>
      <c r="BQ27" s="191"/>
      <c r="BR27" s="191"/>
      <c r="BS27" s="191"/>
      <c r="BT27" s="191"/>
      <c r="BU27" s="191"/>
      <c r="BV27" s="191"/>
      <c r="BW27" s="191"/>
      <c r="BX27" s="191"/>
      <c r="BY27" s="191"/>
      <c r="BZ27" s="191"/>
      <c r="CA27" s="191"/>
      <c r="CB27" s="191"/>
      <c r="CC27" s="191"/>
      <c r="CD27" s="191"/>
      <c r="CE27" s="191"/>
      <c r="CF27" s="191"/>
      <c r="CG27" s="191"/>
      <c r="CH27" s="191"/>
      <c r="CI27" s="191"/>
      <c r="CJ27" s="191"/>
      <c r="CK27" s="191"/>
      <c r="CL27" s="191"/>
      <c r="CM27" s="191"/>
      <c r="CN27" s="191"/>
      <c r="CO27" s="191"/>
      <c r="CP27" s="191"/>
      <c r="CQ27" s="191"/>
      <c r="CR27" s="191"/>
      <c r="CS27" s="191"/>
      <c r="CT27" s="191"/>
      <c r="CU27" s="191"/>
      <c r="CV27" s="191"/>
      <c r="CW27" s="191"/>
      <c r="CX27" s="191"/>
      <c r="CY27" s="191"/>
      <c r="CZ27" s="191"/>
      <c r="DA27" s="191"/>
      <c r="DB27" s="191"/>
      <c r="DC27" s="191"/>
      <c r="DD27" s="191"/>
      <c r="DE27" s="191"/>
      <c r="DF27" s="191"/>
      <c r="DG27" s="191"/>
      <c r="DH27" s="191"/>
      <c r="DI27" s="191"/>
      <c r="DJ27" s="191"/>
      <c r="DK27" s="191"/>
      <c r="DL27" s="191"/>
      <c r="DM27" s="191"/>
      <c r="DN27" s="191"/>
      <c r="DO27" s="191"/>
      <c r="DP27" s="191"/>
      <c r="DQ27" s="191"/>
      <c r="DR27" s="191"/>
      <c r="DS27" s="191"/>
      <c r="DT27" s="191"/>
      <c r="DU27" s="191"/>
      <c r="DV27" s="191"/>
      <c r="DW27" s="191"/>
      <c r="DX27" s="191"/>
      <c r="DY27" s="191"/>
      <c r="DZ27" s="191"/>
      <c r="EA27" s="191"/>
      <c r="EB27" s="191"/>
      <c r="EC27" s="191"/>
      <c r="ED27" s="191"/>
      <c r="EE27" s="191"/>
      <c r="EF27" s="191"/>
      <c r="EG27" s="191"/>
      <c r="EH27" s="191"/>
      <c r="EI27" s="191"/>
      <c r="EJ27" s="191"/>
      <c r="EK27" s="191"/>
      <c r="EL27" s="191"/>
      <c r="EM27" s="191"/>
      <c r="EN27" s="191"/>
      <c r="EO27" s="191"/>
      <c r="EP27" s="191"/>
      <c r="EQ27" s="191"/>
      <c r="ER27" s="191"/>
      <c r="ES27" s="191"/>
      <c r="ET27" s="191"/>
      <c r="EU27" s="191"/>
      <c r="EV27" s="191"/>
      <c r="EW27" s="191"/>
      <c r="EX27" s="191"/>
      <c r="EY27" s="191"/>
      <c r="EZ27" s="191"/>
      <c r="FA27" s="191"/>
      <c r="FB27" s="191"/>
      <c r="FC27" s="191"/>
      <c r="FD27" s="191"/>
      <c r="FE27" s="191"/>
      <c r="FF27" s="191"/>
      <c r="FG27" s="191"/>
      <c r="FH27" s="191"/>
      <c r="FI27" s="191"/>
      <c r="FJ27" s="191"/>
      <c r="FK27" s="191"/>
      <c r="FL27" s="191"/>
      <c r="FM27" s="191"/>
      <c r="FN27" s="191"/>
      <c r="FO27" s="191"/>
      <c r="FP27" s="191"/>
      <c r="FQ27" s="191"/>
      <c r="FR27" s="191"/>
      <c r="FS27" s="191"/>
      <c r="FT27" s="191"/>
      <c r="FU27" s="191"/>
      <c r="FV27" s="191"/>
      <c r="FW27" s="191"/>
      <c r="FX27" s="191"/>
      <c r="FY27" s="191"/>
      <c r="FZ27" s="191"/>
      <c r="GA27" s="191"/>
      <c r="GB27" s="191"/>
      <c r="GC27" s="191"/>
      <c r="GD27" s="191"/>
      <c r="GE27" s="191"/>
      <c r="GF27" s="191"/>
      <c r="GG27" s="191"/>
      <c r="GH27" s="191"/>
      <c r="GI27" s="191"/>
      <c r="GJ27" s="191"/>
      <c r="GK27" s="191"/>
      <c r="GL27" s="191"/>
      <c r="GM27" s="191"/>
      <c r="GN27" s="191"/>
      <c r="GO27" s="191"/>
      <c r="GP27" s="191"/>
      <c r="GQ27" s="191"/>
      <c r="GR27" s="191"/>
      <c r="GS27" s="191"/>
      <c r="GT27" s="191"/>
      <c r="GU27" s="191"/>
      <c r="GV27" s="191"/>
      <c r="GW27" s="191"/>
      <c r="GX27" s="191"/>
      <c r="GY27" s="191"/>
      <c r="GZ27" s="191"/>
      <c r="HA27" s="191"/>
      <c r="HB27" s="191"/>
      <c r="HC27" s="191"/>
      <c r="HD27" s="191"/>
      <c r="HE27" s="191"/>
      <c r="HF27" s="191"/>
      <c r="HG27" s="191"/>
      <c r="HH27" s="191"/>
      <c r="HI27" s="191"/>
      <c r="HJ27" s="191"/>
      <c r="HK27" s="191"/>
      <c r="HL27" s="191"/>
      <c r="HM27" s="191"/>
      <c r="HN27" s="191"/>
      <c r="HO27" s="191"/>
      <c r="HP27" s="191"/>
      <c r="HQ27" s="191"/>
      <c r="HR27" s="191"/>
      <c r="HS27" s="191"/>
      <c r="HT27" s="191"/>
      <c r="HU27" s="191"/>
      <c r="HV27" s="191"/>
      <c r="HW27" s="191"/>
      <c r="HX27" s="191"/>
      <c r="HY27" s="191"/>
      <c r="HZ27" s="191"/>
      <c r="IA27" s="191"/>
      <c r="IB27" s="191"/>
      <c r="IC27" s="191"/>
      <c r="ID27" s="191"/>
      <c r="IE27" s="191"/>
      <c r="IF27" s="191"/>
      <c r="IG27" s="191"/>
      <c r="IH27" s="191"/>
      <c r="II27" s="191"/>
      <c r="IJ27" s="191"/>
      <c r="IK27" s="191"/>
      <c r="IL27" s="191"/>
      <c r="IM27" s="191"/>
      <c r="IN27" s="191"/>
      <c r="IO27" s="191"/>
      <c r="IP27" s="191"/>
      <c r="IQ27" s="191"/>
      <c r="IR27" s="191"/>
      <c r="IS27" s="191"/>
      <c r="IT27" s="191"/>
      <c r="IU27" s="191"/>
      <c r="IV27" s="191"/>
      <c r="IW27" s="191"/>
      <c r="IX27" s="191"/>
      <c r="IY27" s="191"/>
      <c r="IZ27" s="191"/>
      <c r="JA27" s="191"/>
      <c r="JB27" s="191"/>
      <c r="JC27" s="191"/>
      <c r="JD27" s="191"/>
      <c r="JE27" s="191"/>
      <c r="JF27" s="191"/>
      <c r="JG27" s="191"/>
      <c r="JH27" s="191"/>
      <c r="JI27" s="191"/>
      <c r="JJ27" s="191"/>
      <c r="JK27" s="191"/>
      <c r="JL27" s="191"/>
      <c r="JM27" s="191"/>
      <c r="JN27" s="191"/>
      <c r="JO27" s="191"/>
      <c r="JP27" s="191"/>
      <c r="JQ27" s="191"/>
      <c r="JR27" s="191"/>
      <c r="JS27" s="191"/>
      <c r="JT27" s="191"/>
      <c r="JU27" s="191"/>
      <c r="JV27" s="191"/>
      <c r="JW27" s="191"/>
      <c r="JX27" s="191"/>
      <c r="JY27" s="191"/>
      <c r="JZ27" s="191"/>
      <c r="KA27" s="191"/>
      <c r="KB27" s="191"/>
      <c r="KC27" s="191"/>
      <c r="KD27" s="191"/>
      <c r="KE27" s="191"/>
      <c r="KF27" s="191"/>
      <c r="KG27" s="191"/>
      <c r="KH27" s="191"/>
      <c r="KI27" s="191"/>
      <c r="KJ27" s="191"/>
      <c r="KK27" s="191"/>
      <c r="KL27" s="191"/>
      <c r="KM27" s="191"/>
      <c r="KN27" s="191"/>
      <c r="KO27" s="191"/>
      <c r="KP27" s="191"/>
      <c r="KQ27" s="191"/>
      <c r="KR27" s="191"/>
      <c r="KS27" s="191"/>
      <c r="KT27" s="191"/>
      <c r="KU27" s="191"/>
      <c r="KV27" s="191"/>
      <c r="KW27" s="191"/>
      <c r="KX27" s="191"/>
      <c r="KY27" s="191"/>
      <c r="KZ27" s="191"/>
      <c r="LA27" s="191"/>
      <c r="LB27" s="191"/>
      <c r="LC27" s="191"/>
      <c r="LD27" s="191"/>
      <c r="LE27" s="191"/>
      <c r="LF27" s="191"/>
      <c r="LG27" s="191"/>
      <c r="LH27" s="191"/>
      <c r="LI27" s="191"/>
      <c r="LJ27" s="191"/>
      <c r="LK27" s="191"/>
      <c r="LL27" s="191"/>
      <c r="LM27" s="191"/>
      <c r="LN27" s="191"/>
      <c r="LO27" s="191"/>
      <c r="LP27" s="191"/>
      <c r="LQ27" s="191"/>
      <c r="LR27" s="191"/>
      <c r="LS27" s="191"/>
      <c r="LT27" s="191"/>
      <c r="LU27" s="191"/>
      <c r="LV27" s="191"/>
      <c r="LW27" s="191"/>
      <c r="LX27" s="191"/>
      <c r="LY27" s="191"/>
      <c r="LZ27" s="191"/>
      <c r="MA27" s="191"/>
      <c r="MB27" s="191"/>
      <c r="MC27" s="191"/>
      <c r="MD27" s="191"/>
      <c r="ME27" s="191"/>
      <c r="MF27" s="191"/>
      <c r="MG27" s="191"/>
      <c r="MH27" s="191"/>
      <c r="MI27" s="191"/>
      <c r="MJ27" s="191"/>
      <c r="MK27" s="191"/>
      <c r="ML27" s="191"/>
      <c r="MM27" s="191"/>
      <c r="MN27" s="191"/>
      <c r="MO27" s="191"/>
      <c r="MP27" s="191"/>
      <c r="MQ27" s="191"/>
      <c r="MR27" s="191"/>
      <c r="MS27" s="191"/>
      <c r="MT27" s="191"/>
      <c r="MU27" s="191"/>
      <c r="MV27" s="191"/>
      <c r="MW27" s="191"/>
      <c r="MX27" s="191"/>
      <c r="MY27" s="191"/>
      <c r="MZ27" s="191"/>
      <c r="NA27" s="191"/>
      <c r="NB27" s="191"/>
      <c r="NC27" s="191"/>
      <c r="ND27" s="191"/>
      <c r="NE27" s="191"/>
      <c r="NF27" s="191"/>
      <c r="NG27" s="191"/>
      <c r="NH27" s="191"/>
      <c r="NI27" s="191"/>
      <c r="NJ27" s="191"/>
      <c r="NK27" s="191"/>
      <c r="NL27" s="191"/>
      <c r="NM27" s="191"/>
      <c r="NN27" s="191"/>
      <c r="NO27" s="191"/>
      <c r="NP27" s="191"/>
      <c r="NQ27" s="191"/>
      <c r="NR27" s="191"/>
      <c r="NS27" s="191"/>
      <c r="NT27" s="191"/>
      <c r="NU27" s="191"/>
      <c r="NV27" s="191"/>
      <c r="NW27" s="191"/>
      <c r="NX27" s="191"/>
      <c r="NY27" s="191"/>
      <c r="NZ27" s="191"/>
      <c r="OA27" s="191"/>
      <c r="OB27" s="191"/>
      <c r="OC27" s="191"/>
      <c r="OD27" s="191"/>
      <c r="OE27" s="191"/>
      <c r="OF27" s="191"/>
      <c r="OG27" s="191"/>
      <c r="OH27" s="191"/>
      <c r="OI27" s="191"/>
      <c r="OJ27" s="191"/>
      <c r="OK27" s="191"/>
      <c r="OL27" s="191"/>
      <c r="OM27" s="191"/>
      <c r="ON27" s="191"/>
      <c r="OO27" s="191"/>
      <c r="OP27" s="191"/>
      <c r="OQ27" s="191"/>
      <c r="OR27" s="191"/>
      <c r="OS27" s="191"/>
      <c r="OT27" s="191"/>
      <c r="OU27" s="191"/>
      <c r="OV27" s="191"/>
      <c r="OW27" s="191"/>
      <c r="OX27" s="191"/>
      <c r="OY27" s="191"/>
      <c r="OZ27" s="191"/>
      <c r="PA27" s="191"/>
      <c r="PB27" s="191"/>
      <c r="PC27" s="191"/>
      <c r="PD27" s="191"/>
      <c r="PE27" s="191"/>
      <c r="PF27" s="191"/>
      <c r="PG27" s="191"/>
      <c r="PH27" s="191"/>
      <c r="PI27" s="191"/>
      <c r="PJ27" s="191"/>
      <c r="PK27" s="191"/>
      <c r="PL27" s="191"/>
      <c r="PM27" s="191"/>
      <c r="PN27" s="191"/>
      <c r="PO27" s="191"/>
      <c r="PP27" s="191"/>
      <c r="PQ27" s="191"/>
      <c r="PR27" s="191"/>
      <c r="PS27" s="191"/>
      <c r="PT27" s="191"/>
      <c r="PU27" s="191"/>
      <c r="PV27" s="191"/>
      <c r="PW27" s="191"/>
      <c r="PX27" s="191"/>
      <c r="PY27" s="191"/>
      <c r="PZ27" s="191"/>
      <c r="QA27" s="191"/>
      <c r="QB27" s="191"/>
      <c r="QC27" s="191"/>
      <c r="QD27" s="191"/>
      <c r="QE27" s="191"/>
      <c r="QF27" s="191"/>
      <c r="QG27" s="191"/>
      <c r="QH27" s="191"/>
      <c r="QI27" s="191"/>
      <c r="QJ27" s="191"/>
      <c r="QK27" s="191"/>
      <c r="QL27" s="191"/>
      <c r="QM27" s="191"/>
      <c r="QN27" s="191"/>
      <c r="QO27" s="191"/>
      <c r="QP27" s="191"/>
      <c r="QQ27" s="191"/>
      <c r="QR27" s="191"/>
      <c r="QS27" s="191"/>
      <c r="QT27" s="191"/>
      <c r="QU27" s="191"/>
      <c r="QV27" s="191"/>
      <c r="QW27" s="191"/>
      <c r="QX27" s="191"/>
      <c r="QY27" s="191"/>
      <c r="QZ27" s="191"/>
      <c r="RA27" s="191"/>
      <c r="RB27" s="191"/>
      <c r="RC27" s="191"/>
      <c r="RD27" s="191"/>
      <c r="RE27" s="191"/>
      <c r="RF27" s="191"/>
      <c r="RG27" s="191"/>
      <c r="RH27" s="191"/>
      <c r="RI27" s="191"/>
      <c r="RJ27" s="191"/>
      <c r="RK27" s="191"/>
      <c r="RL27" s="191"/>
      <c r="RM27" s="191"/>
      <c r="RN27" s="191"/>
      <c r="RO27" s="191"/>
      <c r="RP27" s="191"/>
      <c r="RQ27" s="191"/>
      <c r="RR27" s="191"/>
      <c r="RS27" s="191"/>
      <c r="RT27" s="191"/>
      <c r="RU27" s="191"/>
      <c r="RV27" s="191"/>
      <c r="RW27" s="191"/>
      <c r="RX27" s="191"/>
      <c r="RY27" s="191"/>
      <c r="RZ27" s="191"/>
      <c r="SA27" s="191"/>
      <c r="SB27" s="191"/>
      <c r="SC27" s="191"/>
      <c r="SD27" s="191"/>
      <c r="SE27" s="191"/>
      <c r="SF27" s="191"/>
      <c r="SG27" s="191"/>
      <c r="SH27" s="191"/>
      <c r="SI27" s="191"/>
      <c r="SJ27" s="191"/>
      <c r="SK27" s="191"/>
      <c r="SL27" s="191"/>
      <c r="SM27" s="191"/>
      <c r="SN27" s="191"/>
      <c r="SO27" s="191"/>
      <c r="SP27" s="191"/>
      <c r="SQ27" s="191"/>
      <c r="SR27" s="191"/>
      <c r="SS27" s="191"/>
      <c r="ST27" s="191"/>
      <c r="SU27" s="191"/>
      <c r="SV27" s="191"/>
      <c r="SW27" s="191"/>
      <c r="SX27" s="191"/>
      <c r="SY27" s="191"/>
      <c r="SZ27" s="191"/>
      <c r="TA27" s="191"/>
      <c r="TB27" s="191"/>
      <c r="TC27" s="191"/>
      <c r="TD27" s="191"/>
      <c r="TE27" s="191"/>
      <c r="TF27" s="191"/>
      <c r="TG27" s="191"/>
      <c r="TH27" s="191"/>
      <c r="TI27" s="191"/>
      <c r="TJ27" s="191"/>
      <c r="TK27" s="191"/>
      <c r="TL27" s="191"/>
      <c r="TM27" s="191"/>
      <c r="TN27" s="191"/>
      <c r="TO27" s="191"/>
      <c r="TP27" s="191"/>
      <c r="TQ27" s="191"/>
      <c r="TR27" s="191"/>
      <c r="TS27" s="191"/>
      <c r="TT27" s="191"/>
      <c r="TU27" s="191"/>
      <c r="TV27" s="191"/>
      <c r="TW27" s="191"/>
      <c r="TX27" s="191"/>
      <c r="TY27" s="191"/>
      <c r="TZ27" s="191"/>
      <c r="UA27" s="191"/>
      <c r="UB27" s="191"/>
      <c r="UC27" s="191"/>
      <c r="UD27" s="191"/>
      <c r="UE27" s="191"/>
      <c r="UF27" s="191"/>
      <c r="UG27" s="191"/>
      <c r="UH27" s="191"/>
      <c r="UI27" s="191"/>
      <c r="UJ27" s="191"/>
      <c r="UK27" s="191"/>
      <c r="UL27" s="191"/>
      <c r="UM27" s="191"/>
      <c r="UN27" s="191"/>
      <c r="UO27" s="191"/>
      <c r="UP27" s="191"/>
      <c r="UQ27" s="191"/>
      <c r="UR27" s="191"/>
      <c r="US27" s="191"/>
      <c r="UT27" s="191"/>
      <c r="UU27" s="191"/>
      <c r="UV27" s="191"/>
      <c r="UW27" s="191"/>
      <c r="UX27" s="191"/>
      <c r="UY27" s="191"/>
      <c r="UZ27" s="191"/>
      <c r="VA27" s="191"/>
      <c r="VB27" s="191"/>
      <c r="VC27" s="191"/>
      <c r="VD27" s="191"/>
      <c r="VE27" s="191"/>
      <c r="VF27" s="191"/>
      <c r="VG27" s="191"/>
      <c r="VH27" s="191"/>
      <c r="VI27" s="191"/>
      <c r="VJ27" s="191"/>
      <c r="VK27" s="191"/>
      <c r="VL27" s="191"/>
      <c r="VM27" s="191"/>
      <c r="VN27" s="191"/>
      <c r="VO27" s="191"/>
      <c r="VP27" s="191"/>
      <c r="VQ27" s="191"/>
      <c r="VR27" s="191"/>
      <c r="VS27" s="191"/>
      <c r="VT27" s="191"/>
      <c r="VU27" s="191"/>
      <c r="VV27" s="191"/>
      <c r="VW27" s="191"/>
      <c r="VX27" s="191"/>
      <c r="VY27" s="191"/>
      <c r="VZ27" s="191"/>
      <c r="WA27" s="191"/>
      <c r="WB27" s="191"/>
      <c r="WC27" s="191"/>
      <c r="WD27" s="191"/>
      <c r="WE27" s="191"/>
      <c r="WF27" s="191"/>
      <c r="WG27" s="191"/>
      <c r="WH27" s="191"/>
      <c r="WI27" s="191"/>
      <c r="WJ27" s="191"/>
      <c r="WK27" s="191"/>
      <c r="WL27" s="191"/>
      <c r="WM27" s="191"/>
      <c r="WN27" s="191"/>
      <c r="WO27" s="191"/>
      <c r="WP27" s="191"/>
      <c r="WQ27" s="191"/>
      <c r="WR27" s="191"/>
      <c r="WS27" s="191"/>
      <c r="WT27" s="191"/>
      <c r="WU27" s="191"/>
      <c r="WV27" s="191"/>
      <c r="WW27" s="191"/>
      <c r="WX27" s="191"/>
      <c r="WY27" s="191"/>
      <c r="WZ27" s="191"/>
      <c r="XA27" s="191"/>
      <c r="XB27" s="191"/>
      <c r="XC27" s="191"/>
      <c r="XD27" s="191"/>
      <c r="XE27" s="191"/>
      <c r="XF27" s="191"/>
      <c r="XG27" s="191"/>
      <c r="XH27" s="191"/>
      <c r="XI27" s="191"/>
      <c r="XJ27" s="191"/>
      <c r="XK27" s="191"/>
      <c r="XL27" s="191"/>
      <c r="XM27" s="191"/>
      <c r="XN27" s="191"/>
      <c r="XO27" s="191"/>
      <c r="XP27" s="191"/>
      <c r="XQ27" s="191"/>
      <c r="XR27" s="191"/>
      <c r="XS27" s="191"/>
      <c r="XT27" s="191"/>
      <c r="XU27" s="191"/>
      <c r="XV27" s="191"/>
      <c r="XW27" s="191"/>
      <c r="XX27" s="191"/>
      <c r="XY27" s="191"/>
      <c r="XZ27" s="191"/>
      <c r="YA27" s="191"/>
      <c r="YB27" s="191"/>
      <c r="YC27" s="191"/>
      <c r="YD27" s="191"/>
      <c r="YE27" s="191"/>
      <c r="YF27" s="191"/>
      <c r="YG27" s="191"/>
      <c r="YH27" s="191"/>
      <c r="YI27" s="191"/>
      <c r="YJ27" s="191"/>
      <c r="YK27" s="191"/>
      <c r="YL27" s="191"/>
      <c r="YM27" s="191"/>
      <c r="YN27" s="191"/>
      <c r="YO27" s="191"/>
      <c r="YP27" s="191"/>
      <c r="YQ27" s="191"/>
      <c r="YR27" s="191"/>
      <c r="YS27" s="191"/>
      <c r="YT27" s="191"/>
      <c r="YU27" s="191"/>
      <c r="YV27" s="191"/>
      <c r="YW27" s="191"/>
      <c r="YX27" s="191"/>
      <c r="YY27" s="191"/>
      <c r="YZ27" s="191"/>
      <c r="ZA27" s="191"/>
      <c r="ZB27" s="191"/>
      <c r="ZC27" s="191"/>
      <c r="ZD27" s="191"/>
      <c r="ZE27" s="191"/>
      <c r="ZF27" s="191"/>
      <c r="ZG27" s="191"/>
      <c r="ZH27" s="191"/>
      <c r="ZI27" s="191"/>
      <c r="ZJ27" s="191"/>
      <c r="ZK27" s="191"/>
      <c r="ZL27" s="191"/>
      <c r="ZM27" s="191"/>
      <c r="ZN27" s="191"/>
      <c r="ZO27" s="191"/>
      <c r="ZP27" s="191"/>
      <c r="ZQ27" s="191"/>
      <c r="ZR27" s="191"/>
      <c r="ZS27" s="191"/>
      <c r="ZT27" s="191"/>
      <c r="ZU27" s="191"/>
      <c r="ZV27" s="191"/>
      <c r="ZW27" s="191"/>
      <c r="ZX27" s="191"/>
      <c r="ZY27" s="191"/>
      <c r="ZZ27" s="191"/>
      <c r="AAA27" s="191"/>
      <c r="AAB27" s="191"/>
      <c r="AAC27" s="191"/>
      <c r="AAD27" s="191"/>
      <c r="AAE27" s="191"/>
      <c r="AAF27" s="191"/>
      <c r="AAG27" s="191"/>
      <c r="AAH27" s="191"/>
      <c r="AAI27" s="191"/>
      <c r="AAJ27" s="191"/>
      <c r="AAK27" s="191"/>
      <c r="AAL27" s="191"/>
      <c r="AAM27" s="191"/>
      <c r="AAN27" s="191"/>
      <c r="AAO27" s="191"/>
      <c r="AAP27" s="191"/>
      <c r="AAQ27" s="191"/>
      <c r="AAR27" s="191"/>
      <c r="AAS27" s="191"/>
      <c r="AAT27" s="191"/>
      <c r="AAU27" s="191"/>
      <c r="AAV27" s="191"/>
      <c r="AAW27" s="191"/>
      <c r="AAX27" s="191"/>
      <c r="AAY27" s="191"/>
      <c r="AAZ27" s="191"/>
      <c r="ABA27" s="191"/>
      <c r="ABB27" s="191"/>
      <c r="ABC27" s="191"/>
      <c r="ABD27" s="191"/>
      <c r="ABE27" s="191"/>
      <c r="ABF27" s="191"/>
      <c r="ABG27" s="191"/>
      <c r="ABH27" s="191"/>
      <c r="ABI27" s="191"/>
      <c r="ABJ27" s="191"/>
      <c r="ABK27" s="191"/>
      <c r="ABL27" s="191"/>
      <c r="ABM27" s="191"/>
      <c r="ABN27" s="191"/>
      <c r="ABO27" s="191"/>
      <c r="ABP27" s="191"/>
      <c r="ABQ27" s="191"/>
      <c r="ABR27" s="191"/>
      <c r="ABS27" s="191"/>
      <c r="ABT27" s="191"/>
      <c r="ABU27" s="191"/>
      <c r="ABV27" s="191"/>
      <c r="ABW27" s="191"/>
      <c r="ABX27" s="191"/>
      <c r="ABY27" s="191"/>
      <c r="ABZ27" s="191"/>
      <c r="ACA27" s="191"/>
      <c r="ACB27" s="191"/>
      <c r="ACC27" s="191"/>
      <c r="ACD27" s="191"/>
      <c r="ACE27" s="191"/>
      <c r="ACF27" s="191"/>
      <c r="ACG27" s="191"/>
      <c r="ACH27" s="191"/>
      <c r="ACI27" s="191"/>
      <c r="ACJ27" s="191"/>
      <c r="ACK27" s="191"/>
      <c r="ACL27" s="191"/>
      <c r="ACM27" s="191"/>
      <c r="ACN27" s="191"/>
      <c r="ACO27" s="191"/>
      <c r="ACP27" s="191"/>
      <c r="ACQ27" s="191"/>
      <c r="ACR27" s="191"/>
      <c r="ACS27" s="191"/>
      <c r="ACT27" s="191"/>
      <c r="ACU27" s="191"/>
      <c r="ACV27" s="191"/>
      <c r="ACW27" s="191"/>
      <c r="ACX27" s="191"/>
      <c r="ACY27" s="191"/>
      <c r="ACZ27" s="191"/>
      <c r="ADA27" s="191"/>
      <c r="ADB27" s="191"/>
      <c r="ADC27" s="191"/>
      <c r="ADD27" s="191"/>
      <c r="ADE27" s="191"/>
      <c r="ADF27" s="191"/>
      <c r="ADG27" s="191"/>
      <c r="ADH27" s="191"/>
      <c r="ADI27" s="191"/>
      <c r="ADJ27" s="191"/>
      <c r="ADK27" s="191"/>
      <c r="ADL27" s="191"/>
      <c r="ADM27" s="191"/>
      <c r="ADN27" s="191"/>
      <c r="ADO27" s="191"/>
      <c r="ADP27" s="191"/>
      <c r="ADQ27" s="191"/>
      <c r="ADR27" s="191"/>
      <c r="ADS27" s="191"/>
      <c r="ADT27" s="191"/>
      <c r="ADU27" s="191"/>
      <c r="ADV27" s="191"/>
      <c r="ADW27" s="191"/>
      <c r="ADX27" s="191"/>
      <c r="ADY27" s="191"/>
      <c r="ADZ27" s="191"/>
      <c r="AEA27" s="191"/>
      <c r="AEB27" s="191"/>
      <c r="AEC27" s="191"/>
      <c r="AED27" s="191"/>
      <c r="AEE27" s="191"/>
      <c r="AEF27" s="191"/>
      <c r="AEG27" s="191"/>
      <c r="AEH27" s="191"/>
      <c r="AEI27" s="191"/>
      <c r="AEJ27" s="191"/>
      <c r="AEK27" s="191"/>
      <c r="AEL27" s="191"/>
      <c r="AEM27" s="191"/>
      <c r="AEN27" s="191"/>
      <c r="AEO27" s="191"/>
      <c r="AEP27" s="191"/>
      <c r="AEQ27" s="191"/>
      <c r="AER27" s="191"/>
      <c r="AES27" s="191"/>
      <c r="AET27" s="191"/>
      <c r="AEU27" s="191"/>
      <c r="AEV27" s="191"/>
      <c r="AEW27" s="191"/>
      <c r="AEX27" s="191"/>
      <c r="AEY27" s="191"/>
      <c r="AEZ27" s="191"/>
      <c r="AFA27" s="191"/>
      <c r="AFB27" s="191"/>
      <c r="AFC27" s="191"/>
      <c r="AFD27" s="191"/>
      <c r="AFE27" s="191"/>
      <c r="AFF27" s="191"/>
      <c r="AFG27" s="191"/>
      <c r="AFH27" s="191"/>
      <c r="AFI27" s="191"/>
      <c r="AFJ27" s="191"/>
      <c r="AFK27" s="191"/>
      <c r="AFL27" s="191"/>
      <c r="AFM27" s="191"/>
      <c r="AFN27" s="191"/>
      <c r="AFO27" s="191"/>
      <c r="AFP27" s="191"/>
      <c r="AFQ27" s="191"/>
      <c r="AFR27" s="191"/>
      <c r="AFS27" s="191"/>
      <c r="AFT27" s="191"/>
      <c r="AFU27" s="191"/>
      <c r="AFV27" s="191"/>
      <c r="AFW27" s="191"/>
      <c r="AFX27" s="191"/>
      <c r="AFY27" s="191"/>
      <c r="AFZ27" s="191"/>
      <c r="AGA27" s="191"/>
      <c r="AGB27" s="191"/>
      <c r="AGC27" s="191"/>
      <c r="AGD27" s="191"/>
      <c r="AGE27" s="191"/>
      <c r="AGF27" s="191"/>
      <c r="AGG27" s="191"/>
      <c r="AGH27" s="191"/>
      <c r="AGI27" s="191"/>
      <c r="AGJ27" s="191"/>
      <c r="AGK27" s="191"/>
      <c r="AGL27" s="191"/>
      <c r="AGM27" s="191"/>
      <c r="AGN27" s="191"/>
      <c r="AGO27" s="191"/>
      <c r="AGP27" s="191"/>
      <c r="AGQ27" s="191"/>
      <c r="AGR27" s="191"/>
      <c r="AGS27" s="191"/>
      <c r="AGT27" s="191"/>
      <c r="AGU27" s="191"/>
      <c r="AGV27" s="191"/>
      <c r="AGW27" s="191"/>
      <c r="AGX27" s="191"/>
      <c r="AGY27" s="191"/>
      <c r="AGZ27" s="191"/>
      <c r="AHA27" s="191"/>
      <c r="AHB27" s="191"/>
      <c r="AHC27" s="191"/>
      <c r="AHD27" s="191"/>
      <c r="AHE27" s="191"/>
      <c r="AHF27" s="191"/>
      <c r="AHG27" s="191"/>
      <c r="AHH27" s="191"/>
      <c r="AHI27" s="191"/>
      <c r="AHJ27" s="191"/>
      <c r="AHK27" s="191"/>
      <c r="AHL27" s="191"/>
      <c r="AHM27" s="191"/>
      <c r="AHN27" s="191"/>
      <c r="AHO27" s="191"/>
      <c r="AHP27" s="191"/>
      <c r="AHQ27" s="191"/>
      <c r="AHR27" s="191"/>
      <c r="AHS27" s="191"/>
      <c r="AHT27" s="191"/>
      <c r="AHU27" s="191"/>
      <c r="AHV27" s="191"/>
      <c r="AHW27" s="191"/>
      <c r="AHX27" s="191"/>
      <c r="AHY27" s="191"/>
      <c r="AHZ27" s="191"/>
      <c r="AIA27" s="191"/>
      <c r="AIB27" s="191"/>
      <c r="AIC27" s="191"/>
      <c r="AID27" s="191"/>
      <c r="AIE27" s="191"/>
      <c r="AIF27" s="191"/>
      <c r="AIG27" s="191"/>
      <c r="AIH27" s="191"/>
      <c r="AII27" s="191"/>
      <c r="AIJ27" s="191"/>
      <c r="AIK27" s="191"/>
      <c r="AIL27" s="191"/>
      <c r="AIM27" s="191"/>
      <c r="AIN27" s="191"/>
      <c r="AIO27" s="191"/>
      <c r="AIP27" s="191"/>
      <c r="AIQ27" s="191"/>
      <c r="AIR27" s="191"/>
      <c r="AIS27" s="191"/>
      <c r="AIT27" s="191"/>
      <c r="AIU27" s="191"/>
      <c r="AIV27" s="191"/>
      <c r="AIW27" s="191"/>
      <c r="AIX27" s="191"/>
      <c r="AIY27" s="191"/>
      <c r="AIZ27" s="191"/>
      <c r="AJA27" s="191"/>
      <c r="AJB27" s="191"/>
      <c r="AJC27" s="191"/>
      <c r="AJD27" s="191"/>
      <c r="AJE27" s="191"/>
      <c r="AJF27" s="191"/>
      <c r="AJG27" s="191"/>
      <c r="AJH27" s="191"/>
      <c r="AJI27" s="191"/>
      <c r="AJJ27" s="191"/>
      <c r="AJK27" s="191"/>
      <c r="AJL27" s="191"/>
      <c r="AJM27" s="191"/>
      <c r="AJN27" s="191"/>
      <c r="AJO27" s="191"/>
      <c r="AJP27" s="191"/>
      <c r="AJQ27" s="191"/>
      <c r="AJR27" s="191"/>
      <c r="AJS27" s="191"/>
      <c r="AJT27" s="191"/>
      <c r="AJU27" s="191"/>
      <c r="AJV27" s="191"/>
      <c r="AJW27" s="191"/>
      <c r="AJX27" s="191"/>
      <c r="AJY27" s="191"/>
      <c r="AJZ27" s="191"/>
      <c r="AKA27" s="191"/>
      <c r="AKB27" s="191"/>
      <c r="AKC27" s="191"/>
      <c r="AKD27" s="191"/>
      <c r="AKE27" s="191"/>
      <c r="AKF27" s="191"/>
      <c r="AKG27" s="191"/>
      <c r="AKH27" s="191"/>
      <c r="AKI27" s="191"/>
      <c r="AKJ27" s="191"/>
      <c r="AKK27" s="191"/>
      <c r="AKL27" s="191"/>
      <c r="AKM27" s="191"/>
      <c r="AKN27" s="191"/>
      <c r="AKO27" s="191"/>
      <c r="AKP27" s="191"/>
      <c r="AKQ27" s="191"/>
      <c r="AKR27" s="191"/>
      <c r="AKS27" s="191"/>
      <c r="AKT27" s="191"/>
      <c r="AKU27" s="191"/>
      <c r="AKV27" s="191"/>
      <c r="AKW27" s="191"/>
      <c r="AKX27" s="191"/>
      <c r="AKY27" s="191"/>
      <c r="AKZ27" s="191"/>
      <c r="ALA27" s="191"/>
      <c r="ALB27" s="191"/>
      <c r="ALC27" s="191"/>
      <c r="ALD27" s="191"/>
      <c r="ALE27" s="191"/>
      <c r="ALF27" s="191"/>
      <c r="ALG27" s="191"/>
      <c r="ALH27" s="191"/>
      <c r="ALI27" s="191"/>
      <c r="ALJ27" s="191"/>
      <c r="ALK27" s="191"/>
      <c r="ALL27" s="191"/>
      <c r="ALM27" s="191"/>
      <c r="ALN27" s="191"/>
      <c r="ALO27" s="191"/>
      <c r="ALP27" s="191"/>
      <c r="ALQ27" s="191"/>
      <c r="ALR27" s="191"/>
      <c r="ALS27" s="191"/>
      <c r="ALT27" s="191"/>
      <c r="ALU27" s="191"/>
      <c r="ALV27" s="191"/>
      <c r="ALW27" s="191"/>
      <c r="ALX27" s="191"/>
      <c r="ALY27" s="191"/>
      <c r="ALZ27" s="191"/>
      <c r="AMA27" s="191"/>
      <c r="AMB27" s="191"/>
      <c r="AMC27" s="191"/>
      <c r="AMD27" s="191"/>
      <c r="AME27" s="191"/>
      <c r="AMF27" s="191"/>
      <c r="AMG27" s="191"/>
      <c r="AMH27" s="191"/>
      <c r="AMI27" s="191"/>
      <c r="AMJ27" s="191"/>
      <c r="AMK27" s="191"/>
      <c r="AML27" s="191"/>
    </row>
    <row r="28" spans="1:1026" ht="9.9499999999999993" hidden="1" customHeight="1" x14ac:dyDescent="0.25">
      <c r="A28" s="811" t="s">
        <v>8</v>
      </c>
      <c r="B28" s="811"/>
      <c r="C28" s="211"/>
      <c r="D28" s="211"/>
      <c r="E28" s="210"/>
      <c r="F28" s="172"/>
      <c r="G28" s="188"/>
      <c r="H28" s="188"/>
      <c r="M28" s="304"/>
      <c r="N28" s="31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1"/>
      <c r="AO28" s="191"/>
      <c r="AP28" s="191"/>
      <c r="AQ28" s="191"/>
      <c r="AR28" s="191"/>
      <c r="AS28" s="191"/>
      <c r="AT28" s="191"/>
      <c r="AU28" s="191"/>
      <c r="AV28" s="191"/>
      <c r="AW28" s="191"/>
      <c r="AX28" s="191"/>
      <c r="AY28" s="191"/>
      <c r="AZ28" s="191"/>
      <c r="BA28" s="191"/>
      <c r="BB28" s="191"/>
      <c r="BC28" s="191"/>
      <c r="BD28" s="191"/>
      <c r="BE28" s="191"/>
      <c r="BF28" s="191"/>
      <c r="BG28" s="191"/>
      <c r="BH28" s="191"/>
      <c r="BI28" s="191"/>
      <c r="BJ28" s="191"/>
      <c r="BK28" s="191"/>
      <c r="BL28" s="191"/>
      <c r="BM28" s="191"/>
      <c r="BN28" s="191"/>
      <c r="BO28" s="191"/>
      <c r="BP28" s="191"/>
      <c r="BQ28" s="191"/>
      <c r="BR28" s="191"/>
      <c r="BS28" s="191"/>
      <c r="BT28" s="191"/>
      <c r="BU28" s="191"/>
      <c r="BV28" s="191"/>
      <c r="BW28" s="191"/>
      <c r="BX28" s="191"/>
      <c r="BY28" s="191"/>
      <c r="BZ28" s="191"/>
      <c r="CA28" s="191"/>
      <c r="CB28" s="191"/>
      <c r="CC28" s="191"/>
      <c r="CD28" s="191"/>
      <c r="CE28" s="191"/>
      <c r="CF28" s="191"/>
      <c r="CG28" s="191"/>
      <c r="CH28" s="191"/>
      <c r="CI28" s="191"/>
      <c r="CJ28" s="191"/>
      <c r="CK28" s="191"/>
      <c r="CL28" s="191"/>
      <c r="CM28" s="191"/>
      <c r="CN28" s="191"/>
      <c r="CO28" s="191"/>
      <c r="CP28" s="191"/>
      <c r="CQ28" s="191"/>
      <c r="CR28" s="191"/>
      <c r="CS28" s="191"/>
      <c r="CT28" s="191"/>
      <c r="CU28" s="191"/>
      <c r="CV28" s="191"/>
      <c r="CW28" s="191"/>
      <c r="CX28" s="191"/>
      <c r="CY28" s="191"/>
      <c r="CZ28" s="191"/>
      <c r="DA28" s="191"/>
      <c r="DB28" s="191"/>
      <c r="DC28" s="191"/>
      <c r="DD28" s="191"/>
      <c r="DE28" s="191"/>
      <c r="DF28" s="191"/>
      <c r="DG28" s="191"/>
      <c r="DH28" s="191"/>
      <c r="DI28" s="191"/>
      <c r="DJ28" s="191"/>
      <c r="DK28" s="191"/>
      <c r="DL28" s="191"/>
      <c r="DM28" s="191"/>
      <c r="DN28" s="191"/>
      <c r="DO28" s="191"/>
      <c r="DP28" s="191"/>
      <c r="DQ28" s="191"/>
      <c r="DR28" s="191"/>
      <c r="DS28" s="191"/>
      <c r="DT28" s="191"/>
      <c r="DU28" s="191"/>
      <c r="DV28" s="191"/>
      <c r="DW28" s="191"/>
      <c r="DX28" s="191"/>
      <c r="DY28" s="191"/>
      <c r="DZ28" s="191"/>
      <c r="EA28" s="191"/>
      <c r="EB28" s="191"/>
      <c r="EC28" s="191"/>
      <c r="ED28" s="191"/>
      <c r="EE28" s="191"/>
      <c r="EF28" s="191"/>
      <c r="EG28" s="191"/>
      <c r="EH28" s="191"/>
      <c r="EI28" s="191"/>
      <c r="EJ28" s="191"/>
      <c r="EK28" s="191"/>
      <c r="EL28" s="191"/>
      <c r="EM28" s="191"/>
      <c r="EN28" s="191"/>
      <c r="EO28" s="191"/>
      <c r="EP28" s="191"/>
      <c r="EQ28" s="191"/>
      <c r="ER28" s="191"/>
      <c r="ES28" s="191"/>
      <c r="ET28" s="191"/>
      <c r="EU28" s="191"/>
      <c r="EV28" s="191"/>
      <c r="EW28" s="191"/>
      <c r="EX28" s="191"/>
      <c r="EY28" s="191"/>
      <c r="EZ28" s="191"/>
      <c r="FA28" s="191"/>
      <c r="FB28" s="191"/>
      <c r="FC28" s="191"/>
      <c r="FD28" s="191"/>
      <c r="FE28" s="191"/>
      <c r="FF28" s="191"/>
      <c r="FG28" s="191"/>
      <c r="FH28" s="191"/>
      <c r="FI28" s="191"/>
      <c r="FJ28" s="191"/>
      <c r="FK28" s="191"/>
      <c r="FL28" s="191"/>
      <c r="FM28" s="191"/>
      <c r="FN28" s="191"/>
      <c r="FO28" s="191"/>
      <c r="FP28" s="191"/>
      <c r="FQ28" s="191"/>
      <c r="FR28" s="191"/>
      <c r="FS28" s="191"/>
      <c r="FT28" s="191"/>
      <c r="FU28" s="191"/>
      <c r="FV28" s="191"/>
      <c r="FW28" s="191"/>
      <c r="FX28" s="191"/>
      <c r="FY28" s="191"/>
      <c r="FZ28" s="191"/>
      <c r="GA28" s="191"/>
      <c r="GB28" s="191"/>
      <c r="GC28" s="191"/>
      <c r="GD28" s="191"/>
      <c r="GE28" s="191"/>
      <c r="GF28" s="191"/>
      <c r="GG28" s="191"/>
      <c r="GH28" s="191"/>
      <c r="GI28" s="191"/>
      <c r="GJ28" s="191"/>
      <c r="GK28" s="191"/>
      <c r="GL28" s="191"/>
      <c r="GM28" s="191"/>
      <c r="GN28" s="191"/>
      <c r="GO28" s="191"/>
      <c r="GP28" s="191"/>
      <c r="GQ28" s="191"/>
      <c r="GR28" s="191"/>
      <c r="GS28" s="191"/>
      <c r="GT28" s="191"/>
      <c r="GU28" s="191"/>
      <c r="GV28" s="191"/>
      <c r="GW28" s="191"/>
      <c r="GX28" s="191"/>
      <c r="GY28" s="191"/>
      <c r="GZ28" s="191"/>
      <c r="HA28" s="191"/>
      <c r="HB28" s="191"/>
      <c r="HC28" s="191"/>
      <c r="HD28" s="191"/>
      <c r="HE28" s="191"/>
      <c r="HF28" s="191"/>
      <c r="HG28" s="191"/>
      <c r="HH28" s="191"/>
      <c r="HI28" s="191"/>
      <c r="HJ28" s="191"/>
      <c r="HK28" s="191"/>
      <c r="HL28" s="191"/>
      <c r="HM28" s="191"/>
      <c r="HN28" s="191"/>
      <c r="HO28" s="191"/>
      <c r="HP28" s="191"/>
      <c r="HQ28" s="191"/>
      <c r="HR28" s="191"/>
      <c r="HS28" s="191"/>
      <c r="HT28" s="191"/>
      <c r="HU28" s="191"/>
      <c r="HV28" s="191"/>
      <c r="HW28" s="191"/>
      <c r="HX28" s="191"/>
      <c r="HY28" s="191"/>
      <c r="HZ28" s="191"/>
      <c r="IA28" s="191"/>
      <c r="IB28" s="191"/>
      <c r="IC28" s="191"/>
      <c r="ID28" s="191"/>
      <c r="IE28" s="191"/>
      <c r="IF28" s="191"/>
      <c r="IG28" s="191"/>
      <c r="IH28" s="191"/>
      <c r="II28" s="191"/>
      <c r="IJ28" s="191"/>
      <c r="IK28" s="191"/>
      <c r="IL28" s="191"/>
      <c r="IM28" s="191"/>
      <c r="IN28" s="191"/>
      <c r="IO28" s="191"/>
      <c r="IP28" s="191"/>
      <c r="IQ28" s="191"/>
      <c r="IR28" s="191"/>
      <c r="IS28" s="191"/>
      <c r="IT28" s="191"/>
      <c r="IU28" s="191"/>
      <c r="IV28" s="191"/>
      <c r="IW28" s="191"/>
      <c r="IX28" s="191"/>
      <c r="IY28" s="191"/>
      <c r="IZ28" s="191"/>
      <c r="JA28" s="191"/>
      <c r="JB28" s="191"/>
      <c r="JC28" s="191"/>
      <c r="JD28" s="191"/>
      <c r="JE28" s="191"/>
      <c r="JF28" s="191"/>
      <c r="JG28" s="191"/>
      <c r="JH28" s="191"/>
      <c r="JI28" s="191"/>
      <c r="JJ28" s="191"/>
      <c r="JK28" s="191"/>
      <c r="JL28" s="191"/>
      <c r="JM28" s="191"/>
      <c r="JN28" s="191"/>
      <c r="JO28" s="191"/>
      <c r="JP28" s="191"/>
      <c r="JQ28" s="191"/>
      <c r="JR28" s="191"/>
      <c r="JS28" s="191"/>
      <c r="JT28" s="191"/>
      <c r="JU28" s="191"/>
      <c r="JV28" s="191"/>
      <c r="JW28" s="191"/>
      <c r="JX28" s="191"/>
      <c r="JY28" s="191"/>
      <c r="JZ28" s="191"/>
      <c r="KA28" s="191"/>
      <c r="KB28" s="191"/>
      <c r="KC28" s="191"/>
      <c r="KD28" s="191"/>
      <c r="KE28" s="191"/>
      <c r="KF28" s="191"/>
      <c r="KG28" s="191"/>
      <c r="KH28" s="191"/>
      <c r="KI28" s="191"/>
      <c r="KJ28" s="191"/>
      <c r="KK28" s="191"/>
      <c r="KL28" s="191"/>
      <c r="KM28" s="191"/>
      <c r="KN28" s="191"/>
      <c r="KO28" s="191"/>
      <c r="KP28" s="191"/>
      <c r="KQ28" s="191"/>
      <c r="KR28" s="191"/>
      <c r="KS28" s="191"/>
      <c r="KT28" s="191"/>
      <c r="KU28" s="191"/>
      <c r="KV28" s="191"/>
      <c r="KW28" s="191"/>
      <c r="KX28" s="191"/>
      <c r="KY28" s="191"/>
      <c r="KZ28" s="191"/>
      <c r="LA28" s="191"/>
      <c r="LB28" s="191"/>
      <c r="LC28" s="191"/>
      <c r="LD28" s="191"/>
      <c r="LE28" s="191"/>
      <c r="LF28" s="191"/>
      <c r="LG28" s="191"/>
      <c r="LH28" s="191"/>
      <c r="LI28" s="191"/>
      <c r="LJ28" s="191"/>
      <c r="LK28" s="191"/>
      <c r="LL28" s="191"/>
      <c r="LM28" s="191"/>
      <c r="LN28" s="191"/>
      <c r="LO28" s="191"/>
      <c r="LP28" s="191"/>
      <c r="LQ28" s="191"/>
      <c r="LR28" s="191"/>
      <c r="LS28" s="191"/>
      <c r="LT28" s="191"/>
      <c r="LU28" s="191"/>
      <c r="LV28" s="191"/>
      <c r="LW28" s="191"/>
      <c r="LX28" s="191"/>
      <c r="LY28" s="191"/>
      <c r="LZ28" s="191"/>
      <c r="MA28" s="191"/>
      <c r="MB28" s="191"/>
      <c r="MC28" s="191"/>
      <c r="MD28" s="191"/>
      <c r="ME28" s="191"/>
      <c r="MF28" s="191"/>
      <c r="MG28" s="191"/>
      <c r="MH28" s="191"/>
      <c r="MI28" s="191"/>
      <c r="MJ28" s="191"/>
      <c r="MK28" s="191"/>
      <c r="ML28" s="191"/>
      <c r="MM28" s="191"/>
      <c r="MN28" s="191"/>
      <c r="MO28" s="191"/>
      <c r="MP28" s="191"/>
      <c r="MQ28" s="191"/>
      <c r="MR28" s="191"/>
      <c r="MS28" s="191"/>
      <c r="MT28" s="191"/>
      <c r="MU28" s="191"/>
      <c r="MV28" s="191"/>
      <c r="MW28" s="191"/>
      <c r="MX28" s="191"/>
      <c r="MY28" s="191"/>
      <c r="MZ28" s="191"/>
      <c r="NA28" s="191"/>
      <c r="NB28" s="191"/>
      <c r="NC28" s="191"/>
      <c r="ND28" s="191"/>
      <c r="NE28" s="191"/>
      <c r="NF28" s="191"/>
      <c r="NG28" s="191"/>
      <c r="NH28" s="191"/>
      <c r="NI28" s="191"/>
      <c r="NJ28" s="191"/>
      <c r="NK28" s="191"/>
      <c r="NL28" s="191"/>
      <c r="NM28" s="191"/>
      <c r="NN28" s="191"/>
      <c r="NO28" s="191"/>
      <c r="NP28" s="191"/>
      <c r="NQ28" s="191"/>
      <c r="NR28" s="191"/>
      <c r="NS28" s="191"/>
      <c r="NT28" s="191"/>
      <c r="NU28" s="191"/>
      <c r="NV28" s="191"/>
      <c r="NW28" s="191"/>
      <c r="NX28" s="191"/>
      <c r="NY28" s="191"/>
      <c r="NZ28" s="191"/>
      <c r="OA28" s="191"/>
      <c r="OB28" s="191"/>
      <c r="OC28" s="191"/>
      <c r="OD28" s="191"/>
      <c r="OE28" s="191"/>
      <c r="OF28" s="191"/>
      <c r="OG28" s="191"/>
      <c r="OH28" s="191"/>
      <c r="OI28" s="191"/>
      <c r="OJ28" s="191"/>
      <c r="OK28" s="191"/>
      <c r="OL28" s="191"/>
      <c r="OM28" s="191"/>
      <c r="ON28" s="191"/>
      <c r="OO28" s="191"/>
      <c r="OP28" s="191"/>
      <c r="OQ28" s="191"/>
      <c r="OR28" s="191"/>
      <c r="OS28" s="191"/>
      <c r="OT28" s="191"/>
      <c r="OU28" s="191"/>
      <c r="OV28" s="191"/>
      <c r="OW28" s="191"/>
      <c r="OX28" s="191"/>
      <c r="OY28" s="191"/>
      <c r="OZ28" s="191"/>
      <c r="PA28" s="191"/>
      <c r="PB28" s="191"/>
      <c r="PC28" s="191"/>
      <c r="PD28" s="191"/>
      <c r="PE28" s="191"/>
      <c r="PF28" s="191"/>
      <c r="PG28" s="191"/>
      <c r="PH28" s="191"/>
      <c r="PI28" s="191"/>
      <c r="PJ28" s="191"/>
      <c r="PK28" s="191"/>
      <c r="PL28" s="191"/>
      <c r="PM28" s="191"/>
      <c r="PN28" s="191"/>
      <c r="PO28" s="191"/>
      <c r="PP28" s="191"/>
      <c r="PQ28" s="191"/>
      <c r="PR28" s="191"/>
      <c r="PS28" s="191"/>
      <c r="PT28" s="191"/>
      <c r="PU28" s="191"/>
      <c r="PV28" s="191"/>
      <c r="PW28" s="191"/>
      <c r="PX28" s="191"/>
      <c r="PY28" s="191"/>
      <c r="PZ28" s="191"/>
      <c r="QA28" s="191"/>
      <c r="QB28" s="191"/>
      <c r="QC28" s="191"/>
      <c r="QD28" s="191"/>
      <c r="QE28" s="191"/>
      <c r="QF28" s="191"/>
      <c r="QG28" s="191"/>
      <c r="QH28" s="191"/>
      <c r="QI28" s="191"/>
      <c r="QJ28" s="191"/>
      <c r="QK28" s="191"/>
      <c r="QL28" s="191"/>
      <c r="QM28" s="191"/>
      <c r="QN28" s="191"/>
      <c r="QO28" s="191"/>
      <c r="QP28" s="191"/>
      <c r="QQ28" s="191"/>
      <c r="QR28" s="191"/>
      <c r="QS28" s="191"/>
      <c r="QT28" s="191"/>
      <c r="QU28" s="191"/>
      <c r="QV28" s="191"/>
      <c r="QW28" s="191"/>
      <c r="QX28" s="191"/>
      <c r="QY28" s="191"/>
      <c r="QZ28" s="191"/>
      <c r="RA28" s="191"/>
      <c r="RB28" s="191"/>
      <c r="RC28" s="191"/>
      <c r="RD28" s="191"/>
      <c r="RE28" s="191"/>
      <c r="RF28" s="191"/>
      <c r="RG28" s="191"/>
      <c r="RH28" s="191"/>
      <c r="RI28" s="191"/>
      <c r="RJ28" s="191"/>
      <c r="RK28" s="191"/>
      <c r="RL28" s="191"/>
      <c r="RM28" s="191"/>
      <c r="RN28" s="191"/>
      <c r="RO28" s="191"/>
      <c r="RP28" s="191"/>
      <c r="RQ28" s="191"/>
      <c r="RR28" s="191"/>
      <c r="RS28" s="191"/>
      <c r="RT28" s="191"/>
      <c r="RU28" s="191"/>
      <c r="RV28" s="191"/>
      <c r="RW28" s="191"/>
      <c r="RX28" s="191"/>
      <c r="RY28" s="191"/>
      <c r="RZ28" s="191"/>
      <c r="SA28" s="191"/>
      <c r="SB28" s="191"/>
      <c r="SC28" s="191"/>
      <c r="SD28" s="191"/>
      <c r="SE28" s="191"/>
      <c r="SF28" s="191"/>
      <c r="SG28" s="191"/>
      <c r="SH28" s="191"/>
      <c r="SI28" s="191"/>
      <c r="SJ28" s="191"/>
      <c r="SK28" s="191"/>
      <c r="SL28" s="191"/>
      <c r="SM28" s="191"/>
      <c r="SN28" s="191"/>
      <c r="SO28" s="191"/>
      <c r="SP28" s="191"/>
      <c r="SQ28" s="191"/>
      <c r="SR28" s="191"/>
      <c r="SS28" s="191"/>
      <c r="ST28" s="191"/>
      <c r="SU28" s="191"/>
      <c r="SV28" s="191"/>
      <c r="SW28" s="191"/>
      <c r="SX28" s="191"/>
      <c r="SY28" s="191"/>
      <c r="SZ28" s="191"/>
      <c r="TA28" s="191"/>
      <c r="TB28" s="191"/>
      <c r="TC28" s="191"/>
      <c r="TD28" s="191"/>
      <c r="TE28" s="191"/>
      <c r="TF28" s="191"/>
      <c r="TG28" s="191"/>
      <c r="TH28" s="191"/>
      <c r="TI28" s="191"/>
      <c r="TJ28" s="191"/>
      <c r="TK28" s="191"/>
      <c r="TL28" s="191"/>
      <c r="TM28" s="191"/>
      <c r="TN28" s="191"/>
      <c r="TO28" s="191"/>
      <c r="TP28" s="191"/>
      <c r="TQ28" s="191"/>
      <c r="TR28" s="191"/>
      <c r="TS28" s="191"/>
      <c r="TT28" s="191"/>
      <c r="TU28" s="191"/>
      <c r="TV28" s="191"/>
      <c r="TW28" s="191"/>
      <c r="TX28" s="191"/>
      <c r="TY28" s="191"/>
      <c r="TZ28" s="191"/>
      <c r="UA28" s="191"/>
      <c r="UB28" s="191"/>
      <c r="UC28" s="191"/>
      <c r="UD28" s="191"/>
      <c r="UE28" s="191"/>
      <c r="UF28" s="191"/>
      <c r="UG28" s="191"/>
      <c r="UH28" s="191"/>
      <c r="UI28" s="191"/>
      <c r="UJ28" s="191"/>
      <c r="UK28" s="191"/>
      <c r="UL28" s="191"/>
      <c r="UM28" s="191"/>
      <c r="UN28" s="191"/>
      <c r="UO28" s="191"/>
      <c r="UP28" s="191"/>
      <c r="UQ28" s="191"/>
      <c r="UR28" s="191"/>
      <c r="US28" s="191"/>
      <c r="UT28" s="191"/>
      <c r="UU28" s="191"/>
      <c r="UV28" s="191"/>
      <c r="UW28" s="191"/>
      <c r="UX28" s="191"/>
      <c r="UY28" s="191"/>
      <c r="UZ28" s="191"/>
      <c r="VA28" s="191"/>
      <c r="VB28" s="191"/>
      <c r="VC28" s="191"/>
      <c r="VD28" s="191"/>
      <c r="VE28" s="191"/>
      <c r="VF28" s="191"/>
      <c r="VG28" s="191"/>
      <c r="VH28" s="191"/>
      <c r="VI28" s="191"/>
      <c r="VJ28" s="191"/>
      <c r="VK28" s="191"/>
      <c r="VL28" s="191"/>
      <c r="VM28" s="191"/>
      <c r="VN28" s="191"/>
      <c r="VO28" s="191"/>
      <c r="VP28" s="191"/>
      <c r="VQ28" s="191"/>
      <c r="VR28" s="191"/>
      <c r="VS28" s="191"/>
      <c r="VT28" s="191"/>
      <c r="VU28" s="191"/>
      <c r="VV28" s="191"/>
      <c r="VW28" s="191"/>
      <c r="VX28" s="191"/>
      <c r="VY28" s="191"/>
      <c r="VZ28" s="191"/>
      <c r="WA28" s="191"/>
      <c r="WB28" s="191"/>
      <c r="WC28" s="191"/>
      <c r="WD28" s="191"/>
      <c r="WE28" s="191"/>
      <c r="WF28" s="191"/>
      <c r="WG28" s="191"/>
      <c r="WH28" s="191"/>
      <c r="WI28" s="191"/>
      <c r="WJ28" s="191"/>
      <c r="WK28" s="191"/>
      <c r="WL28" s="191"/>
      <c r="WM28" s="191"/>
      <c r="WN28" s="191"/>
      <c r="WO28" s="191"/>
      <c r="WP28" s="191"/>
      <c r="WQ28" s="191"/>
      <c r="WR28" s="191"/>
      <c r="WS28" s="191"/>
      <c r="WT28" s="191"/>
      <c r="WU28" s="191"/>
      <c r="WV28" s="191"/>
      <c r="WW28" s="191"/>
      <c r="WX28" s="191"/>
      <c r="WY28" s="191"/>
      <c r="WZ28" s="191"/>
      <c r="XA28" s="191"/>
      <c r="XB28" s="191"/>
      <c r="XC28" s="191"/>
      <c r="XD28" s="191"/>
      <c r="XE28" s="191"/>
      <c r="XF28" s="191"/>
      <c r="XG28" s="191"/>
      <c r="XH28" s="191"/>
      <c r="XI28" s="191"/>
      <c r="XJ28" s="191"/>
      <c r="XK28" s="191"/>
      <c r="XL28" s="191"/>
      <c r="XM28" s="191"/>
      <c r="XN28" s="191"/>
      <c r="XO28" s="191"/>
      <c r="XP28" s="191"/>
      <c r="XQ28" s="191"/>
      <c r="XR28" s="191"/>
      <c r="XS28" s="191"/>
      <c r="XT28" s="191"/>
      <c r="XU28" s="191"/>
      <c r="XV28" s="191"/>
      <c r="XW28" s="191"/>
      <c r="XX28" s="191"/>
      <c r="XY28" s="191"/>
      <c r="XZ28" s="191"/>
      <c r="YA28" s="191"/>
      <c r="YB28" s="191"/>
      <c r="YC28" s="191"/>
      <c r="YD28" s="191"/>
      <c r="YE28" s="191"/>
      <c r="YF28" s="191"/>
      <c r="YG28" s="191"/>
      <c r="YH28" s="191"/>
      <c r="YI28" s="191"/>
      <c r="YJ28" s="191"/>
      <c r="YK28" s="191"/>
      <c r="YL28" s="191"/>
      <c r="YM28" s="191"/>
      <c r="YN28" s="191"/>
      <c r="YO28" s="191"/>
      <c r="YP28" s="191"/>
      <c r="YQ28" s="191"/>
      <c r="YR28" s="191"/>
      <c r="YS28" s="191"/>
      <c r="YT28" s="191"/>
      <c r="YU28" s="191"/>
      <c r="YV28" s="191"/>
      <c r="YW28" s="191"/>
      <c r="YX28" s="191"/>
      <c r="YY28" s="191"/>
      <c r="YZ28" s="191"/>
      <c r="ZA28" s="191"/>
      <c r="ZB28" s="191"/>
      <c r="ZC28" s="191"/>
      <c r="ZD28" s="191"/>
      <c r="ZE28" s="191"/>
      <c r="ZF28" s="191"/>
      <c r="ZG28" s="191"/>
      <c r="ZH28" s="191"/>
      <c r="ZI28" s="191"/>
      <c r="ZJ28" s="191"/>
      <c r="ZK28" s="191"/>
      <c r="ZL28" s="191"/>
      <c r="ZM28" s="191"/>
      <c r="ZN28" s="191"/>
      <c r="ZO28" s="191"/>
      <c r="ZP28" s="191"/>
      <c r="ZQ28" s="191"/>
      <c r="ZR28" s="191"/>
      <c r="ZS28" s="191"/>
      <c r="ZT28" s="191"/>
      <c r="ZU28" s="191"/>
      <c r="ZV28" s="191"/>
      <c r="ZW28" s="191"/>
      <c r="ZX28" s="191"/>
      <c r="ZY28" s="191"/>
      <c r="ZZ28" s="191"/>
      <c r="AAA28" s="191"/>
      <c r="AAB28" s="191"/>
      <c r="AAC28" s="191"/>
      <c r="AAD28" s="191"/>
      <c r="AAE28" s="191"/>
      <c r="AAF28" s="191"/>
      <c r="AAG28" s="191"/>
      <c r="AAH28" s="191"/>
      <c r="AAI28" s="191"/>
      <c r="AAJ28" s="191"/>
      <c r="AAK28" s="191"/>
      <c r="AAL28" s="191"/>
      <c r="AAM28" s="191"/>
      <c r="AAN28" s="191"/>
      <c r="AAO28" s="191"/>
      <c r="AAP28" s="191"/>
      <c r="AAQ28" s="191"/>
      <c r="AAR28" s="191"/>
      <c r="AAS28" s="191"/>
      <c r="AAT28" s="191"/>
      <c r="AAU28" s="191"/>
      <c r="AAV28" s="191"/>
      <c r="AAW28" s="191"/>
      <c r="AAX28" s="191"/>
      <c r="AAY28" s="191"/>
      <c r="AAZ28" s="191"/>
      <c r="ABA28" s="191"/>
      <c r="ABB28" s="191"/>
      <c r="ABC28" s="191"/>
      <c r="ABD28" s="191"/>
      <c r="ABE28" s="191"/>
      <c r="ABF28" s="191"/>
      <c r="ABG28" s="191"/>
      <c r="ABH28" s="191"/>
      <c r="ABI28" s="191"/>
      <c r="ABJ28" s="191"/>
      <c r="ABK28" s="191"/>
      <c r="ABL28" s="191"/>
      <c r="ABM28" s="191"/>
      <c r="ABN28" s="191"/>
      <c r="ABO28" s="191"/>
      <c r="ABP28" s="191"/>
      <c r="ABQ28" s="191"/>
      <c r="ABR28" s="191"/>
      <c r="ABS28" s="191"/>
      <c r="ABT28" s="191"/>
      <c r="ABU28" s="191"/>
      <c r="ABV28" s="191"/>
      <c r="ABW28" s="191"/>
      <c r="ABX28" s="191"/>
      <c r="ABY28" s="191"/>
      <c r="ABZ28" s="191"/>
      <c r="ACA28" s="191"/>
      <c r="ACB28" s="191"/>
      <c r="ACC28" s="191"/>
      <c r="ACD28" s="191"/>
      <c r="ACE28" s="191"/>
      <c r="ACF28" s="191"/>
      <c r="ACG28" s="191"/>
      <c r="ACH28" s="191"/>
      <c r="ACI28" s="191"/>
      <c r="ACJ28" s="191"/>
      <c r="ACK28" s="191"/>
      <c r="ACL28" s="191"/>
      <c r="ACM28" s="191"/>
      <c r="ACN28" s="191"/>
      <c r="ACO28" s="191"/>
      <c r="ACP28" s="191"/>
      <c r="ACQ28" s="191"/>
      <c r="ACR28" s="191"/>
      <c r="ACS28" s="191"/>
      <c r="ACT28" s="191"/>
      <c r="ACU28" s="191"/>
      <c r="ACV28" s="191"/>
      <c r="ACW28" s="191"/>
      <c r="ACX28" s="191"/>
      <c r="ACY28" s="191"/>
      <c r="ACZ28" s="191"/>
      <c r="ADA28" s="191"/>
      <c r="ADB28" s="191"/>
      <c r="ADC28" s="191"/>
      <c r="ADD28" s="191"/>
      <c r="ADE28" s="191"/>
      <c r="ADF28" s="191"/>
      <c r="ADG28" s="191"/>
      <c r="ADH28" s="191"/>
      <c r="ADI28" s="191"/>
      <c r="ADJ28" s="191"/>
      <c r="ADK28" s="191"/>
      <c r="ADL28" s="191"/>
      <c r="ADM28" s="191"/>
      <c r="ADN28" s="191"/>
      <c r="ADO28" s="191"/>
      <c r="ADP28" s="191"/>
      <c r="ADQ28" s="191"/>
      <c r="ADR28" s="191"/>
      <c r="ADS28" s="191"/>
      <c r="ADT28" s="191"/>
      <c r="ADU28" s="191"/>
      <c r="ADV28" s="191"/>
      <c r="ADW28" s="191"/>
      <c r="ADX28" s="191"/>
      <c r="ADY28" s="191"/>
      <c r="ADZ28" s="191"/>
      <c r="AEA28" s="191"/>
      <c r="AEB28" s="191"/>
      <c r="AEC28" s="191"/>
      <c r="AED28" s="191"/>
      <c r="AEE28" s="191"/>
      <c r="AEF28" s="191"/>
      <c r="AEG28" s="191"/>
      <c r="AEH28" s="191"/>
      <c r="AEI28" s="191"/>
      <c r="AEJ28" s="191"/>
      <c r="AEK28" s="191"/>
      <c r="AEL28" s="191"/>
      <c r="AEM28" s="191"/>
      <c r="AEN28" s="191"/>
      <c r="AEO28" s="191"/>
      <c r="AEP28" s="191"/>
      <c r="AEQ28" s="191"/>
      <c r="AER28" s="191"/>
      <c r="AES28" s="191"/>
      <c r="AET28" s="191"/>
      <c r="AEU28" s="191"/>
      <c r="AEV28" s="191"/>
      <c r="AEW28" s="191"/>
      <c r="AEX28" s="191"/>
      <c r="AEY28" s="191"/>
      <c r="AEZ28" s="191"/>
      <c r="AFA28" s="191"/>
      <c r="AFB28" s="191"/>
      <c r="AFC28" s="191"/>
      <c r="AFD28" s="191"/>
      <c r="AFE28" s="191"/>
      <c r="AFF28" s="191"/>
      <c r="AFG28" s="191"/>
      <c r="AFH28" s="191"/>
      <c r="AFI28" s="191"/>
      <c r="AFJ28" s="191"/>
      <c r="AFK28" s="191"/>
      <c r="AFL28" s="191"/>
      <c r="AFM28" s="191"/>
      <c r="AFN28" s="191"/>
      <c r="AFO28" s="191"/>
      <c r="AFP28" s="191"/>
      <c r="AFQ28" s="191"/>
      <c r="AFR28" s="191"/>
      <c r="AFS28" s="191"/>
      <c r="AFT28" s="191"/>
      <c r="AFU28" s="191"/>
      <c r="AFV28" s="191"/>
      <c r="AFW28" s="191"/>
      <c r="AFX28" s="191"/>
      <c r="AFY28" s="191"/>
      <c r="AFZ28" s="191"/>
      <c r="AGA28" s="191"/>
      <c r="AGB28" s="191"/>
      <c r="AGC28" s="191"/>
      <c r="AGD28" s="191"/>
      <c r="AGE28" s="191"/>
      <c r="AGF28" s="191"/>
      <c r="AGG28" s="191"/>
      <c r="AGH28" s="191"/>
      <c r="AGI28" s="191"/>
      <c r="AGJ28" s="191"/>
      <c r="AGK28" s="191"/>
      <c r="AGL28" s="191"/>
      <c r="AGM28" s="191"/>
      <c r="AGN28" s="191"/>
      <c r="AGO28" s="191"/>
      <c r="AGP28" s="191"/>
      <c r="AGQ28" s="191"/>
      <c r="AGR28" s="191"/>
      <c r="AGS28" s="191"/>
      <c r="AGT28" s="191"/>
      <c r="AGU28" s="191"/>
      <c r="AGV28" s="191"/>
      <c r="AGW28" s="191"/>
      <c r="AGX28" s="191"/>
      <c r="AGY28" s="191"/>
      <c r="AGZ28" s="191"/>
      <c r="AHA28" s="191"/>
      <c r="AHB28" s="191"/>
      <c r="AHC28" s="191"/>
      <c r="AHD28" s="191"/>
      <c r="AHE28" s="191"/>
      <c r="AHF28" s="191"/>
      <c r="AHG28" s="191"/>
      <c r="AHH28" s="191"/>
      <c r="AHI28" s="191"/>
      <c r="AHJ28" s="191"/>
      <c r="AHK28" s="191"/>
      <c r="AHL28" s="191"/>
      <c r="AHM28" s="191"/>
      <c r="AHN28" s="191"/>
      <c r="AHO28" s="191"/>
      <c r="AHP28" s="191"/>
      <c r="AHQ28" s="191"/>
      <c r="AHR28" s="191"/>
      <c r="AHS28" s="191"/>
      <c r="AHT28" s="191"/>
      <c r="AHU28" s="191"/>
      <c r="AHV28" s="191"/>
      <c r="AHW28" s="191"/>
      <c r="AHX28" s="191"/>
      <c r="AHY28" s="191"/>
      <c r="AHZ28" s="191"/>
      <c r="AIA28" s="191"/>
      <c r="AIB28" s="191"/>
      <c r="AIC28" s="191"/>
      <c r="AID28" s="191"/>
      <c r="AIE28" s="191"/>
      <c r="AIF28" s="191"/>
      <c r="AIG28" s="191"/>
      <c r="AIH28" s="191"/>
      <c r="AII28" s="191"/>
      <c r="AIJ28" s="191"/>
      <c r="AIK28" s="191"/>
      <c r="AIL28" s="191"/>
      <c r="AIM28" s="191"/>
      <c r="AIN28" s="191"/>
      <c r="AIO28" s="191"/>
      <c r="AIP28" s="191"/>
      <c r="AIQ28" s="191"/>
      <c r="AIR28" s="191"/>
      <c r="AIS28" s="191"/>
      <c r="AIT28" s="191"/>
      <c r="AIU28" s="191"/>
      <c r="AIV28" s="191"/>
      <c r="AIW28" s="191"/>
      <c r="AIX28" s="191"/>
      <c r="AIY28" s="191"/>
      <c r="AIZ28" s="191"/>
      <c r="AJA28" s="191"/>
      <c r="AJB28" s="191"/>
      <c r="AJC28" s="191"/>
      <c r="AJD28" s="191"/>
      <c r="AJE28" s="191"/>
      <c r="AJF28" s="191"/>
      <c r="AJG28" s="191"/>
      <c r="AJH28" s="191"/>
      <c r="AJI28" s="191"/>
      <c r="AJJ28" s="191"/>
      <c r="AJK28" s="191"/>
      <c r="AJL28" s="191"/>
      <c r="AJM28" s="191"/>
      <c r="AJN28" s="191"/>
      <c r="AJO28" s="191"/>
      <c r="AJP28" s="191"/>
      <c r="AJQ28" s="191"/>
      <c r="AJR28" s="191"/>
      <c r="AJS28" s="191"/>
      <c r="AJT28" s="191"/>
      <c r="AJU28" s="191"/>
      <c r="AJV28" s="191"/>
      <c r="AJW28" s="191"/>
      <c r="AJX28" s="191"/>
      <c r="AJY28" s="191"/>
      <c r="AJZ28" s="191"/>
      <c r="AKA28" s="191"/>
      <c r="AKB28" s="191"/>
      <c r="AKC28" s="191"/>
      <c r="AKD28" s="191"/>
      <c r="AKE28" s="191"/>
      <c r="AKF28" s="191"/>
      <c r="AKG28" s="191"/>
      <c r="AKH28" s="191"/>
      <c r="AKI28" s="191"/>
      <c r="AKJ28" s="191"/>
      <c r="AKK28" s="191"/>
      <c r="AKL28" s="191"/>
      <c r="AKM28" s="191"/>
      <c r="AKN28" s="191"/>
      <c r="AKO28" s="191"/>
      <c r="AKP28" s="191"/>
      <c r="AKQ28" s="191"/>
      <c r="AKR28" s="191"/>
      <c r="AKS28" s="191"/>
      <c r="AKT28" s="191"/>
      <c r="AKU28" s="191"/>
      <c r="AKV28" s="191"/>
      <c r="AKW28" s="191"/>
      <c r="AKX28" s="191"/>
      <c r="AKY28" s="191"/>
      <c r="AKZ28" s="191"/>
      <c r="ALA28" s="191"/>
      <c r="ALB28" s="191"/>
      <c r="ALC28" s="191"/>
      <c r="ALD28" s="191"/>
      <c r="ALE28" s="191"/>
      <c r="ALF28" s="191"/>
      <c r="ALG28" s="191"/>
      <c r="ALH28" s="191"/>
      <c r="ALI28" s="191"/>
      <c r="ALJ28" s="191"/>
      <c r="ALK28" s="191"/>
      <c r="ALL28" s="191"/>
      <c r="ALM28" s="191"/>
      <c r="ALN28" s="191"/>
      <c r="ALO28" s="191"/>
      <c r="ALP28" s="191"/>
      <c r="ALQ28" s="191"/>
      <c r="ALR28" s="191"/>
      <c r="ALS28" s="191"/>
      <c r="ALT28" s="191"/>
      <c r="ALU28" s="191"/>
      <c r="ALV28" s="191"/>
      <c r="ALW28" s="191"/>
      <c r="ALX28" s="191"/>
      <c r="ALY28" s="191"/>
      <c r="ALZ28" s="191"/>
      <c r="AMA28" s="191"/>
      <c r="AMB28" s="191"/>
      <c r="AMC28" s="191"/>
      <c r="AMD28" s="191"/>
      <c r="AME28" s="191"/>
      <c r="AMF28" s="191"/>
      <c r="AMG28" s="191"/>
      <c r="AMH28" s="191"/>
      <c r="AMI28" s="191"/>
      <c r="AMJ28" s="191"/>
      <c r="AMK28" s="191"/>
      <c r="AML28" s="191"/>
    </row>
    <row r="29" spans="1:1026" ht="5.0999999999999996" customHeight="1" x14ac:dyDescent="0.25">
      <c r="A29" s="212"/>
      <c r="B29" s="212"/>
      <c r="C29" s="213"/>
      <c r="D29" s="213"/>
      <c r="E29" s="214"/>
      <c r="F29" s="215"/>
      <c r="G29" s="215"/>
      <c r="H29" s="215"/>
      <c r="M29" s="304"/>
      <c r="N29" s="311"/>
      <c r="O29" s="311" t="e">
        <f>N19-M19</f>
        <v>#DIV/0!</v>
      </c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1"/>
      <c r="AO29" s="191"/>
      <c r="AP29" s="191"/>
      <c r="AQ29" s="191"/>
      <c r="AR29" s="191"/>
      <c r="AS29" s="191"/>
      <c r="AT29" s="191"/>
      <c r="AU29" s="191"/>
      <c r="AV29" s="191"/>
      <c r="AW29" s="191"/>
      <c r="AX29" s="191"/>
      <c r="AY29" s="191"/>
      <c r="AZ29" s="191"/>
      <c r="BA29" s="191"/>
      <c r="BB29" s="191"/>
      <c r="BC29" s="191"/>
      <c r="BD29" s="191"/>
      <c r="BE29" s="191"/>
      <c r="BF29" s="191"/>
      <c r="BG29" s="191"/>
      <c r="BH29" s="191"/>
      <c r="BI29" s="191"/>
      <c r="BJ29" s="191"/>
      <c r="BK29" s="191"/>
      <c r="BL29" s="191"/>
      <c r="BM29" s="191"/>
      <c r="BN29" s="191"/>
      <c r="BO29" s="191"/>
      <c r="BP29" s="191"/>
      <c r="BQ29" s="191"/>
      <c r="BR29" s="191"/>
      <c r="BS29" s="191"/>
      <c r="BT29" s="191"/>
      <c r="BU29" s="191"/>
      <c r="BV29" s="191"/>
      <c r="BW29" s="191"/>
      <c r="BX29" s="191"/>
      <c r="BY29" s="191"/>
      <c r="BZ29" s="191"/>
      <c r="CA29" s="191"/>
      <c r="CB29" s="191"/>
      <c r="CC29" s="191"/>
      <c r="CD29" s="191"/>
      <c r="CE29" s="191"/>
      <c r="CF29" s="191"/>
      <c r="CG29" s="191"/>
      <c r="CH29" s="191"/>
      <c r="CI29" s="191"/>
      <c r="CJ29" s="191"/>
      <c r="CK29" s="191"/>
      <c r="CL29" s="191"/>
      <c r="CM29" s="191"/>
      <c r="CN29" s="191"/>
      <c r="CO29" s="191"/>
      <c r="CP29" s="191"/>
      <c r="CQ29" s="191"/>
      <c r="CR29" s="191"/>
      <c r="CS29" s="191"/>
      <c r="CT29" s="191"/>
      <c r="CU29" s="191"/>
      <c r="CV29" s="191"/>
      <c r="CW29" s="191"/>
      <c r="CX29" s="191"/>
      <c r="CY29" s="191"/>
      <c r="CZ29" s="191"/>
      <c r="DA29" s="191"/>
      <c r="DB29" s="191"/>
      <c r="DC29" s="191"/>
      <c r="DD29" s="191"/>
      <c r="DE29" s="191"/>
      <c r="DF29" s="191"/>
      <c r="DG29" s="191"/>
      <c r="DH29" s="191"/>
      <c r="DI29" s="191"/>
      <c r="DJ29" s="191"/>
      <c r="DK29" s="191"/>
      <c r="DL29" s="191"/>
      <c r="DM29" s="191"/>
      <c r="DN29" s="191"/>
      <c r="DO29" s="191"/>
      <c r="DP29" s="191"/>
      <c r="DQ29" s="191"/>
      <c r="DR29" s="191"/>
      <c r="DS29" s="191"/>
      <c r="DT29" s="191"/>
      <c r="DU29" s="191"/>
      <c r="DV29" s="191"/>
      <c r="DW29" s="191"/>
      <c r="DX29" s="191"/>
      <c r="DY29" s="191"/>
      <c r="DZ29" s="191"/>
      <c r="EA29" s="191"/>
      <c r="EB29" s="191"/>
      <c r="EC29" s="191"/>
      <c r="ED29" s="191"/>
      <c r="EE29" s="191"/>
      <c r="EF29" s="191"/>
      <c r="EG29" s="191"/>
      <c r="EH29" s="191"/>
      <c r="EI29" s="191"/>
      <c r="EJ29" s="191"/>
      <c r="EK29" s="191"/>
      <c r="EL29" s="191"/>
      <c r="EM29" s="191"/>
      <c r="EN29" s="191"/>
      <c r="EO29" s="191"/>
      <c r="EP29" s="191"/>
      <c r="EQ29" s="191"/>
      <c r="ER29" s="191"/>
      <c r="ES29" s="191"/>
      <c r="ET29" s="191"/>
      <c r="EU29" s="191"/>
      <c r="EV29" s="191"/>
      <c r="EW29" s="191"/>
      <c r="EX29" s="191"/>
      <c r="EY29" s="191"/>
      <c r="EZ29" s="191"/>
      <c r="FA29" s="191"/>
      <c r="FB29" s="191"/>
      <c r="FC29" s="191"/>
      <c r="FD29" s="191"/>
      <c r="FE29" s="191"/>
      <c r="FF29" s="191"/>
      <c r="FG29" s="191"/>
      <c r="FH29" s="191"/>
      <c r="FI29" s="191"/>
      <c r="FJ29" s="191"/>
      <c r="FK29" s="191"/>
      <c r="FL29" s="191"/>
      <c r="FM29" s="191"/>
      <c r="FN29" s="191"/>
      <c r="FO29" s="191"/>
      <c r="FP29" s="191"/>
      <c r="FQ29" s="191"/>
      <c r="FR29" s="191"/>
      <c r="FS29" s="191"/>
      <c r="FT29" s="191"/>
      <c r="FU29" s="191"/>
      <c r="FV29" s="191"/>
      <c r="FW29" s="191"/>
      <c r="FX29" s="191"/>
      <c r="FY29" s="191"/>
      <c r="FZ29" s="191"/>
      <c r="GA29" s="191"/>
      <c r="GB29" s="191"/>
      <c r="GC29" s="191"/>
      <c r="GD29" s="191"/>
      <c r="GE29" s="191"/>
      <c r="GF29" s="191"/>
      <c r="GG29" s="191"/>
      <c r="GH29" s="191"/>
      <c r="GI29" s="191"/>
      <c r="GJ29" s="191"/>
      <c r="GK29" s="191"/>
      <c r="GL29" s="191"/>
      <c r="GM29" s="191"/>
      <c r="GN29" s="191"/>
      <c r="GO29" s="191"/>
      <c r="GP29" s="191"/>
      <c r="GQ29" s="191"/>
      <c r="GR29" s="191"/>
      <c r="GS29" s="191"/>
      <c r="GT29" s="191"/>
      <c r="GU29" s="191"/>
      <c r="GV29" s="191"/>
      <c r="GW29" s="191"/>
      <c r="GX29" s="191"/>
      <c r="GY29" s="191"/>
      <c r="GZ29" s="191"/>
      <c r="HA29" s="191"/>
      <c r="HB29" s="191"/>
      <c r="HC29" s="191"/>
      <c r="HD29" s="191"/>
      <c r="HE29" s="191"/>
      <c r="HF29" s="191"/>
      <c r="HG29" s="191"/>
      <c r="HH29" s="191"/>
      <c r="HI29" s="191"/>
      <c r="HJ29" s="191"/>
      <c r="HK29" s="191"/>
      <c r="HL29" s="191"/>
      <c r="HM29" s="191"/>
      <c r="HN29" s="191"/>
      <c r="HO29" s="191"/>
      <c r="HP29" s="191"/>
      <c r="HQ29" s="191"/>
      <c r="HR29" s="191"/>
      <c r="HS29" s="191"/>
      <c r="HT29" s="191"/>
      <c r="HU29" s="191"/>
      <c r="HV29" s="191"/>
      <c r="HW29" s="191"/>
      <c r="HX29" s="191"/>
      <c r="HY29" s="191"/>
      <c r="HZ29" s="191"/>
      <c r="IA29" s="191"/>
      <c r="IB29" s="191"/>
      <c r="IC29" s="191"/>
      <c r="ID29" s="191"/>
      <c r="IE29" s="191"/>
      <c r="IF29" s="191"/>
      <c r="IG29" s="191"/>
      <c r="IH29" s="191"/>
      <c r="II29" s="191"/>
      <c r="IJ29" s="191"/>
      <c r="IK29" s="191"/>
      <c r="IL29" s="191"/>
      <c r="IM29" s="191"/>
      <c r="IN29" s="191"/>
      <c r="IO29" s="191"/>
      <c r="IP29" s="191"/>
      <c r="IQ29" s="191"/>
      <c r="IR29" s="191"/>
      <c r="IS29" s="191"/>
      <c r="IT29" s="191"/>
      <c r="IU29" s="191"/>
      <c r="IV29" s="191"/>
      <c r="IW29" s="191"/>
      <c r="IX29" s="191"/>
      <c r="IY29" s="191"/>
      <c r="IZ29" s="191"/>
      <c r="JA29" s="191"/>
      <c r="JB29" s="191"/>
      <c r="JC29" s="191"/>
      <c r="JD29" s="191"/>
      <c r="JE29" s="191"/>
      <c r="JF29" s="191"/>
      <c r="JG29" s="191"/>
      <c r="JH29" s="191"/>
      <c r="JI29" s="191"/>
      <c r="JJ29" s="191"/>
      <c r="JK29" s="191"/>
      <c r="JL29" s="191"/>
      <c r="JM29" s="191"/>
      <c r="JN29" s="191"/>
      <c r="JO29" s="191"/>
      <c r="JP29" s="191"/>
      <c r="JQ29" s="191"/>
      <c r="JR29" s="191"/>
      <c r="JS29" s="191"/>
      <c r="JT29" s="191"/>
      <c r="JU29" s="191"/>
      <c r="JV29" s="191"/>
      <c r="JW29" s="191"/>
      <c r="JX29" s="191"/>
      <c r="JY29" s="191"/>
      <c r="JZ29" s="191"/>
      <c r="KA29" s="191"/>
      <c r="KB29" s="191"/>
      <c r="KC29" s="191"/>
      <c r="KD29" s="191"/>
      <c r="KE29" s="191"/>
      <c r="KF29" s="191"/>
      <c r="KG29" s="191"/>
      <c r="KH29" s="191"/>
      <c r="KI29" s="191"/>
      <c r="KJ29" s="191"/>
      <c r="KK29" s="191"/>
      <c r="KL29" s="191"/>
      <c r="KM29" s="191"/>
      <c r="KN29" s="191"/>
      <c r="KO29" s="191"/>
      <c r="KP29" s="191"/>
      <c r="KQ29" s="191"/>
      <c r="KR29" s="191"/>
      <c r="KS29" s="191"/>
      <c r="KT29" s="191"/>
      <c r="KU29" s="191"/>
      <c r="KV29" s="191"/>
      <c r="KW29" s="191"/>
      <c r="KX29" s="191"/>
      <c r="KY29" s="191"/>
      <c r="KZ29" s="191"/>
      <c r="LA29" s="191"/>
      <c r="LB29" s="191"/>
      <c r="LC29" s="191"/>
      <c r="LD29" s="191"/>
      <c r="LE29" s="191"/>
      <c r="LF29" s="191"/>
      <c r="LG29" s="191"/>
      <c r="LH29" s="191"/>
      <c r="LI29" s="191"/>
      <c r="LJ29" s="191"/>
      <c r="LK29" s="191"/>
      <c r="LL29" s="191"/>
      <c r="LM29" s="191"/>
      <c r="LN29" s="191"/>
      <c r="LO29" s="191"/>
      <c r="LP29" s="191"/>
      <c r="LQ29" s="191"/>
      <c r="LR29" s="191"/>
      <c r="LS29" s="191"/>
      <c r="LT29" s="191"/>
      <c r="LU29" s="191"/>
      <c r="LV29" s="191"/>
      <c r="LW29" s="191"/>
      <c r="LX29" s="191"/>
      <c r="LY29" s="191"/>
      <c r="LZ29" s="191"/>
      <c r="MA29" s="191"/>
      <c r="MB29" s="191"/>
      <c r="MC29" s="191"/>
      <c r="MD29" s="191"/>
      <c r="ME29" s="191"/>
      <c r="MF29" s="191"/>
      <c r="MG29" s="191"/>
      <c r="MH29" s="191"/>
      <c r="MI29" s="191"/>
      <c r="MJ29" s="191"/>
      <c r="MK29" s="191"/>
      <c r="ML29" s="191"/>
      <c r="MM29" s="191"/>
      <c r="MN29" s="191"/>
      <c r="MO29" s="191"/>
      <c r="MP29" s="191"/>
      <c r="MQ29" s="191"/>
      <c r="MR29" s="191"/>
      <c r="MS29" s="191"/>
      <c r="MT29" s="191"/>
      <c r="MU29" s="191"/>
      <c r="MV29" s="191"/>
      <c r="MW29" s="191"/>
      <c r="MX29" s="191"/>
      <c r="MY29" s="191"/>
      <c r="MZ29" s="191"/>
      <c r="NA29" s="191"/>
      <c r="NB29" s="191"/>
      <c r="NC29" s="191"/>
      <c r="ND29" s="191"/>
      <c r="NE29" s="191"/>
      <c r="NF29" s="191"/>
      <c r="NG29" s="191"/>
      <c r="NH29" s="191"/>
      <c r="NI29" s="191"/>
      <c r="NJ29" s="191"/>
      <c r="NK29" s="191"/>
      <c r="NL29" s="191"/>
      <c r="NM29" s="191"/>
      <c r="NN29" s="191"/>
      <c r="NO29" s="191"/>
      <c r="NP29" s="191"/>
      <c r="NQ29" s="191"/>
      <c r="NR29" s="191"/>
      <c r="NS29" s="191"/>
      <c r="NT29" s="191"/>
      <c r="NU29" s="191"/>
      <c r="NV29" s="191"/>
      <c r="NW29" s="191"/>
      <c r="NX29" s="191"/>
      <c r="NY29" s="191"/>
      <c r="NZ29" s="191"/>
      <c r="OA29" s="191"/>
      <c r="OB29" s="191"/>
      <c r="OC29" s="191"/>
      <c r="OD29" s="191"/>
      <c r="OE29" s="191"/>
      <c r="OF29" s="191"/>
      <c r="OG29" s="191"/>
      <c r="OH29" s="191"/>
      <c r="OI29" s="191"/>
      <c r="OJ29" s="191"/>
      <c r="OK29" s="191"/>
      <c r="OL29" s="191"/>
      <c r="OM29" s="191"/>
      <c r="ON29" s="191"/>
      <c r="OO29" s="191"/>
      <c r="OP29" s="191"/>
      <c r="OQ29" s="191"/>
      <c r="OR29" s="191"/>
      <c r="OS29" s="191"/>
      <c r="OT29" s="191"/>
      <c r="OU29" s="191"/>
      <c r="OV29" s="191"/>
      <c r="OW29" s="191"/>
      <c r="OX29" s="191"/>
      <c r="OY29" s="191"/>
      <c r="OZ29" s="191"/>
      <c r="PA29" s="191"/>
      <c r="PB29" s="191"/>
      <c r="PC29" s="191"/>
      <c r="PD29" s="191"/>
      <c r="PE29" s="191"/>
      <c r="PF29" s="191"/>
      <c r="PG29" s="191"/>
      <c r="PH29" s="191"/>
      <c r="PI29" s="191"/>
      <c r="PJ29" s="191"/>
      <c r="PK29" s="191"/>
      <c r="PL29" s="191"/>
      <c r="PM29" s="191"/>
      <c r="PN29" s="191"/>
      <c r="PO29" s="191"/>
      <c r="PP29" s="191"/>
      <c r="PQ29" s="191"/>
      <c r="PR29" s="191"/>
      <c r="PS29" s="191"/>
      <c r="PT29" s="191"/>
      <c r="PU29" s="191"/>
      <c r="PV29" s="191"/>
      <c r="PW29" s="191"/>
      <c r="PX29" s="191"/>
      <c r="PY29" s="191"/>
      <c r="PZ29" s="191"/>
      <c r="QA29" s="191"/>
      <c r="QB29" s="191"/>
      <c r="QC29" s="191"/>
      <c r="QD29" s="191"/>
      <c r="QE29" s="191"/>
      <c r="QF29" s="191"/>
      <c r="QG29" s="191"/>
      <c r="QH29" s="191"/>
      <c r="QI29" s="191"/>
      <c r="QJ29" s="191"/>
      <c r="QK29" s="191"/>
      <c r="QL29" s="191"/>
      <c r="QM29" s="191"/>
      <c r="QN29" s="191"/>
      <c r="QO29" s="191"/>
      <c r="QP29" s="191"/>
      <c r="QQ29" s="191"/>
      <c r="QR29" s="191"/>
      <c r="QS29" s="191"/>
      <c r="QT29" s="191"/>
      <c r="QU29" s="191"/>
      <c r="QV29" s="191"/>
      <c r="QW29" s="191"/>
      <c r="QX29" s="191"/>
      <c r="QY29" s="191"/>
      <c r="QZ29" s="191"/>
      <c r="RA29" s="191"/>
      <c r="RB29" s="191"/>
      <c r="RC29" s="191"/>
      <c r="RD29" s="191"/>
      <c r="RE29" s="191"/>
      <c r="RF29" s="191"/>
      <c r="RG29" s="191"/>
      <c r="RH29" s="191"/>
      <c r="RI29" s="191"/>
      <c r="RJ29" s="191"/>
      <c r="RK29" s="191"/>
      <c r="RL29" s="191"/>
      <c r="RM29" s="191"/>
      <c r="RN29" s="191"/>
      <c r="RO29" s="191"/>
      <c r="RP29" s="191"/>
      <c r="RQ29" s="191"/>
      <c r="RR29" s="191"/>
      <c r="RS29" s="191"/>
      <c r="RT29" s="191"/>
      <c r="RU29" s="191"/>
      <c r="RV29" s="191"/>
      <c r="RW29" s="191"/>
      <c r="RX29" s="191"/>
      <c r="RY29" s="191"/>
      <c r="RZ29" s="191"/>
      <c r="SA29" s="191"/>
      <c r="SB29" s="191"/>
      <c r="SC29" s="191"/>
      <c r="SD29" s="191"/>
      <c r="SE29" s="191"/>
      <c r="SF29" s="191"/>
      <c r="SG29" s="191"/>
      <c r="SH29" s="191"/>
      <c r="SI29" s="191"/>
      <c r="SJ29" s="191"/>
      <c r="SK29" s="191"/>
      <c r="SL29" s="191"/>
      <c r="SM29" s="191"/>
      <c r="SN29" s="191"/>
      <c r="SO29" s="191"/>
      <c r="SP29" s="191"/>
      <c r="SQ29" s="191"/>
      <c r="SR29" s="191"/>
      <c r="SS29" s="191"/>
      <c r="ST29" s="191"/>
      <c r="SU29" s="191"/>
      <c r="SV29" s="191"/>
      <c r="SW29" s="191"/>
      <c r="SX29" s="191"/>
      <c r="SY29" s="191"/>
      <c r="SZ29" s="191"/>
      <c r="TA29" s="191"/>
      <c r="TB29" s="191"/>
      <c r="TC29" s="191"/>
      <c r="TD29" s="191"/>
      <c r="TE29" s="191"/>
      <c r="TF29" s="191"/>
      <c r="TG29" s="191"/>
      <c r="TH29" s="191"/>
      <c r="TI29" s="191"/>
      <c r="TJ29" s="191"/>
      <c r="TK29" s="191"/>
      <c r="TL29" s="191"/>
      <c r="TM29" s="191"/>
      <c r="TN29" s="191"/>
      <c r="TO29" s="191"/>
      <c r="TP29" s="191"/>
      <c r="TQ29" s="191"/>
      <c r="TR29" s="191"/>
      <c r="TS29" s="191"/>
      <c r="TT29" s="191"/>
      <c r="TU29" s="191"/>
      <c r="TV29" s="191"/>
      <c r="TW29" s="191"/>
      <c r="TX29" s="191"/>
      <c r="TY29" s="191"/>
      <c r="TZ29" s="191"/>
      <c r="UA29" s="191"/>
      <c r="UB29" s="191"/>
      <c r="UC29" s="191"/>
      <c r="UD29" s="191"/>
      <c r="UE29" s="191"/>
      <c r="UF29" s="191"/>
      <c r="UG29" s="191"/>
      <c r="UH29" s="191"/>
      <c r="UI29" s="191"/>
      <c r="UJ29" s="191"/>
      <c r="UK29" s="191"/>
      <c r="UL29" s="191"/>
      <c r="UM29" s="191"/>
      <c r="UN29" s="191"/>
      <c r="UO29" s="191"/>
      <c r="UP29" s="191"/>
      <c r="UQ29" s="191"/>
      <c r="UR29" s="191"/>
      <c r="US29" s="191"/>
      <c r="UT29" s="191"/>
      <c r="UU29" s="191"/>
      <c r="UV29" s="191"/>
      <c r="UW29" s="191"/>
      <c r="UX29" s="191"/>
      <c r="UY29" s="191"/>
      <c r="UZ29" s="191"/>
      <c r="VA29" s="191"/>
      <c r="VB29" s="191"/>
      <c r="VC29" s="191"/>
      <c r="VD29" s="191"/>
      <c r="VE29" s="191"/>
      <c r="VF29" s="191"/>
      <c r="VG29" s="191"/>
      <c r="VH29" s="191"/>
      <c r="VI29" s="191"/>
      <c r="VJ29" s="191"/>
      <c r="VK29" s="191"/>
      <c r="VL29" s="191"/>
      <c r="VM29" s="191"/>
      <c r="VN29" s="191"/>
      <c r="VO29" s="191"/>
      <c r="VP29" s="191"/>
      <c r="VQ29" s="191"/>
      <c r="VR29" s="191"/>
      <c r="VS29" s="191"/>
      <c r="VT29" s="191"/>
      <c r="VU29" s="191"/>
      <c r="VV29" s="191"/>
      <c r="VW29" s="191"/>
      <c r="VX29" s="191"/>
      <c r="VY29" s="191"/>
      <c r="VZ29" s="191"/>
      <c r="WA29" s="191"/>
      <c r="WB29" s="191"/>
      <c r="WC29" s="191"/>
      <c r="WD29" s="191"/>
      <c r="WE29" s="191"/>
      <c r="WF29" s="191"/>
      <c r="WG29" s="191"/>
      <c r="WH29" s="191"/>
      <c r="WI29" s="191"/>
      <c r="WJ29" s="191"/>
      <c r="WK29" s="191"/>
      <c r="WL29" s="191"/>
      <c r="WM29" s="191"/>
      <c r="WN29" s="191"/>
      <c r="WO29" s="191"/>
      <c r="WP29" s="191"/>
      <c r="WQ29" s="191"/>
      <c r="WR29" s="191"/>
      <c r="WS29" s="191"/>
      <c r="WT29" s="191"/>
      <c r="WU29" s="191"/>
      <c r="WV29" s="191"/>
      <c r="WW29" s="191"/>
      <c r="WX29" s="191"/>
      <c r="WY29" s="191"/>
      <c r="WZ29" s="191"/>
      <c r="XA29" s="191"/>
      <c r="XB29" s="191"/>
      <c r="XC29" s="191"/>
      <c r="XD29" s="191"/>
      <c r="XE29" s="191"/>
      <c r="XF29" s="191"/>
      <c r="XG29" s="191"/>
      <c r="XH29" s="191"/>
      <c r="XI29" s="191"/>
      <c r="XJ29" s="191"/>
      <c r="XK29" s="191"/>
      <c r="XL29" s="191"/>
      <c r="XM29" s="191"/>
      <c r="XN29" s="191"/>
      <c r="XO29" s="191"/>
      <c r="XP29" s="191"/>
      <c r="XQ29" s="191"/>
      <c r="XR29" s="191"/>
      <c r="XS29" s="191"/>
      <c r="XT29" s="191"/>
      <c r="XU29" s="191"/>
      <c r="XV29" s="191"/>
      <c r="XW29" s="191"/>
      <c r="XX29" s="191"/>
      <c r="XY29" s="191"/>
      <c r="XZ29" s="191"/>
      <c r="YA29" s="191"/>
      <c r="YB29" s="191"/>
      <c r="YC29" s="191"/>
      <c r="YD29" s="191"/>
      <c r="YE29" s="191"/>
      <c r="YF29" s="191"/>
      <c r="YG29" s="191"/>
      <c r="YH29" s="191"/>
      <c r="YI29" s="191"/>
      <c r="YJ29" s="191"/>
      <c r="YK29" s="191"/>
      <c r="YL29" s="191"/>
      <c r="YM29" s="191"/>
      <c r="YN29" s="191"/>
      <c r="YO29" s="191"/>
      <c r="YP29" s="191"/>
      <c r="YQ29" s="191"/>
      <c r="YR29" s="191"/>
      <c r="YS29" s="191"/>
      <c r="YT29" s="191"/>
      <c r="YU29" s="191"/>
      <c r="YV29" s="191"/>
      <c r="YW29" s="191"/>
      <c r="YX29" s="191"/>
      <c r="YY29" s="191"/>
      <c r="YZ29" s="191"/>
      <c r="ZA29" s="191"/>
      <c r="ZB29" s="191"/>
      <c r="ZC29" s="191"/>
      <c r="ZD29" s="191"/>
      <c r="ZE29" s="191"/>
      <c r="ZF29" s="191"/>
      <c r="ZG29" s="191"/>
      <c r="ZH29" s="191"/>
      <c r="ZI29" s="191"/>
      <c r="ZJ29" s="191"/>
      <c r="ZK29" s="191"/>
      <c r="ZL29" s="191"/>
      <c r="ZM29" s="191"/>
      <c r="ZN29" s="191"/>
      <c r="ZO29" s="191"/>
      <c r="ZP29" s="191"/>
      <c r="ZQ29" s="191"/>
      <c r="ZR29" s="191"/>
      <c r="ZS29" s="191"/>
      <c r="ZT29" s="191"/>
      <c r="ZU29" s="191"/>
      <c r="ZV29" s="191"/>
      <c r="ZW29" s="191"/>
      <c r="ZX29" s="191"/>
      <c r="ZY29" s="191"/>
      <c r="ZZ29" s="191"/>
      <c r="AAA29" s="191"/>
      <c r="AAB29" s="191"/>
      <c r="AAC29" s="191"/>
      <c r="AAD29" s="191"/>
      <c r="AAE29" s="191"/>
      <c r="AAF29" s="191"/>
      <c r="AAG29" s="191"/>
      <c r="AAH29" s="191"/>
      <c r="AAI29" s="191"/>
      <c r="AAJ29" s="191"/>
      <c r="AAK29" s="191"/>
      <c r="AAL29" s="191"/>
      <c r="AAM29" s="191"/>
      <c r="AAN29" s="191"/>
      <c r="AAO29" s="191"/>
      <c r="AAP29" s="191"/>
      <c r="AAQ29" s="191"/>
      <c r="AAR29" s="191"/>
      <c r="AAS29" s="191"/>
      <c r="AAT29" s="191"/>
      <c r="AAU29" s="191"/>
      <c r="AAV29" s="191"/>
      <c r="AAW29" s="191"/>
      <c r="AAX29" s="191"/>
      <c r="AAY29" s="191"/>
      <c r="AAZ29" s="191"/>
      <c r="ABA29" s="191"/>
      <c r="ABB29" s="191"/>
      <c r="ABC29" s="191"/>
      <c r="ABD29" s="191"/>
      <c r="ABE29" s="191"/>
      <c r="ABF29" s="191"/>
      <c r="ABG29" s="191"/>
      <c r="ABH29" s="191"/>
      <c r="ABI29" s="191"/>
      <c r="ABJ29" s="191"/>
      <c r="ABK29" s="191"/>
      <c r="ABL29" s="191"/>
      <c r="ABM29" s="191"/>
      <c r="ABN29" s="191"/>
      <c r="ABO29" s="191"/>
      <c r="ABP29" s="191"/>
      <c r="ABQ29" s="191"/>
      <c r="ABR29" s="191"/>
      <c r="ABS29" s="191"/>
      <c r="ABT29" s="191"/>
      <c r="ABU29" s="191"/>
      <c r="ABV29" s="191"/>
      <c r="ABW29" s="191"/>
      <c r="ABX29" s="191"/>
      <c r="ABY29" s="191"/>
      <c r="ABZ29" s="191"/>
      <c r="ACA29" s="191"/>
      <c r="ACB29" s="191"/>
      <c r="ACC29" s="191"/>
      <c r="ACD29" s="191"/>
      <c r="ACE29" s="191"/>
      <c r="ACF29" s="191"/>
      <c r="ACG29" s="191"/>
      <c r="ACH29" s="191"/>
      <c r="ACI29" s="191"/>
      <c r="ACJ29" s="191"/>
      <c r="ACK29" s="191"/>
      <c r="ACL29" s="191"/>
      <c r="ACM29" s="191"/>
      <c r="ACN29" s="191"/>
      <c r="ACO29" s="191"/>
      <c r="ACP29" s="191"/>
      <c r="ACQ29" s="191"/>
      <c r="ACR29" s="191"/>
      <c r="ACS29" s="191"/>
      <c r="ACT29" s="191"/>
      <c r="ACU29" s="191"/>
      <c r="ACV29" s="191"/>
      <c r="ACW29" s="191"/>
      <c r="ACX29" s="191"/>
      <c r="ACY29" s="191"/>
      <c r="ACZ29" s="191"/>
      <c r="ADA29" s="191"/>
      <c r="ADB29" s="191"/>
      <c r="ADC29" s="191"/>
      <c r="ADD29" s="191"/>
      <c r="ADE29" s="191"/>
      <c r="ADF29" s="191"/>
      <c r="ADG29" s="191"/>
      <c r="ADH29" s="191"/>
      <c r="ADI29" s="191"/>
      <c r="ADJ29" s="191"/>
      <c r="ADK29" s="191"/>
      <c r="ADL29" s="191"/>
      <c r="ADM29" s="191"/>
      <c r="ADN29" s="191"/>
      <c r="ADO29" s="191"/>
      <c r="ADP29" s="191"/>
      <c r="ADQ29" s="191"/>
      <c r="ADR29" s="191"/>
      <c r="ADS29" s="191"/>
      <c r="ADT29" s="191"/>
      <c r="ADU29" s="191"/>
      <c r="ADV29" s="191"/>
      <c r="ADW29" s="191"/>
      <c r="ADX29" s="191"/>
      <c r="ADY29" s="191"/>
      <c r="ADZ29" s="191"/>
      <c r="AEA29" s="191"/>
      <c r="AEB29" s="191"/>
      <c r="AEC29" s="191"/>
      <c r="AED29" s="191"/>
      <c r="AEE29" s="191"/>
      <c r="AEF29" s="191"/>
      <c r="AEG29" s="191"/>
      <c r="AEH29" s="191"/>
      <c r="AEI29" s="191"/>
      <c r="AEJ29" s="191"/>
      <c r="AEK29" s="191"/>
      <c r="AEL29" s="191"/>
      <c r="AEM29" s="191"/>
      <c r="AEN29" s="191"/>
      <c r="AEO29" s="191"/>
      <c r="AEP29" s="191"/>
      <c r="AEQ29" s="191"/>
      <c r="AER29" s="191"/>
      <c r="AES29" s="191"/>
      <c r="AET29" s="191"/>
      <c r="AEU29" s="191"/>
      <c r="AEV29" s="191"/>
      <c r="AEW29" s="191"/>
      <c r="AEX29" s="191"/>
      <c r="AEY29" s="191"/>
      <c r="AEZ29" s="191"/>
      <c r="AFA29" s="191"/>
      <c r="AFB29" s="191"/>
      <c r="AFC29" s="191"/>
      <c r="AFD29" s="191"/>
      <c r="AFE29" s="191"/>
      <c r="AFF29" s="191"/>
      <c r="AFG29" s="191"/>
      <c r="AFH29" s="191"/>
      <c r="AFI29" s="191"/>
      <c r="AFJ29" s="191"/>
      <c r="AFK29" s="191"/>
      <c r="AFL29" s="191"/>
      <c r="AFM29" s="191"/>
      <c r="AFN29" s="191"/>
      <c r="AFO29" s="191"/>
      <c r="AFP29" s="191"/>
      <c r="AFQ29" s="191"/>
      <c r="AFR29" s="191"/>
      <c r="AFS29" s="191"/>
      <c r="AFT29" s="191"/>
      <c r="AFU29" s="191"/>
      <c r="AFV29" s="191"/>
      <c r="AFW29" s="191"/>
      <c r="AFX29" s="191"/>
      <c r="AFY29" s="191"/>
      <c r="AFZ29" s="191"/>
      <c r="AGA29" s="191"/>
      <c r="AGB29" s="191"/>
      <c r="AGC29" s="191"/>
      <c r="AGD29" s="191"/>
      <c r="AGE29" s="191"/>
      <c r="AGF29" s="191"/>
      <c r="AGG29" s="191"/>
      <c r="AGH29" s="191"/>
      <c r="AGI29" s="191"/>
      <c r="AGJ29" s="191"/>
      <c r="AGK29" s="191"/>
      <c r="AGL29" s="191"/>
      <c r="AGM29" s="191"/>
      <c r="AGN29" s="191"/>
      <c r="AGO29" s="191"/>
      <c r="AGP29" s="191"/>
      <c r="AGQ29" s="191"/>
      <c r="AGR29" s="191"/>
      <c r="AGS29" s="191"/>
      <c r="AGT29" s="191"/>
      <c r="AGU29" s="191"/>
      <c r="AGV29" s="191"/>
      <c r="AGW29" s="191"/>
      <c r="AGX29" s="191"/>
      <c r="AGY29" s="191"/>
      <c r="AGZ29" s="191"/>
      <c r="AHA29" s="191"/>
      <c r="AHB29" s="191"/>
      <c r="AHC29" s="191"/>
      <c r="AHD29" s="191"/>
      <c r="AHE29" s="191"/>
      <c r="AHF29" s="191"/>
      <c r="AHG29" s="191"/>
      <c r="AHH29" s="191"/>
      <c r="AHI29" s="191"/>
      <c r="AHJ29" s="191"/>
      <c r="AHK29" s="191"/>
      <c r="AHL29" s="191"/>
      <c r="AHM29" s="191"/>
      <c r="AHN29" s="191"/>
      <c r="AHO29" s="191"/>
      <c r="AHP29" s="191"/>
      <c r="AHQ29" s="191"/>
      <c r="AHR29" s="191"/>
      <c r="AHS29" s="191"/>
      <c r="AHT29" s="191"/>
      <c r="AHU29" s="191"/>
      <c r="AHV29" s="191"/>
      <c r="AHW29" s="191"/>
      <c r="AHX29" s="191"/>
      <c r="AHY29" s="191"/>
      <c r="AHZ29" s="191"/>
      <c r="AIA29" s="191"/>
      <c r="AIB29" s="191"/>
      <c r="AIC29" s="191"/>
      <c r="AID29" s="191"/>
      <c r="AIE29" s="191"/>
      <c r="AIF29" s="191"/>
      <c r="AIG29" s="191"/>
      <c r="AIH29" s="191"/>
      <c r="AII29" s="191"/>
      <c r="AIJ29" s="191"/>
      <c r="AIK29" s="191"/>
      <c r="AIL29" s="191"/>
      <c r="AIM29" s="191"/>
      <c r="AIN29" s="191"/>
      <c r="AIO29" s="191"/>
      <c r="AIP29" s="191"/>
      <c r="AIQ29" s="191"/>
      <c r="AIR29" s="191"/>
      <c r="AIS29" s="191"/>
      <c r="AIT29" s="191"/>
      <c r="AIU29" s="191"/>
      <c r="AIV29" s="191"/>
      <c r="AIW29" s="191"/>
      <c r="AIX29" s="191"/>
      <c r="AIY29" s="191"/>
      <c r="AIZ29" s="191"/>
      <c r="AJA29" s="191"/>
      <c r="AJB29" s="191"/>
      <c r="AJC29" s="191"/>
      <c r="AJD29" s="191"/>
      <c r="AJE29" s="191"/>
      <c r="AJF29" s="191"/>
      <c r="AJG29" s="191"/>
      <c r="AJH29" s="191"/>
      <c r="AJI29" s="191"/>
      <c r="AJJ29" s="191"/>
      <c r="AJK29" s="191"/>
      <c r="AJL29" s="191"/>
      <c r="AJM29" s="191"/>
      <c r="AJN29" s="191"/>
      <c r="AJO29" s="191"/>
      <c r="AJP29" s="191"/>
      <c r="AJQ29" s="191"/>
      <c r="AJR29" s="191"/>
      <c r="AJS29" s="191"/>
      <c r="AJT29" s="191"/>
      <c r="AJU29" s="191"/>
      <c r="AJV29" s="191"/>
      <c r="AJW29" s="191"/>
      <c r="AJX29" s="191"/>
      <c r="AJY29" s="191"/>
      <c r="AJZ29" s="191"/>
      <c r="AKA29" s="191"/>
      <c r="AKB29" s="191"/>
      <c r="AKC29" s="191"/>
      <c r="AKD29" s="191"/>
      <c r="AKE29" s="191"/>
      <c r="AKF29" s="191"/>
      <c r="AKG29" s="191"/>
      <c r="AKH29" s="191"/>
      <c r="AKI29" s="191"/>
      <c r="AKJ29" s="191"/>
      <c r="AKK29" s="191"/>
      <c r="AKL29" s="191"/>
      <c r="AKM29" s="191"/>
      <c r="AKN29" s="191"/>
      <c r="AKO29" s="191"/>
      <c r="AKP29" s="191"/>
      <c r="AKQ29" s="191"/>
      <c r="AKR29" s="191"/>
      <c r="AKS29" s="191"/>
      <c r="AKT29" s="191"/>
      <c r="AKU29" s="191"/>
      <c r="AKV29" s="191"/>
      <c r="AKW29" s="191"/>
      <c r="AKX29" s="191"/>
      <c r="AKY29" s="191"/>
      <c r="AKZ29" s="191"/>
      <c r="ALA29" s="191"/>
      <c r="ALB29" s="191"/>
      <c r="ALC29" s="191"/>
      <c r="ALD29" s="191"/>
      <c r="ALE29" s="191"/>
      <c r="ALF29" s="191"/>
      <c r="ALG29" s="191"/>
      <c r="ALH29" s="191"/>
      <c r="ALI29" s="191"/>
      <c r="ALJ29" s="191"/>
      <c r="ALK29" s="191"/>
      <c r="ALL29" s="191"/>
      <c r="ALM29" s="191"/>
      <c r="ALN29" s="191"/>
      <c r="ALO29" s="191"/>
      <c r="ALP29" s="191"/>
      <c r="ALQ29" s="191"/>
      <c r="ALR29" s="191"/>
      <c r="ALS29" s="191"/>
      <c r="ALT29" s="191"/>
      <c r="ALU29" s="191"/>
      <c r="ALV29" s="191"/>
      <c r="ALW29" s="191"/>
      <c r="ALX29" s="191"/>
      <c r="ALY29" s="191"/>
      <c r="ALZ29" s="191"/>
      <c r="AMA29" s="191"/>
      <c r="AMB29" s="191"/>
      <c r="AMC29" s="191"/>
      <c r="AMD29" s="191"/>
      <c r="AME29" s="191"/>
      <c r="AMF29" s="191"/>
      <c r="AMG29" s="191"/>
      <c r="AMH29" s="191"/>
      <c r="AMI29" s="191"/>
      <c r="AMJ29" s="191"/>
      <c r="AMK29" s="191"/>
      <c r="AML29" s="191"/>
    </row>
    <row r="30" spans="1:1026" ht="9.9499999999999993" customHeight="1" x14ac:dyDescent="0.25">
      <c r="A30" s="216"/>
      <c r="B30" s="217" t="s">
        <v>9</v>
      </c>
      <c r="C30" s="217"/>
      <c r="D30" s="217"/>
      <c r="E30" s="218" t="s">
        <v>10</v>
      </c>
      <c r="F30" s="219" t="s">
        <v>144</v>
      </c>
      <c r="G30" s="215"/>
      <c r="H30" s="215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1"/>
      <c r="AO30" s="191"/>
      <c r="AP30" s="191"/>
      <c r="AQ30" s="191"/>
      <c r="AR30" s="191"/>
      <c r="AS30" s="191"/>
      <c r="AT30" s="191"/>
      <c r="AU30" s="191"/>
      <c r="AV30" s="191"/>
      <c r="AW30" s="191"/>
      <c r="AX30" s="191"/>
      <c r="AY30" s="191"/>
      <c r="AZ30" s="191"/>
      <c r="BA30" s="191"/>
      <c r="BB30" s="191"/>
      <c r="BC30" s="191"/>
      <c r="BD30" s="191"/>
      <c r="BE30" s="191"/>
      <c r="BF30" s="191"/>
      <c r="BG30" s="191"/>
      <c r="BH30" s="191"/>
      <c r="BI30" s="191"/>
      <c r="BJ30" s="191"/>
      <c r="BK30" s="191"/>
      <c r="BL30" s="191"/>
      <c r="BM30" s="191"/>
      <c r="BN30" s="191"/>
      <c r="BO30" s="191"/>
      <c r="BP30" s="191"/>
      <c r="BQ30" s="191"/>
      <c r="BR30" s="191"/>
      <c r="BS30" s="191"/>
      <c r="BT30" s="191"/>
      <c r="BU30" s="191"/>
      <c r="BV30" s="191"/>
      <c r="BW30" s="191"/>
      <c r="BX30" s="191"/>
      <c r="BY30" s="191"/>
      <c r="BZ30" s="191"/>
      <c r="CA30" s="191"/>
      <c r="CB30" s="191"/>
      <c r="CC30" s="191"/>
      <c r="CD30" s="191"/>
      <c r="CE30" s="191"/>
      <c r="CF30" s="191"/>
      <c r="CG30" s="191"/>
      <c r="CH30" s="191"/>
      <c r="CI30" s="191"/>
      <c r="CJ30" s="191"/>
      <c r="CK30" s="191"/>
      <c r="CL30" s="191"/>
      <c r="CM30" s="191"/>
      <c r="CN30" s="191"/>
      <c r="CO30" s="191"/>
      <c r="CP30" s="191"/>
      <c r="CQ30" s="191"/>
      <c r="CR30" s="191"/>
      <c r="CS30" s="191"/>
      <c r="CT30" s="191"/>
      <c r="CU30" s="191"/>
      <c r="CV30" s="191"/>
      <c r="CW30" s="191"/>
      <c r="CX30" s="191"/>
      <c r="CY30" s="191"/>
      <c r="CZ30" s="191"/>
      <c r="DA30" s="191"/>
      <c r="DB30" s="191"/>
      <c r="DC30" s="191"/>
      <c r="DD30" s="191"/>
      <c r="DE30" s="191"/>
      <c r="DF30" s="191"/>
      <c r="DG30" s="191"/>
      <c r="DH30" s="191"/>
      <c r="DI30" s="191"/>
      <c r="DJ30" s="191"/>
      <c r="DK30" s="191"/>
      <c r="DL30" s="191"/>
      <c r="DM30" s="191"/>
      <c r="DN30" s="191"/>
      <c r="DO30" s="191"/>
      <c r="DP30" s="191"/>
      <c r="DQ30" s="191"/>
      <c r="DR30" s="191"/>
      <c r="DS30" s="191"/>
      <c r="DT30" s="191"/>
      <c r="DU30" s="191"/>
      <c r="DV30" s="191"/>
      <c r="DW30" s="191"/>
      <c r="DX30" s="191"/>
      <c r="DY30" s="191"/>
      <c r="DZ30" s="191"/>
      <c r="EA30" s="191"/>
      <c r="EB30" s="191"/>
      <c r="EC30" s="191"/>
      <c r="ED30" s="191"/>
      <c r="EE30" s="191"/>
      <c r="EF30" s="191"/>
      <c r="EG30" s="191"/>
      <c r="EH30" s="191"/>
      <c r="EI30" s="191"/>
      <c r="EJ30" s="191"/>
      <c r="EK30" s="191"/>
      <c r="EL30" s="191"/>
      <c r="EM30" s="191"/>
      <c r="EN30" s="191"/>
      <c r="EO30" s="191"/>
      <c r="EP30" s="191"/>
      <c r="EQ30" s="191"/>
      <c r="ER30" s="191"/>
      <c r="ES30" s="191"/>
      <c r="ET30" s="191"/>
      <c r="EU30" s="191"/>
      <c r="EV30" s="191"/>
      <c r="EW30" s="191"/>
      <c r="EX30" s="191"/>
      <c r="EY30" s="191"/>
      <c r="EZ30" s="191"/>
      <c r="FA30" s="191"/>
      <c r="FB30" s="191"/>
      <c r="FC30" s="191"/>
      <c r="FD30" s="191"/>
      <c r="FE30" s="191"/>
      <c r="FF30" s="191"/>
      <c r="FG30" s="191"/>
      <c r="FH30" s="191"/>
      <c r="FI30" s="191"/>
      <c r="FJ30" s="191"/>
      <c r="FK30" s="191"/>
      <c r="FL30" s="191"/>
      <c r="FM30" s="191"/>
      <c r="FN30" s="191"/>
      <c r="FO30" s="191"/>
      <c r="FP30" s="191"/>
      <c r="FQ30" s="191"/>
      <c r="FR30" s="191"/>
      <c r="FS30" s="191"/>
      <c r="FT30" s="191"/>
      <c r="FU30" s="191"/>
      <c r="FV30" s="191"/>
      <c r="FW30" s="191"/>
      <c r="FX30" s="191"/>
      <c r="FY30" s="191"/>
      <c r="FZ30" s="191"/>
      <c r="GA30" s="191"/>
      <c r="GB30" s="191"/>
      <c r="GC30" s="191"/>
      <c r="GD30" s="191"/>
      <c r="GE30" s="191"/>
      <c r="GF30" s="191"/>
      <c r="GG30" s="191"/>
      <c r="GH30" s="191"/>
      <c r="GI30" s="191"/>
      <c r="GJ30" s="191"/>
      <c r="GK30" s="191"/>
      <c r="GL30" s="191"/>
      <c r="GM30" s="191"/>
      <c r="GN30" s="191"/>
      <c r="GO30" s="191"/>
      <c r="GP30" s="191"/>
      <c r="GQ30" s="191"/>
      <c r="GR30" s="191"/>
      <c r="GS30" s="191"/>
      <c r="GT30" s="191"/>
      <c r="GU30" s="191"/>
      <c r="GV30" s="191"/>
      <c r="GW30" s="191"/>
      <c r="GX30" s="191"/>
      <c r="GY30" s="191"/>
      <c r="GZ30" s="191"/>
      <c r="HA30" s="191"/>
      <c r="HB30" s="191"/>
      <c r="HC30" s="191"/>
      <c r="HD30" s="191"/>
      <c r="HE30" s="191"/>
      <c r="HF30" s="191"/>
      <c r="HG30" s="191"/>
      <c r="HH30" s="191"/>
      <c r="HI30" s="191"/>
      <c r="HJ30" s="191"/>
      <c r="HK30" s="191"/>
      <c r="HL30" s="191"/>
      <c r="HM30" s="191"/>
      <c r="HN30" s="191"/>
      <c r="HO30" s="191"/>
      <c r="HP30" s="191"/>
      <c r="HQ30" s="191"/>
      <c r="HR30" s="191"/>
      <c r="HS30" s="191"/>
      <c r="HT30" s="191"/>
      <c r="HU30" s="191"/>
      <c r="HV30" s="191"/>
      <c r="HW30" s="191"/>
      <c r="HX30" s="191"/>
      <c r="HY30" s="191"/>
      <c r="HZ30" s="191"/>
      <c r="IA30" s="191"/>
      <c r="IB30" s="191"/>
      <c r="IC30" s="191"/>
      <c r="ID30" s="191"/>
      <c r="IE30" s="191"/>
      <c r="IF30" s="191"/>
      <c r="IG30" s="191"/>
      <c r="IH30" s="191"/>
      <c r="II30" s="191"/>
      <c r="IJ30" s="191"/>
      <c r="IK30" s="191"/>
      <c r="IL30" s="191"/>
      <c r="IM30" s="191"/>
      <c r="IN30" s="191"/>
      <c r="IO30" s="191"/>
      <c r="IP30" s="191"/>
      <c r="IQ30" s="191"/>
      <c r="IR30" s="191"/>
      <c r="IS30" s="191"/>
      <c r="IT30" s="191"/>
      <c r="IU30" s="191"/>
      <c r="IV30" s="191"/>
      <c r="IW30" s="191"/>
      <c r="IX30" s="191"/>
      <c r="IY30" s="191"/>
      <c r="IZ30" s="191"/>
      <c r="JA30" s="191"/>
      <c r="JB30" s="191"/>
      <c r="JC30" s="191"/>
      <c r="JD30" s="191"/>
      <c r="JE30" s="191"/>
      <c r="JF30" s="191"/>
      <c r="JG30" s="191"/>
      <c r="JH30" s="191"/>
      <c r="JI30" s="191"/>
      <c r="JJ30" s="191"/>
      <c r="JK30" s="191"/>
      <c r="JL30" s="191"/>
      <c r="JM30" s="191"/>
      <c r="JN30" s="191"/>
      <c r="JO30" s="191"/>
      <c r="JP30" s="191"/>
      <c r="JQ30" s="191"/>
      <c r="JR30" s="191"/>
      <c r="JS30" s="191"/>
      <c r="JT30" s="191"/>
      <c r="JU30" s="191"/>
      <c r="JV30" s="191"/>
      <c r="JW30" s="191"/>
      <c r="JX30" s="191"/>
      <c r="JY30" s="191"/>
      <c r="JZ30" s="191"/>
      <c r="KA30" s="191"/>
      <c r="KB30" s="191"/>
      <c r="KC30" s="191"/>
      <c r="KD30" s="191"/>
      <c r="KE30" s="191"/>
      <c r="KF30" s="191"/>
      <c r="KG30" s="191"/>
      <c r="KH30" s="191"/>
      <c r="KI30" s="191"/>
      <c r="KJ30" s="191"/>
      <c r="KK30" s="191"/>
      <c r="KL30" s="191"/>
      <c r="KM30" s="191"/>
      <c r="KN30" s="191"/>
      <c r="KO30" s="191"/>
      <c r="KP30" s="191"/>
      <c r="KQ30" s="191"/>
      <c r="KR30" s="191"/>
      <c r="KS30" s="191"/>
      <c r="KT30" s="191"/>
      <c r="KU30" s="191"/>
      <c r="KV30" s="191"/>
      <c r="KW30" s="191"/>
      <c r="KX30" s="191"/>
      <c r="KY30" s="191"/>
      <c r="KZ30" s="191"/>
      <c r="LA30" s="191"/>
      <c r="LB30" s="191"/>
      <c r="LC30" s="191"/>
      <c r="LD30" s="191"/>
      <c r="LE30" s="191"/>
      <c r="LF30" s="191"/>
      <c r="LG30" s="191"/>
      <c r="LH30" s="191"/>
      <c r="LI30" s="191"/>
      <c r="LJ30" s="191"/>
      <c r="LK30" s="191"/>
      <c r="LL30" s="191"/>
      <c r="LM30" s="191"/>
      <c r="LN30" s="191"/>
      <c r="LO30" s="191"/>
      <c r="LP30" s="191"/>
      <c r="LQ30" s="191"/>
      <c r="LR30" s="191"/>
      <c r="LS30" s="191"/>
      <c r="LT30" s="191"/>
      <c r="LU30" s="191"/>
      <c r="LV30" s="191"/>
      <c r="LW30" s="191"/>
      <c r="LX30" s="191"/>
      <c r="LY30" s="191"/>
      <c r="LZ30" s="191"/>
      <c r="MA30" s="191"/>
      <c r="MB30" s="191"/>
      <c r="MC30" s="191"/>
      <c r="MD30" s="191"/>
      <c r="ME30" s="191"/>
      <c r="MF30" s="191"/>
      <c r="MG30" s="191"/>
      <c r="MH30" s="191"/>
      <c r="MI30" s="191"/>
      <c r="MJ30" s="191"/>
      <c r="MK30" s="191"/>
      <c r="ML30" s="191"/>
      <c r="MM30" s="191"/>
      <c r="MN30" s="191"/>
      <c r="MO30" s="191"/>
      <c r="MP30" s="191"/>
      <c r="MQ30" s="191"/>
      <c r="MR30" s="191"/>
      <c r="MS30" s="191"/>
      <c r="MT30" s="191"/>
      <c r="MU30" s="191"/>
      <c r="MV30" s="191"/>
      <c r="MW30" s="191"/>
      <c r="MX30" s="191"/>
      <c r="MY30" s="191"/>
      <c r="MZ30" s="191"/>
      <c r="NA30" s="191"/>
      <c r="NB30" s="191"/>
      <c r="NC30" s="191"/>
      <c r="ND30" s="191"/>
      <c r="NE30" s="191"/>
      <c r="NF30" s="191"/>
      <c r="NG30" s="191"/>
      <c r="NH30" s="191"/>
      <c r="NI30" s="191"/>
      <c r="NJ30" s="191"/>
      <c r="NK30" s="191"/>
      <c r="NL30" s="191"/>
      <c r="NM30" s="191"/>
      <c r="NN30" s="191"/>
      <c r="NO30" s="191"/>
      <c r="NP30" s="191"/>
      <c r="NQ30" s="191"/>
      <c r="NR30" s="191"/>
      <c r="NS30" s="191"/>
      <c r="NT30" s="191"/>
      <c r="NU30" s="191"/>
      <c r="NV30" s="191"/>
      <c r="NW30" s="191"/>
      <c r="NX30" s="191"/>
      <c r="NY30" s="191"/>
      <c r="NZ30" s="191"/>
      <c r="OA30" s="191"/>
      <c r="OB30" s="191"/>
      <c r="OC30" s="191"/>
      <c r="OD30" s="191"/>
      <c r="OE30" s="191"/>
      <c r="OF30" s="191"/>
      <c r="OG30" s="191"/>
      <c r="OH30" s="191"/>
      <c r="OI30" s="191"/>
      <c r="OJ30" s="191"/>
      <c r="OK30" s="191"/>
      <c r="OL30" s="191"/>
      <c r="OM30" s="191"/>
      <c r="ON30" s="191"/>
      <c r="OO30" s="191"/>
      <c r="OP30" s="191"/>
      <c r="OQ30" s="191"/>
      <c r="OR30" s="191"/>
      <c r="OS30" s="191"/>
      <c r="OT30" s="191"/>
      <c r="OU30" s="191"/>
      <c r="OV30" s="191"/>
      <c r="OW30" s="191"/>
      <c r="OX30" s="191"/>
      <c r="OY30" s="191"/>
      <c r="OZ30" s="191"/>
      <c r="PA30" s="191"/>
      <c r="PB30" s="191"/>
      <c r="PC30" s="191"/>
      <c r="PD30" s="191"/>
      <c r="PE30" s="191"/>
      <c r="PF30" s="191"/>
      <c r="PG30" s="191"/>
      <c r="PH30" s="191"/>
      <c r="PI30" s="191"/>
      <c r="PJ30" s="191"/>
      <c r="PK30" s="191"/>
      <c r="PL30" s="191"/>
      <c r="PM30" s="191"/>
      <c r="PN30" s="191"/>
      <c r="PO30" s="191"/>
      <c r="PP30" s="191"/>
      <c r="PQ30" s="191"/>
      <c r="PR30" s="191"/>
      <c r="PS30" s="191"/>
      <c r="PT30" s="191"/>
      <c r="PU30" s="191"/>
      <c r="PV30" s="191"/>
      <c r="PW30" s="191"/>
      <c r="PX30" s="191"/>
      <c r="PY30" s="191"/>
      <c r="PZ30" s="191"/>
      <c r="QA30" s="191"/>
      <c r="QB30" s="191"/>
      <c r="QC30" s="191"/>
      <c r="QD30" s="191"/>
      <c r="QE30" s="191"/>
      <c r="QF30" s="191"/>
      <c r="QG30" s="191"/>
      <c r="QH30" s="191"/>
      <c r="QI30" s="191"/>
      <c r="QJ30" s="191"/>
      <c r="QK30" s="191"/>
      <c r="QL30" s="191"/>
      <c r="QM30" s="191"/>
      <c r="QN30" s="191"/>
      <c r="QO30" s="191"/>
      <c r="QP30" s="191"/>
      <c r="QQ30" s="191"/>
      <c r="QR30" s="191"/>
      <c r="QS30" s="191"/>
      <c r="QT30" s="191"/>
      <c r="QU30" s="191"/>
      <c r="QV30" s="191"/>
      <c r="QW30" s="191"/>
      <c r="QX30" s="191"/>
      <c r="QY30" s="191"/>
      <c r="QZ30" s="191"/>
      <c r="RA30" s="191"/>
      <c r="RB30" s="191"/>
      <c r="RC30" s="191"/>
      <c r="RD30" s="191"/>
      <c r="RE30" s="191"/>
      <c r="RF30" s="191"/>
      <c r="RG30" s="191"/>
      <c r="RH30" s="191"/>
      <c r="RI30" s="191"/>
      <c r="RJ30" s="191"/>
      <c r="RK30" s="191"/>
      <c r="RL30" s="191"/>
      <c r="RM30" s="191"/>
      <c r="RN30" s="191"/>
      <c r="RO30" s="191"/>
      <c r="RP30" s="191"/>
      <c r="RQ30" s="191"/>
      <c r="RR30" s="191"/>
      <c r="RS30" s="191"/>
      <c r="RT30" s="191"/>
      <c r="RU30" s="191"/>
      <c r="RV30" s="191"/>
      <c r="RW30" s="191"/>
      <c r="RX30" s="191"/>
      <c r="RY30" s="191"/>
      <c r="RZ30" s="191"/>
      <c r="SA30" s="191"/>
      <c r="SB30" s="191"/>
      <c r="SC30" s="191"/>
      <c r="SD30" s="191"/>
      <c r="SE30" s="191"/>
      <c r="SF30" s="191"/>
      <c r="SG30" s="191"/>
      <c r="SH30" s="191"/>
      <c r="SI30" s="191"/>
      <c r="SJ30" s="191"/>
      <c r="SK30" s="191"/>
      <c r="SL30" s="191"/>
      <c r="SM30" s="191"/>
      <c r="SN30" s="191"/>
      <c r="SO30" s="191"/>
      <c r="SP30" s="191"/>
      <c r="SQ30" s="191"/>
      <c r="SR30" s="191"/>
      <c r="SS30" s="191"/>
      <c r="ST30" s="191"/>
      <c r="SU30" s="191"/>
      <c r="SV30" s="191"/>
      <c r="SW30" s="191"/>
      <c r="SX30" s="191"/>
      <c r="SY30" s="191"/>
      <c r="SZ30" s="191"/>
      <c r="TA30" s="191"/>
      <c r="TB30" s="191"/>
      <c r="TC30" s="191"/>
      <c r="TD30" s="191"/>
      <c r="TE30" s="191"/>
      <c r="TF30" s="191"/>
      <c r="TG30" s="191"/>
      <c r="TH30" s="191"/>
      <c r="TI30" s="191"/>
      <c r="TJ30" s="191"/>
      <c r="TK30" s="191"/>
      <c r="TL30" s="191"/>
      <c r="TM30" s="191"/>
      <c r="TN30" s="191"/>
      <c r="TO30" s="191"/>
      <c r="TP30" s="191"/>
      <c r="TQ30" s="191"/>
      <c r="TR30" s="191"/>
      <c r="TS30" s="191"/>
      <c r="TT30" s="191"/>
      <c r="TU30" s="191"/>
      <c r="TV30" s="191"/>
      <c r="TW30" s="191"/>
      <c r="TX30" s="191"/>
      <c r="TY30" s="191"/>
      <c r="TZ30" s="191"/>
      <c r="UA30" s="191"/>
      <c r="UB30" s="191"/>
      <c r="UC30" s="191"/>
      <c r="UD30" s="191"/>
      <c r="UE30" s="191"/>
      <c r="UF30" s="191"/>
      <c r="UG30" s="191"/>
      <c r="UH30" s="191"/>
      <c r="UI30" s="191"/>
      <c r="UJ30" s="191"/>
      <c r="UK30" s="191"/>
      <c r="UL30" s="191"/>
      <c r="UM30" s="191"/>
      <c r="UN30" s="191"/>
      <c r="UO30" s="191"/>
      <c r="UP30" s="191"/>
      <c r="UQ30" s="191"/>
      <c r="UR30" s="191"/>
      <c r="US30" s="191"/>
      <c r="UT30" s="191"/>
      <c r="UU30" s="191"/>
      <c r="UV30" s="191"/>
      <c r="UW30" s="191"/>
      <c r="UX30" s="191"/>
      <c r="UY30" s="191"/>
      <c r="UZ30" s="191"/>
      <c r="VA30" s="191"/>
      <c r="VB30" s="191"/>
      <c r="VC30" s="191"/>
      <c r="VD30" s="191"/>
      <c r="VE30" s="191"/>
      <c r="VF30" s="191"/>
      <c r="VG30" s="191"/>
      <c r="VH30" s="191"/>
      <c r="VI30" s="191"/>
      <c r="VJ30" s="191"/>
      <c r="VK30" s="191"/>
      <c r="VL30" s="191"/>
      <c r="VM30" s="191"/>
      <c r="VN30" s="191"/>
      <c r="VO30" s="191"/>
      <c r="VP30" s="191"/>
      <c r="VQ30" s="191"/>
      <c r="VR30" s="191"/>
      <c r="VS30" s="191"/>
      <c r="VT30" s="191"/>
      <c r="VU30" s="191"/>
      <c r="VV30" s="191"/>
      <c r="VW30" s="191"/>
      <c r="VX30" s="191"/>
      <c r="VY30" s="191"/>
      <c r="VZ30" s="191"/>
      <c r="WA30" s="191"/>
      <c r="WB30" s="191"/>
      <c r="WC30" s="191"/>
      <c r="WD30" s="191"/>
      <c r="WE30" s="191"/>
      <c r="WF30" s="191"/>
      <c r="WG30" s="191"/>
      <c r="WH30" s="191"/>
      <c r="WI30" s="191"/>
      <c r="WJ30" s="191"/>
      <c r="WK30" s="191"/>
      <c r="WL30" s="191"/>
      <c r="WM30" s="191"/>
      <c r="WN30" s="191"/>
      <c r="WO30" s="191"/>
      <c r="WP30" s="191"/>
      <c r="WQ30" s="191"/>
      <c r="WR30" s="191"/>
      <c r="WS30" s="191"/>
      <c r="WT30" s="191"/>
      <c r="WU30" s="191"/>
      <c r="WV30" s="191"/>
      <c r="WW30" s="191"/>
      <c r="WX30" s="191"/>
      <c r="WY30" s="191"/>
      <c r="WZ30" s="191"/>
      <c r="XA30" s="191"/>
      <c r="XB30" s="191"/>
      <c r="XC30" s="191"/>
      <c r="XD30" s="191"/>
      <c r="XE30" s="191"/>
      <c r="XF30" s="191"/>
      <c r="XG30" s="191"/>
      <c r="XH30" s="191"/>
      <c r="XI30" s="191"/>
      <c r="XJ30" s="191"/>
      <c r="XK30" s="191"/>
      <c r="XL30" s="191"/>
      <c r="XM30" s="191"/>
      <c r="XN30" s="191"/>
      <c r="XO30" s="191"/>
      <c r="XP30" s="191"/>
      <c r="XQ30" s="191"/>
      <c r="XR30" s="191"/>
      <c r="XS30" s="191"/>
      <c r="XT30" s="191"/>
      <c r="XU30" s="191"/>
      <c r="XV30" s="191"/>
      <c r="XW30" s="191"/>
      <c r="XX30" s="191"/>
      <c r="XY30" s="191"/>
      <c r="XZ30" s="191"/>
      <c r="YA30" s="191"/>
      <c r="YB30" s="191"/>
      <c r="YC30" s="191"/>
      <c r="YD30" s="191"/>
      <c r="YE30" s="191"/>
      <c r="YF30" s="191"/>
      <c r="YG30" s="191"/>
      <c r="YH30" s="191"/>
      <c r="YI30" s="191"/>
      <c r="YJ30" s="191"/>
      <c r="YK30" s="191"/>
      <c r="YL30" s="191"/>
      <c r="YM30" s="191"/>
      <c r="YN30" s="191"/>
      <c r="YO30" s="191"/>
      <c r="YP30" s="191"/>
      <c r="YQ30" s="191"/>
      <c r="YR30" s="191"/>
      <c r="YS30" s="191"/>
      <c r="YT30" s="191"/>
      <c r="YU30" s="191"/>
      <c r="YV30" s="191"/>
      <c r="YW30" s="191"/>
      <c r="YX30" s="191"/>
      <c r="YY30" s="191"/>
      <c r="YZ30" s="191"/>
      <c r="ZA30" s="191"/>
      <c r="ZB30" s="191"/>
      <c r="ZC30" s="191"/>
      <c r="ZD30" s="191"/>
      <c r="ZE30" s="191"/>
      <c r="ZF30" s="191"/>
      <c r="ZG30" s="191"/>
      <c r="ZH30" s="191"/>
      <c r="ZI30" s="191"/>
      <c r="ZJ30" s="191"/>
      <c r="ZK30" s="191"/>
      <c r="ZL30" s="191"/>
      <c r="ZM30" s="191"/>
      <c r="ZN30" s="191"/>
      <c r="ZO30" s="191"/>
      <c r="ZP30" s="191"/>
      <c r="ZQ30" s="191"/>
      <c r="ZR30" s="191"/>
      <c r="ZS30" s="191"/>
      <c r="ZT30" s="191"/>
      <c r="ZU30" s="191"/>
      <c r="ZV30" s="191"/>
      <c r="ZW30" s="191"/>
      <c r="ZX30" s="191"/>
      <c r="ZY30" s="191"/>
      <c r="ZZ30" s="191"/>
      <c r="AAA30" s="191"/>
      <c r="AAB30" s="191"/>
      <c r="AAC30" s="191"/>
      <c r="AAD30" s="191"/>
      <c r="AAE30" s="191"/>
      <c r="AAF30" s="191"/>
      <c r="AAG30" s="191"/>
      <c r="AAH30" s="191"/>
      <c r="AAI30" s="191"/>
      <c r="AAJ30" s="191"/>
      <c r="AAK30" s="191"/>
      <c r="AAL30" s="191"/>
      <c r="AAM30" s="191"/>
      <c r="AAN30" s="191"/>
      <c r="AAO30" s="191"/>
      <c r="AAP30" s="191"/>
      <c r="AAQ30" s="191"/>
      <c r="AAR30" s="191"/>
      <c r="AAS30" s="191"/>
      <c r="AAT30" s="191"/>
      <c r="AAU30" s="191"/>
      <c r="AAV30" s="191"/>
      <c r="AAW30" s="191"/>
      <c r="AAX30" s="191"/>
      <c r="AAY30" s="191"/>
      <c r="AAZ30" s="191"/>
      <c r="ABA30" s="191"/>
      <c r="ABB30" s="191"/>
      <c r="ABC30" s="191"/>
      <c r="ABD30" s="191"/>
      <c r="ABE30" s="191"/>
      <c r="ABF30" s="191"/>
      <c r="ABG30" s="191"/>
      <c r="ABH30" s="191"/>
      <c r="ABI30" s="191"/>
      <c r="ABJ30" s="191"/>
      <c r="ABK30" s="191"/>
      <c r="ABL30" s="191"/>
      <c r="ABM30" s="191"/>
      <c r="ABN30" s="191"/>
      <c r="ABO30" s="191"/>
      <c r="ABP30" s="191"/>
      <c r="ABQ30" s="191"/>
      <c r="ABR30" s="191"/>
      <c r="ABS30" s="191"/>
      <c r="ABT30" s="191"/>
      <c r="ABU30" s="191"/>
      <c r="ABV30" s="191"/>
      <c r="ABW30" s="191"/>
      <c r="ABX30" s="191"/>
      <c r="ABY30" s="191"/>
      <c r="ABZ30" s="191"/>
      <c r="ACA30" s="191"/>
      <c r="ACB30" s="191"/>
      <c r="ACC30" s="191"/>
      <c r="ACD30" s="191"/>
      <c r="ACE30" s="191"/>
      <c r="ACF30" s="191"/>
      <c r="ACG30" s="191"/>
      <c r="ACH30" s="191"/>
      <c r="ACI30" s="191"/>
      <c r="ACJ30" s="191"/>
      <c r="ACK30" s="191"/>
      <c r="ACL30" s="191"/>
      <c r="ACM30" s="191"/>
      <c r="ACN30" s="191"/>
      <c r="ACO30" s="191"/>
      <c r="ACP30" s="191"/>
      <c r="ACQ30" s="191"/>
      <c r="ACR30" s="191"/>
      <c r="ACS30" s="191"/>
      <c r="ACT30" s="191"/>
      <c r="ACU30" s="191"/>
      <c r="ACV30" s="191"/>
      <c r="ACW30" s="191"/>
      <c r="ACX30" s="191"/>
      <c r="ACY30" s="191"/>
      <c r="ACZ30" s="191"/>
      <c r="ADA30" s="191"/>
      <c r="ADB30" s="191"/>
      <c r="ADC30" s="191"/>
      <c r="ADD30" s="191"/>
      <c r="ADE30" s="191"/>
      <c r="ADF30" s="191"/>
      <c r="ADG30" s="191"/>
      <c r="ADH30" s="191"/>
      <c r="ADI30" s="191"/>
      <c r="ADJ30" s="191"/>
      <c r="ADK30" s="191"/>
      <c r="ADL30" s="191"/>
      <c r="ADM30" s="191"/>
      <c r="ADN30" s="191"/>
      <c r="ADO30" s="191"/>
      <c r="ADP30" s="191"/>
      <c r="ADQ30" s="191"/>
      <c r="ADR30" s="191"/>
      <c r="ADS30" s="191"/>
      <c r="ADT30" s="191"/>
      <c r="ADU30" s="191"/>
      <c r="ADV30" s="191"/>
      <c r="ADW30" s="191"/>
      <c r="ADX30" s="191"/>
      <c r="ADY30" s="191"/>
      <c r="ADZ30" s="191"/>
      <c r="AEA30" s="191"/>
      <c r="AEB30" s="191"/>
      <c r="AEC30" s="191"/>
      <c r="AED30" s="191"/>
      <c r="AEE30" s="191"/>
      <c r="AEF30" s="191"/>
      <c r="AEG30" s="191"/>
      <c r="AEH30" s="191"/>
      <c r="AEI30" s="191"/>
      <c r="AEJ30" s="191"/>
      <c r="AEK30" s="191"/>
      <c r="AEL30" s="191"/>
      <c r="AEM30" s="191"/>
      <c r="AEN30" s="191"/>
      <c r="AEO30" s="191"/>
      <c r="AEP30" s="191"/>
      <c r="AEQ30" s="191"/>
      <c r="AER30" s="191"/>
      <c r="AES30" s="191"/>
      <c r="AET30" s="191"/>
      <c r="AEU30" s="191"/>
      <c r="AEV30" s="191"/>
      <c r="AEW30" s="191"/>
      <c r="AEX30" s="191"/>
      <c r="AEY30" s="191"/>
      <c r="AEZ30" s="191"/>
      <c r="AFA30" s="191"/>
      <c r="AFB30" s="191"/>
      <c r="AFC30" s="191"/>
      <c r="AFD30" s="191"/>
      <c r="AFE30" s="191"/>
      <c r="AFF30" s="191"/>
      <c r="AFG30" s="191"/>
      <c r="AFH30" s="191"/>
      <c r="AFI30" s="191"/>
      <c r="AFJ30" s="191"/>
      <c r="AFK30" s="191"/>
      <c r="AFL30" s="191"/>
      <c r="AFM30" s="191"/>
      <c r="AFN30" s="191"/>
      <c r="AFO30" s="191"/>
      <c r="AFP30" s="191"/>
      <c r="AFQ30" s="191"/>
      <c r="AFR30" s="191"/>
      <c r="AFS30" s="191"/>
      <c r="AFT30" s="191"/>
      <c r="AFU30" s="191"/>
      <c r="AFV30" s="191"/>
      <c r="AFW30" s="191"/>
      <c r="AFX30" s="191"/>
      <c r="AFY30" s="191"/>
      <c r="AFZ30" s="191"/>
      <c r="AGA30" s="191"/>
      <c r="AGB30" s="191"/>
      <c r="AGC30" s="191"/>
      <c r="AGD30" s="191"/>
      <c r="AGE30" s="191"/>
      <c r="AGF30" s="191"/>
      <c r="AGG30" s="191"/>
      <c r="AGH30" s="191"/>
      <c r="AGI30" s="191"/>
      <c r="AGJ30" s="191"/>
      <c r="AGK30" s="191"/>
      <c r="AGL30" s="191"/>
      <c r="AGM30" s="191"/>
      <c r="AGN30" s="191"/>
      <c r="AGO30" s="191"/>
      <c r="AGP30" s="191"/>
      <c r="AGQ30" s="191"/>
      <c r="AGR30" s="191"/>
      <c r="AGS30" s="191"/>
      <c r="AGT30" s="191"/>
      <c r="AGU30" s="191"/>
      <c r="AGV30" s="191"/>
      <c r="AGW30" s="191"/>
      <c r="AGX30" s="191"/>
      <c r="AGY30" s="191"/>
      <c r="AGZ30" s="191"/>
      <c r="AHA30" s="191"/>
      <c r="AHB30" s="191"/>
      <c r="AHC30" s="191"/>
      <c r="AHD30" s="191"/>
      <c r="AHE30" s="191"/>
      <c r="AHF30" s="191"/>
      <c r="AHG30" s="191"/>
      <c r="AHH30" s="191"/>
      <c r="AHI30" s="191"/>
      <c r="AHJ30" s="191"/>
      <c r="AHK30" s="191"/>
      <c r="AHL30" s="191"/>
      <c r="AHM30" s="191"/>
      <c r="AHN30" s="191"/>
      <c r="AHO30" s="191"/>
      <c r="AHP30" s="191"/>
      <c r="AHQ30" s="191"/>
      <c r="AHR30" s="191"/>
      <c r="AHS30" s="191"/>
      <c r="AHT30" s="191"/>
      <c r="AHU30" s="191"/>
      <c r="AHV30" s="191"/>
      <c r="AHW30" s="191"/>
      <c r="AHX30" s="191"/>
      <c r="AHY30" s="191"/>
      <c r="AHZ30" s="191"/>
      <c r="AIA30" s="191"/>
      <c r="AIB30" s="191"/>
      <c r="AIC30" s="191"/>
      <c r="AID30" s="191"/>
      <c r="AIE30" s="191"/>
      <c r="AIF30" s="191"/>
      <c r="AIG30" s="191"/>
      <c r="AIH30" s="191"/>
      <c r="AII30" s="191"/>
      <c r="AIJ30" s="191"/>
      <c r="AIK30" s="191"/>
      <c r="AIL30" s="191"/>
      <c r="AIM30" s="191"/>
      <c r="AIN30" s="191"/>
      <c r="AIO30" s="191"/>
      <c r="AIP30" s="191"/>
      <c r="AIQ30" s="191"/>
      <c r="AIR30" s="191"/>
      <c r="AIS30" s="191"/>
      <c r="AIT30" s="191"/>
      <c r="AIU30" s="191"/>
      <c r="AIV30" s="191"/>
      <c r="AIW30" s="191"/>
      <c r="AIX30" s="191"/>
      <c r="AIY30" s="191"/>
      <c r="AIZ30" s="191"/>
      <c r="AJA30" s="191"/>
      <c r="AJB30" s="191"/>
      <c r="AJC30" s="191"/>
      <c r="AJD30" s="191"/>
      <c r="AJE30" s="191"/>
      <c r="AJF30" s="191"/>
      <c r="AJG30" s="191"/>
      <c r="AJH30" s="191"/>
      <c r="AJI30" s="191"/>
      <c r="AJJ30" s="191"/>
      <c r="AJK30" s="191"/>
      <c r="AJL30" s="191"/>
      <c r="AJM30" s="191"/>
      <c r="AJN30" s="191"/>
      <c r="AJO30" s="191"/>
      <c r="AJP30" s="191"/>
      <c r="AJQ30" s="191"/>
      <c r="AJR30" s="191"/>
      <c r="AJS30" s="191"/>
      <c r="AJT30" s="191"/>
      <c r="AJU30" s="191"/>
      <c r="AJV30" s="191"/>
      <c r="AJW30" s="191"/>
      <c r="AJX30" s="191"/>
      <c r="AJY30" s="191"/>
      <c r="AJZ30" s="191"/>
      <c r="AKA30" s="191"/>
      <c r="AKB30" s="191"/>
      <c r="AKC30" s="191"/>
      <c r="AKD30" s="191"/>
      <c r="AKE30" s="191"/>
      <c r="AKF30" s="191"/>
      <c r="AKG30" s="191"/>
      <c r="AKH30" s="191"/>
      <c r="AKI30" s="191"/>
      <c r="AKJ30" s="191"/>
      <c r="AKK30" s="191"/>
      <c r="AKL30" s="191"/>
      <c r="AKM30" s="191"/>
      <c r="AKN30" s="191"/>
      <c r="AKO30" s="191"/>
      <c r="AKP30" s="191"/>
      <c r="AKQ30" s="191"/>
      <c r="AKR30" s="191"/>
      <c r="AKS30" s="191"/>
      <c r="AKT30" s="191"/>
      <c r="AKU30" s="191"/>
      <c r="AKV30" s="191"/>
      <c r="AKW30" s="191"/>
      <c r="AKX30" s="191"/>
      <c r="AKY30" s="191"/>
      <c r="AKZ30" s="191"/>
      <c r="ALA30" s="191"/>
      <c r="ALB30" s="191"/>
      <c r="ALC30" s="191"/>
      <c r="ALD30" s="191"/>
      <c r="ALE30" s="191"/>
      <c r="ALF30" s="191"/>
      <c r="ALG30" s="191"/>
      <c r="ALH30" s="191"/>
      <c r="ALI30" s="191"/>
      <c r="ALJ30" s="191"/>
      <c r="ALK30" s="191"/>
      <c r="ALL30" s="191"/>
      <c r="ALM30" s="191"/>
      <c r="ALN30" s="191"/>
      <c r="ALO30" s="191"/>
      <c r="ALP30" s="191"/>
      <c r="ALQ30" s="191"/>
      <c r="ALR30" s="191"/>
      <c r="ALS30" s="191"/>
      <c r="ALT30" s="191"/>
      <c r="ALU30" s="191"/>
      <c r="ALV30" s="191"/>
      <c r="ALW30" s="191"/>
      <c r="ALX30" s="191"/>
      <c r="ALY30" s="191"/>
      <c r="ALZ30" s="191"/>
      <c r="AMA30" s="191"/>
      <c r="AMB30" s="191"/>
      <c r="AMC30" s="191"/>
      <c r="AMD30" s="191"/>
      <c r="AME30" s="191"/>
      <c r="AMF30" s="191"/>
      <c r="AMG30" s="191"/>
      <c r="AMH30" s="191"/>
      <c r="AMI30" s="191"/>
      <c r="AMJ30" s="191"/>
      <c r="AMK30" s="191"/>
      <c r="AML30" s="191"/>
    </row>
    <row r="31" spans="1:1026" ht="9.9499999999999993" customHeight="1" x14ac:dyDescent="0.25">
      <c r="A31" s="220" t="s">
        <v>12</v>
      </c>
      <c r="B31" s="216"/>
      <c r="C31" s="308"/>
      <c r="D31" s="308"/>
      <c r="E31" s="221" t="s">
        <v>13</v>
      </c>
      <c r="F31" s="173" t="s">
        <v>13</v>
      </c>
      <c r="G31" s="215"/>
      <c r="H31" s="215"/>
      <c r="I31" s="222"/>
      <c r="K31" s="313">
        <f>E32/F19</f>
        <v>5.970000000000001E-2</v>
      </c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1"/>
      <c r="BV31" s="191"/>
      <c r="BW31" s="191"/>
      <c r="BX31" s="191"/>
      <c r="BY31" s="191"/>
      <c r="BZ31" s="191"/>
      <c r="CA31" s="191"/>
      <c r="CB31" s="191"/>
      <c r="CC31" s="191"/>
      <c r="CD31" s="191"/>
      <c r="CE31" s="191"/>
      <c r="CF31" s="191"/>
      <c r="CG31" s="191"/>
      <c r="CH31" s="191"/>
      <c r="CI31" s="191"/>
      <c r="CJ31" s="191"/>
      <c r="CK31" s="191"/>
      <c r="CL31" s="191"/>
      <c r="CM31" s="191"/>
      <c r="CN31" s="191"/>
      <c r="CO31" s="191"/>
      <c r="CP31" s="191"/>
      <c r="CQ31" s="191"/>
      <c r="CR31" s="191"/>
      <c r="CS31" s="191"/>
      <c r="CT31" s="191"/>
      <c r="CU31" s="191"/>
      <c r="CV31" s="191"/>
      <c r="CW31" s="191"/>
      <c r="CX31" s="191"/>
      <c r="CY31" s="191"/>
      <c r="CZ31" s="191"/>
      <c r="DA31" s="191"/>
      <c r="DB31" s="191"/>
      <c r="DC31" s="191"/>
      <c r="DD31" s="191"/>
      <c r="DE31" s="191"/>
      <c r="DF31" s="191"/>
      <c r="DG31" s="191"/>
      <c r="DH31" s="191"/>
      <c r="DI31" s="191"/>
      <c r="DJ31" s="191"/>
      <c r="DK31" s="191"/>
      <c r="DL31" s="191"/>
      <c r="DM31" s="191"/>
      <c r="DN31" s="191"/>
      <c r="DO31" s="191"/>
      <c r="DP31" s="191"/>
      <c r="DQ31" s="191"/>
      <c r="DR31" s="191"/>
      <c r="DS31" s="191"/>
      <c r="DT31" s="191"/>
      <c r="DU31" s="191"/>
      <c r="DV31" s="191"/>
      <c r="DW31" s="191"/>
      <c r="DX31" s="191"/>
      <c r="DY31" s="191"/>
      <c r="DZ31" s="191"/>
      <c r="EA31" s="191"/>
      <c r="EB31" s="191"/>
      <c r="EC31" s="191"/>
      <c r="ED31" s="191"/>
      <c r="EE31" s="191"/>
      <c r="EF31" s="191"/>
      <c r="EG31" s="191"/>
      <c r="EH31" s="191"/>
      <c r="EI31" s="191"/>
      <c r="EJ31" s="191"/>
      <c r="EK31" s="191"/>
      <c r="EL31" s="191"/>
      <c r="EM31" s="191"/>
      <c r="EN31" s="191"/>
      <c r="EO31" s="191"/>
      <c r="EP31" s="191"/>
      <c r="EQ31" s="191"/>
      <c r="ER31" s="191"/>
      <c r="ES31" s="191"/>
      <c r="ET31" s="191"/>
      <c r="EU31" s="191"/>
      <c r="EV31" s="191"/>
      <c r="EW31" s="191"/>
      <c r="EX31" s="191"/>
      <c r="EY31" s="191"/>
      <c r="EZ31" s="191"/>
      <c r="FA31" s="191"/>
      <c r="FB31" s="191"/>
      <c r="FC31" s="191"/>
      <c r="FD31" s="191"/>
      <c r="FE31" s="191"/>
      <c r="FF31" s="191"/>
      <c r="FG31" s="191"/>
      <c r="FH31" s="191"/>
      <c r="FI31" s="191"/>
      <c r="FJ31" s="191"/>
      <c r="FK31" s="191"/>
      <c r="FL31" s="191"/>
      <c r="FM31" s="191"/>
      <c r="FN31" s="191"/>
      <c r="FO31" s="191"/>
      <c r="FP31" s="191"/>
      <c r="FQ31" s="191"/>
      <c r="FR31" s="191"/>
      <c r="FS31" s="191"/>
      <c r="FT31" s="191"/>
      <c r="FU31" s="191"/>
      <c r="FV31" s="191"/>
      <c r="FW31" s="191"/>
      <c r="FX31" s="191"/>
      <c r="FY31" s="191"/>
      <c r="FZ31" s="191"/>
      <c r="GA31" s="191"/>
      <c r="GB31" s="191"/>
      <c r="GC31" s="191"/>
      <c r="GD31" s="191"/>
      <c r="GE31" s="191"/>
      <c r="GF31" s="191"/>
      <c r="GG31" s="191"/>
      <c r="GH31" s="191"/>
      <c r="GI31" s="191"/>
      <c r="GJ31" s="191"/>
      <c r="GK31" s="191"/>
      <c r="GL31" s="191"/>
      <c r="GM31" s="191"/>
      <c r="GN31" s="191"/>
      <c r="GO31" s="191"/>
      <c r="GP31" s="191"/>
      <c r="GQ31" s="191"/>
      <c r="GR31" s="191"/>
      <c r="GS31" s="191"/>
      <c r="GT31" s="191"/>
      <c r="GU31" s="191"/>
      <c r="GV31" s="191"/>
      <c r="GW31" s="191"/>
      <c r="GX31" s="191"/>
      <c r="GY31" s="191"/>
      <c r="GZ31" s="191"/>
      <c r="HA31" s="191"/>
      <c r="HB31" s="191"/>
      <c r="HC31" s="191"/>
      <c r="HD31" s="191"/>
      <c r="HE31" s="191"/>
      <c r="HF31" s="191"/>
      <c r="HG31" s="191"/>
      <c r="HH31" s="191"/>
      <c r="HI31" s="191"/>
      <c r="HJ31" s="191"/>
      <c r="HK31" s="191"/>
      <c r="HL31" s="191"/>
      <c r="HM31" s="191"/>
      <c r="HN31" s="191"/>
      <c r="HO31" s="191"/>
      <c r="HP31" s="191"/>
      <c r="HQ31" s="191"/>
      <c r="HR31" s="191"/>
      <c r="HS31" s="191"/>
      <c r="HT31" s="191"/>
      <c r="HU31" s="191"/>
      <c r="HV31" s="191"/>
      <c r="HW31" s="191"/>
      <c r="HX31" s="191"/>
      <c r="HY31" s="191"/>
      <c r="HZ31" s="191"/>
      <c r="IA31" s="191"/>
      <c r="IB31" s="191"/>
      <c r="IC31" s="191"/>
      <c r="ID31" s="191"/>
      <c r="IE31" s="191"/>
      <c r="IF31" s="191"/>
      <c r="IG31" s="191"/>
      <c r="IH31" s="191"/>
      <c r="II31" s="191"/>
      <c r="IJ31" s="191"/>
      <c r="IK31" s="191"/>
      <c r="IL31" s="191"/>
      <c r="IM31" s="191"/>
      <c r="IN31" s="191"/>
      <c r="IO31" s="191"/>
      <c r="IP31" s="191"/>
      <c r="IQ31" s="191"/>
      <c r="IR31" s="191"/>
      <c r="IS31" s="191"/>
      <c r="IT31" s="191"/>
      <c r="IU31" s="191"/>
      <c r="IV31" s="191"/>
      <c r="IW31" s="191"/>
      <c r="IX31" s="191"/>
      <c r="IY31" s="191"/>
      <c r="IZ31" s="191"/>
      <c r="JA31" s="191"/>
      <c r="JB31" s="191"/>
      <c r="JC31" s="191"/>
      <c r="JD31" s="191"/>
      <c r="JE31" s="191"/>
      <c r="JF31" s="191"/>
      <c r="JG31" s="191"/>
      <c r="JH31" s="191"/>
      <c r="JI31" s="191"/>
      <c r="JJ31" s="191"/>
      <c r="JK31" s="191"/>
      <c r="JL31" s="191"/>
      <c r="JM31" s="191"/>
      <c r="JN31" s="191"/>
      <c r="JO31" s="191"/>
      <c r="JP31" s="191"/>
      <c r="JQ31" s="191"/>
      <c r="JR31" s="191"/>
      <c r="JS31" s="191"/>
      <c r="JT31" s="191"/>
      <c r="JU31" s="191"/>
      <c r="JV31" s="191"/>
      <c r="JW31" s="191"/>
      <c r="JX31" s="191"/>
      <c r="JY31" s="191"/>
      <c r="JZ31" s="191"/>
      <c r="KA31" s="191"/>
      <c r="KB31" s="191"/>
      <c r="KC31" s="191"/>
      <c r="KD31" s="191"/>
      <c r="KE31" s="191"/>
      <c r="KF31" s="191"/>
      <c r="KG31" s="191"/>
      <c r="KH31" s="191"/>
      <c r="KI31" s="191"/>
      <c r="KJ31" s="191"/>
      <c r="KK31" s="191"/>
      <c r="KL31" s="191"/>
      <c r="KM31" s="191"/>
      <c r="KN31" s="191"/>
      <c r="KO31" s="191"/>
      <c r="KP31" s="191"/>
      <c r="KQ31" s="191"/>
      <c r="KR31" s="191"/>
      <c r="KS31" s="191"/>
      <c r="KT31" s="191"/>
      <c r="KU31" s="191"/>
      <c r="KV31" s="191"/>
      <c r="KW31" s="191"/>
      <c r="KX31" s="191"/>
      <c r="KY31" s="191"/>
      <c r="KZ31" s="191"/>
      <c r="LA31" s="191"/>
      <c r="LB31" s="191"/>
      <c r="LC31" s="191"/>
      <c r="LD31" s="191"/>
      <c r="LE31" s="191"/>
      <c r="LF31" s="191"/>
      <c r="LG31" s="191"/>
      <c r="LH31" s="191"/>
      <c r="LI31" s="191"/>
      <c r="LJ31" s="191"/>
      <c r="LK31" s="191"/>
      <c r="LL31" s="191"/>
      <c r="LM31" s="191"/>
      <c r="LN31" s="191"/>
      <c r="LO31" s="191"/>
      <c r="LP31" s="191"/>
      <c r="LQ31" s="191"/>
      <c r="LR31" s="191"/>
      <c r="LS31" s="191"/>
      <c r="LT31" s="191"/>
      <c r="LU31" s="191"/>
      <c r="LV31" s="191"/>
      <c r="LW31" s="191"/>
      <c r="LX31" s="191"/>
      <c r="LY31" s="191"/>
      <c r="LZ31" s="191"/>
      <c r="MA31" s="191"/>
      <c r="MB31" s="191"/>
      <c r="MC31" s="191"/>
      <c r="MD31" s="191"/>
      <c r="ME31" s="191"/>
      <c r="MF31" s="191"/>
      <c r="MG31" s="191"/>
      <c r="MH31" s="191"/>
      <c r="MI31" s="191"/>
      <c r="MJ31" s="191"/>
      <c r="MK31" s="191"/>
      <c r="ML31" s="191"/>
      <c r="MM31" s="191"/>
      <c r="MN31" s="191"/>
      <c r="MO31" s="191"/>
      <c r="MP31" s="191"/>
      <c r="MQ31" s="191"/>
      <c r="MR31" s="191"/>
      <c r="MS31" s="191"/>
      <c r="MT31" s="191"/>
      <c r="MU31" s="191"/>
      <c r="MV31" s="191"/>
      <c r="MW31" s="191"/>
      <c r="MX31" s="191"/>
      <c r="MY31" s="191"/>
      <c r="MZ31" s="191"/>
      <c r="NA31" s="191"/>
      <c r="NB31" s="191"/>
      <c r="NC31" s="191"/>
      <c r="ND31" s="191"/>
      <c r="NE31" s="191"/>
      <c r="NF31" s="191"/>
      <c r="NG31" s="191"/>
      <c r="NH31" s="191"/>
      <c r="NI31" s="191"/>
      <c r="NJ31" s="191"/>
      <c r="NK31" s="191"/>
      <c r="NL31" s="191"/>
      <c r="NM31" s="191"/>
      <c r="NN31" s="191"/>
      <c r="NO31" s="191"/>
      <c r="NP31" s="191"/>
      <c r="NQ31" s="191"/>
      <c r="NR31" s="191"/>
      <c r="NS31" s="191"/>
      <c r="NT31" s="191"/>
      <c r="NU31" s="191"/>
      <c r="NV31" s="191"/>
      <c r="NW31" s="191"/>
      <c r="NX31" s="191"/>
      <c r="NY31" s="191"/>
      <c r="NZ31" s="191"/>
      <c r="OA31" s="191"/>
      <c r="OB31" s="191"/>
      <c r="OC31" s="191"/>
      <c r="OD31" s="191"/>
      <c r="OE31" s="191"/>
      <c r="OF31" s="191"/>
      <c r="OG31" s="191"/>
      <c r="OH31" s="191"/>
      <c r="OI31" s="191"/>
      <c r="OJ31" s="191"/>
      <c r="OK31" s="191"/>
      <c r="OL31" s="191"/>
      <c r="OM31" s="191"/>
      <c r="ON31" s="191"/>
      <c r="OO31" s="191"/>
      <c r="OP31" s="191"/>
      <c r="OQ31" s="191"/>
      <c r="OR31" s="191"/>
      <c r="OS31" s="191"/>
      <c r="OT31" s="191"/>
      <c r="OU31" s="191"/>
      <c r="OV31" s="191"/>
      <c r="OW31" s="191"/>
      <c r="OX31" s="191"/>
      <c r="OY31" s="191"/>
      <c r="OZ31" s="191"/>
      <c r="PA31" s="191"/>
      <c r="PB31" s="191"/>
      <c r="PC31" s="191"/>
      <c r="PD31" s="191"/>
      <c r="PE31" s="191"/>
      <c r="PF31" s="191"/>
      <c r="PG31" s="191"/>
      <c r="PH31" s="191"/>
      <c r="PI31" s="191"/>
      <c r="PJ31" s="191"/>
      <c r="PK31" s="191"/>
      <c r="PL31" s="191"/>
      <c r="PM31" s="191"/>
      <c r="PN31" s="191"/>
      <c r="PO31" s="191"/>
      <c r="PP31" s="191"/>
      <c r="PQ31" s="191"/>
      <c r="PR31" s="191"/>
      <c r="PS31" s="191"/>
      <c r="PT31" s="191"/>
      <c r="PU31" s="191"/>
      <c r="PV31" s="191"/>
      <c r="PW31" s="191"/>
      <c r="PX31" s="191"/>
      <c r="PY31" s="191"/>
      <c r="PZ31" s="191"/>
      <c r="QA31" s="191"/>
      <c r="QB31" s="191"/>
      <c r="QC31" s="191"/>
      <c r="QD31" s="191"/>
      <c r="QE31" s="191"/>
      <c r="QF31" s="191"/>
      <c r="QG31" s="191"/>
      <c r="QH31" s="191"/>
      <c r="QI31" s="191"/>
      <c r="QJ31" s="191"/>
      <c r="QK31" s="191"/>
      <c r="QL31" s="191"/>
      <c r="QM31" s="191"/>
      <c r="QN31" s="191"/>
      <c r="QO31" s="191"/>
      <c r="QP31" s="191"/>
      <c r="QQ31" s="191"/>
      <c r="QR31" s="191"/>
      <c r="QS31" s="191"/>
      <c r="QT31" s="191"/>
      <c r="QU31" s="191"/>
      <c r="QV31" s="191"/>
      <c r="QW31" s="191"/>
      <c r="QX31" s="191"/>
      <c r="QY31" s="191"/>
      <c r="QZ31" s="191"/>
      <c r="RA31" s="191"/>
      <c r="RB31" s="191"/>
      <c r="RC31" s="191"/>
      <c r="RD31" s="191"/>
      <c r="RE31" s="191"/>
      <c r="RF31" s="191"/>
      <c r="RG31" s="191"/>
      <c r="RH31" s="191"/>
      <c r="RI31" s="191"/>
      <c r="RJ31" s="191"/>
      <c r="RK31" s="191"/>
      <c r="RL31" s="191"/>
      <c r="RM31" s="191"/>
      <c r="RN31" s="191"/>
      <c r="RO31" s="191"/>
      <c r="RP31" s="191"/>
      <c r="RQ31" s="191"/>
      <c r="RR31" s="191"/>
      <c r="RS31" s="191"/>
      <c r="RT31" s="191"/>
      <c r="RU31" s="191"/>
      <c r="RV31" s="191"/>
      <c r="RW31" s="191"/>
      <c r="RX31" s="191"/>
      <c r="RY31" s="191"/>
      <c r="RZ31" s="191"/>
      <c r="SA31" s="191"/>
      <c r="SB31" s="191"/>
      <c r="SC31" s="191"/>
      <c r="SD31" s="191"/>
      <c r="SE31" s="191"/>
      <c r="SF31" s="191"/>
      <c r="SG31" s="191"/>
      <c r="SH31" s="191"/>
      <c r="SI31" s="191"/>
      <c r="SJ31" s="191"/>
      <c r="SK31" s="191"/>
      <c r="SL31" s="191"/>
      <c r="SM31" s="191"/>
      <c r="SN31" s="191"/>
      <c r="SO31" s="191"/>
      <c r="SP31" s="191"/>
      <c r="SQ31" s="191"/>
      <c r="SR31" s="191"/>
      <c r="SS31" s="191"/>
      <c r="ST31" s="191"/>
      <c r="SU31" s="191"/>
      <c r="SV31" s="191"/>
      <c r="SW31" s="191"/>
      <c r="SX31" s="191"/>
      <c r="SY31" s="191"/>
      <c r="SZ31" s="191"/>
      <c r="TA31" s="191"/>
      <c r="TB31" s="191"/>
      <c r="TC31" s="191"/>
      <c r="TD31" s="191"/>
      <c r="TE31" s="191"/>
      <c r="TF31" s="191"/>
      <c r="TG31" s="191"/>
      <c r="TH31" s="191"/>
      <c r="TI31" s="191"/>
      <c r="TJ31" s="191"/>
      <c r="TK31" s="191"/>
      <c r="TL31" s="191"/>
      <c r="TM31" s="191"/>
      <c r="TN31" s="191"/>
      <c r="TO31" s="191"/>
      <c r="TP31" s="191"/>
      <c r="TQ31" s="191"/>
      <c r="TR31" s="191"/>
      <c r="TS31" s="191"/>
      <c r="TT31" s="191"/>
      <c r="TU31" s="191"/>
      <c r="TV31" s="191"/>
      <c r="TW31" s="191"/>
      <c r="TX31" s="191"/>
      <c r="TY31" s="191"/>
      <c r="TZ31" s="191"/>
      <c r="UA31" s="191"/>
      <c r="UB31" s="191"/>
      <c r="UC31" s="191"/>
      <c r="UD31" s="191"/>
      <c r="UE31" s="191"/>
      <c r="UF31" s="191"/>
      <c r="UG31" s="191"/>
      <c r="UH31" s="191"/>
      <c r="UI31" s="191"/>
      <c r="UJ31" s="191"/>
      <c r="UK31" s="191"/>
      <c r="UL31" s="191"/>
      <c r="UM31" s="191"/>
      <c r="UN31" s="191"/>
      <c r="UO31" s="191"/>
      <c r="UP31" s="191"/>
      <c r="UQ31" s="191"/>
      <c r="UR31" s="191"/>
      <c r="US31" s="191"/>
      <c r="UT31" s="191"/>
      <c r="UU31" s="191"/>
      <c r="UV31" s="191"/>
      <c r="UW31" s="191"/>
      <c r="UX31" s="191"/>
      <c r="UY31" s="191"/>
      <c r="UZ31" s="191"/>
      <c r="VA31" s="191"/>
      <c r="VB31" s="191"/>
      <c r="VC31" s="191"/>
      <c r="VD31" s="191"/>
      <c r="VE31" s="191"/>
      <c r="VF31" s="191"/>
      <c r="VG31" s="191"/>
      <c r="VH31" s="191"/>
      <c r="VI31" s="191"/>
      <c r="VJ31" s="191"/>
      <c r="VK31" s="191"/>
      <c r="VL31" s="191"/>
      <c r="VM31" s="191"/>
      <c r="VN31" s="191"/>
      <c r="VO31" s="191"/>
      <c r="VP31" s="191"/>
      <c r="VQ31" s="191"/>
      <c r="VR31" s="191"/>
      <c r="VS31" s="191"/>
      <c r="VT31" s="191"/>
      <c r="VU31" s="191"/>
      <c r="VV31" s="191"/>
      <c r="VW31" s="191"/>
      <c r="VX31" s="191"/>
      <c r="VY31" s="191"/>
      <c r="VZ31" s="191"/>
      <c r="WA31" s="191"/>
      <c r="WB31" s="191"/>
      <c r="WC31" s="191"/>
      <c r="WD31" s="191"/>
      <c r="WE31" s="191"/>
      <c r="WF31" s="191"/>
      <c r="WG31" s="191"/>
      <c r="WH31" s="191"/>
      <c r="WI31" s="191"/>
      <c r="WJ31" s="191"/>
      <c r="WK31" s="191"/>
      <c r="WL31" s="191"/>
      <c r="WM31" s="191"/>
      <c r="WN31" s="191"/>
      <c r="WO31" s="191"/>
      <c r="WP31" s="191"/>
      <c r="WQ31" s="191"/>
      <c r="WR31" s="191"/>
      <c r="WS31" s="191"/>
      <c r="WT31" s="191"/>
      <c r="WU31" s="191"/>
      <c r="WV31" s="191"/>
      <c r="WW31" s="191"/>
      <c r="WX31" s="191"/>
      <c r="WY31" s="191"/>
      <c r="WZ31" s="191"/>
      <c r="XA31" s="191"/>
      <c r="XB31" s="191"/>
      <c r="XC31" s="191"/>
      <c r="XD31" s="191"/>
      <c r="XE31" s="191"/>
      <c r="XF31" s="191"/>
      <c r="XG31" s="191"/>
      <c r="XH31" s="191"/>
      <c r="XI31" s="191"/>
      <c r="XJ31" s="191"/>
      <c r="XK31" s="191"/>
      <c r="XL31" s="191"/>
      <c r="XM31" s="191"/>
      <c r="XN31" s="191"/>
      <c r="XO31" s="191"/>
      <c r="XP31" s="191"/>
      <c r="XQ31" s="191"/>
      <c r="XR31" s="191"/>
      <c r="XS31" s="191"/>
      <c r="XT31" s="191"/>
      <c r="XU31" s="191"/>
      <c r="XV31" s="191"/>
      <c r="XW31" s="191"/>
      <c r="XX31" s="191"/>
      <c r="XY31" s="191"/>
      <c r="XZ31" s="191"/>
      <c r="YA31" s="191"/>
      <c r="YB31" s="191"/>
      <c r="YC31" s="191"/>
      <c r="YD31" s="191"/>
      <c r="YE31" s="191"/>
      <c r="YF31" s="191"/>
      <c r="YG31" s="191"/>
      <c r="YH31" s="191"/>
      <c r="YI31" s="191"/>
      <c r="YJ31" s="191"/>
      <c r="YK31" s="191"/>
      <c r="YL31" s="191"/>
      <c r="YM31" s="191"/>
      <c r="YN31" s="191"/>
      <c r="YO31" s="191"/>
      <c r="YP31" s="191"/>
      <c r="YQ31" s="191"/>
      <c r="YR31" s="191"/>
      <c r="YS31" s="191"/>
      <c r="YT31" s="191"/>
      <c r="YU31" s="191"/>
      <c r="YV31" s="191"/>
      <c r="YW31" s="191"/>
      <c r="YX31" s="191"/>
      <c r="YY31" s="191"/>
      <c r="YZ31" s="191"/>
      <c r="ZA31" s="191"/>
      <c r="ZB31" s="191"/>
      <c r="ZC31" s="191"/>
      <c r="ZD31" s="191"/>
      <c r="ZE31" s="191"/>
      <c r="ZF31" s="191"/>
      <c r="ZG31" s="191"/>
      <c r="ZH31" s="191"/>
      <c r="ZI31" s="191"/>
      <c r="ZJ31" s="191"/>
      <c r="ZK31" s="191"/>
      <c r="ZL31" s="191"/>
      <c r="ZM31" s="191"/>
      <c r="ZN31" s="191"/>
      <c r="ZO31" s="191"/>
      <c r="ZP31" s="191"/>
      <c r="ZQ31" s="191"/>
      <c r="ZR31" s="191"/>
      <c r="ZS31" s="191"/>
      <c r="ZT31" s="191"/>
      <c r="ZU31" s="191"/>
      <c r="ZV31" s="191"/>
      <c r="ZW31" s="191"/>
      <c r="ZX31" s="191"/>
      <c r="ZY31" s="191"/>
      <c r="ZZ31" s="191"/>
      <c r="AAA31" s="191"/>
      <c r="AAB31" s="191"/>
      <c r="AAC31" s="191"/>
      <c r="AAD31" s="191"/>
      <c r="AAE31" s="191"/>
      <c r="AAF31" s="191"/>
      <c r="AAG31" s="191"/>
      <c r="AAH31" s="191"/>
      <c r="AAI31" s="191"/>
      <c r="AAJ31" s="191"/>
      <c r="AAK31" s="191"/>
      <c r="AAL31" s="191"/>
      <c r="AAM31" s="191"/>
      <c r="AAN31" s="191"/>
      <c r="AAO31" s="191"/>
      <c r="AAP31" s="191"/>
      <c r="AAQ31" s="191"/>
      <c r="AAR31" s="191"/>
      <c r="AAS31" s="191"/>
      <c r="AAT31" s="191"/>
      <c r="AAU31" s="191"/>
      <c r="AAV31" s="191"/>
      <c r="AAW31" s="191"/>
      <c r="AAX31" s="191"/>
      <c r="AAY31" s="191"/>
      <c r="AAZ31" s="191"/>
      <c r="ABA31" s="191"/>
      <c r="ABB31" s="191"/>
      <c r="ABC31" s="191"/>
      <c r="ABD31" s="191"/>
      <c r="ABE31" s="191"/>
      <c r="ABF31" s="191"/>
      <c r="ABG31" s="191"/>
      <c r="ABH31" s="191"/>
      <c r="ABI31" s="191"/>
      <c r="ABJ31" s="191"/>
      <c r="ABK31" s="191"/>
      <c r="ABL31" s="191"/>
      <c r="ABM31" s="191"/>
      <c r="ABN31" s="191"/>
      <c r="ABO31" s="191"/>
      <c r="ABP31" s="191"/>
      <c r="ABQ31" s="191"/>
      <c r="ABR31" s="191"/>
      <c r="ABS31" s="191"/>
      <c r="ABT31" s="191"/>
      <c r="ABU31" s="191"/>
      <c r="ABV31" s="191"/>
      <c r="ABW31" s="191"/>
      <c r="ABX31" s="191"/>
      <c r="ABY31" s="191"/>
      <c r="ABZ31" s="191"/>
      <c r="ACA31" s="191"/>
      <c r="ACB31" s="191"/>
      <c r="ACC31" s="191"/>
      <c r="ACD31" s="191"/>
      <c r="ACE31" s="191"/>
      <c r="ACF31" s="191"/>
      <c r="ACG31" s="191"/>
      <c r="ACH31" s="191"/>
      <c r="ACI31" s="191"/>
      <c r="ACJ31" s="191"/>
      <c r="ACK31" s="191"/>
      <c r="ACL31" s="191"/>
      <c r="ACM31" s="191"/>
      <c r="ACN31" s="191"/>
      <c r="ACO31" s="191"/>
      <c r="ACP31" s="191"/>
      <c r="ACQ31" s="191"/>
      <c r="ACR31" s="191"/>
      <c r="ACS31" s="191"/>
      <c r="ACT31" s="191"/>
      <c r="ACU31" s="191"/>
      <c r="ACV31" s="191"/>
      <c r="ACW31" s="191"/>
      <c r="ACX31" s="191"/>
      <c r="ACY31" s="191"/>
      <c r="ACZ31" s="191"/>
      <c r="ADA31" s="191"/>
      <c r="ADB31" s="191"/>
      <c r="ADC31" s="191"/>
      <c r="ADD31" s="191"/>
      <c r="ADE31" s="191"/>
      <c r="ADF31" s="191"/>
      <c r="ADG31" s="191"/>
      <c r="ADH31" s="191"/>
      <c r="ADI31" s="191"/>
      <c r="ADJ31" s="191"/>
      <c r="ADK31" s="191"/>
      <c r="ADL31" s="191"/>
      <c r="ADM31" s="191"/>
      <c r="ADN31" s="191"/>
      <c r="ADO31" s="191"/>
      <c r="ADP31" s="191"/>
      <c r="ADQ31" s="191"/>
      <c r="ADR31" s="191"/>
      <c r="ADS31" s="191"/>
      <c r="ADT31" s="191"/>
      <c r="ADU31" s="191"/>
      <c r="ADV31" s="191"/>
      <c r="ADW31" s="191"/>
      <c r="ADX31" s="191"/>
      <c r="ADY31" s="191"/>
      <c r="ADZ31" s="191"/>
      <c r="AEA31" s="191"/>
      <c r="AEB31" s="191"/>
      <c r="AEC31" s="191"/>
      <c r="AED31" s="191"/>
      <c r="AEE31" s="191"/>
      <c r="AEF31" s="191"/>
      <c r="AEG31" s="191"/>
      <c r="AEH31" s="191"/>
      <c r="AEI31" s="191"/>
      <c r="AEJ31" s="191"/>
      <c r="AEK31" s="191"/>
      <c r="AEL31" s="191"/>
      <c r="AEM31" s="191"/>
      <c r="AEN31" s="191"/>
      <c r="AEO31" s="191"/>
      <c r="AEP31" s="191"/>
      <c r="AEQ31" s="191"/>
      <c r="AER31" s="191"/>
      <c r="AES31" s="191"/>
      <c r="AET31" s="191"/>
      <c r="AEU31" s="191"/>
      <c r="AEV31" s="191"/>
      <c r="AEW31" s="191"/>
      <c r="AEX31" s="191"/>
      <c r="AEY31" s="191"/>
      <c r="AEZ31" s="191"/>
      <c r="AFA31" s="191"/>
      <c r="AFB31" s="191"/>
      <c r="AFC31" s="191"/>
      <c r="AFD31" s="191"/>
      <c r="AFE31" s="191"/>
      <c r="AFF31" s="191"/>
      <c r="AFG31" s="191"/>
      <c r="AFH31" s="191"/>
      <c r="AFI31" s="191"/>
      <c r="AFJ31" s="191"/>
      <c r="AFK31" s="191"/>
      <c r="AFL31" s="191"/>
      <c r="AFM31" s="191"/>
      <c r="AFN31" s="191"/>
      <c r="AFO31" s="191"/>
      <c r="AFP31" s="191"/>
      <c r="AFQ31" s="191"/>
      <c r="AFR31" s="191"/>
      <c r="AFS31" s="191"/>
      <c r="AFT31" s="191"/>
      <c r="AFU31" s="191"/>
      <c r="AFV31" s="191"/>
      <c r="AFW31" s="191"/>
      <c r="AFX31" s="191"/>
      <c r="AFY31" s="191"/>
      <c r="AFZ31" s="191"/>
      <c r="AGA31" s="191"/>
      <c r="AGB31" s="191"/>
      <c r="AGC31" s="191"/>
      <c r="AGD31" s="191"/>
      <c r="AGE31" s="191"/>
      <c r="AGF31" s="191"/>
      <c r="AGG31" s="191"/>
      <c r="AGH31" s="191"/>
      <c r="AGI31" s="191"/>
      <c r="AGJ31" s="191"/>
      <c r="AGK31" s="191"/>
      <c r="AGL31" s="191"/>
      <c r="AGM31" s="191"/>
      <c r="AGN31" s="191"/>
      <c r="AGO31" s="191"/>
      <c r="AGP31" s="191"/>
      <c r="AGQ31" s="191"/>
      <c r="AGR31" s="191"/>
      <c r="AGS31" s="191"/>
      <c r="AGT31" s="191"/>
      <c r="AGU31" s="191"/>
      <c r="AGV31" s="191"/>
      <c r="AGW31" s="191"/>
      <c r="AGX31" s="191"/>
      <c r="AGY31" s="191"/>
      <c r="AGZ31" s="191"/>
      <c r="AHA31" s="191"/>
      <c r="AHB31" s="191"/>
      <c r="AHC31" s="191"/>
      <c r="AHD31" s="191"/>
      <c r="AHE31" s="191"/>
      <c r="AHF31" s="191"/>
      <c r="AHG31" s="191"/>
      <c r="AHH31" s="191"/>
      <c r="AHI31" s="191"/>
      <c r="AHJ31" s="191"/>
      <c r="AHK31" s="191"/>
      <c r="AHL31" s="191"/>
      <c r="AHM31" s="191"/>
      <c r="AHN31" s="191"/>
      <c r="AHO31" s="191"/>
      <c r="AHP31" s="191"/>
      <c r="AHQ31" s="191"/>
      <c r="AHR31" s="191"/>
      <c r="AHS31" s="191"/>
      <c r="AHT31" s="191"/>
      <c r="AHU31" s="191"/>
      <c r="AHV31" s="191"/>
      <c r="AHW31" s="191"/>
      <c r="AHX31" s="191"/>
      <c r="AHY31" s="191"/>
      <c r="AHZ31" s="191"/>
      <c r="AIA31" s="191"/>
      <c r="AIB31" s="191"/>
      <c r="AIC31" s="191"/>
      <c r="AID31" s="191"/>
      <c r="AIE31" s="191"/>
      <c r="AIF31" s="191"/>
      <c r="AIG31" s="191"/>
      <c r="AIH31" s="191"/>
      <c r="AII31" s="191"/>
      <c r="AIJ31" s="191"/>
      <c r="AIK31" s="191"/>
      <c r="AIL31" s="191"/>
      <c r="AIM31" s="191"/>
      <c r="AIN31" s="191"/>
      <c r="AIO31" s="191"/>
      <c r="AIP31" s="191"/>
      <c r="AIQ31" s="191"/>
      <c r="AIR31" s="191"/>
      <c r="AIS31" s="191"/>
      <c r="AIT31" s="191"/>
      <c r="AIU31" s="191"/>
      <c r="AIV31" s="191"/>
      <c r="AIW31" s="191"/>
      <c r="AIX31" s="191"/>
      <c r="AIY31" s="191"/>
      <c r="AIZ31" s="191"/>
      <c r="AJA31" s="191"/>
      <c r="AJB31" s="191"/>
      <c r="AJC31" s="191"/>
      <c r="AJD31" s="191"/>
      <c r="AJE31" s="191"/>
      <c r="AJF31" s="191"/>
      <c r="AJG31" s="191"/>
      <c r="AJH31" s="191"/>
      <c r="AJI31" s="191"/>
      <c r="AJJ31" s="191"/>
      <c r="AJK31" s="191"/>
      <c r="AJL31" s="191"/>
      <c r="AJM31" s="191"/>
      <c r="AJN31" s="191"/>
      <c r="AJO31" s="191"/>
      <c r="AJP31" s="191"/>
      <c r="AJQ31" s="191"/>
      <c r="AJR31" s="191"/>
      <c r="AJS31" s="191"/>
      <c r="AJT31" s="191"/>
      <c r="AJU31" s="191"/>
      <c r="AJV31" s="191"/>
      <c r="AJW31" s="191"/>
      <c r="AJX31" s="191"/>
      <c r="AJY31" s="191"/>
      <c r="AJZ31" s="191"/>
      <c r="AKA31" s="191"/>
      <c r="AKB31" s="191"/>
      <c r="AKC31" s="191"/>
      <c r="AKD31" s="191"/>
      <c r="AKE31" s="191"/>
      <c r="AKF31" s="191"/>
      <c r="AKG31" s="191"/>
      <c r="AKH31" s="191"/>
      <c r="AKI31" s="191"/>
      <c r="AKJ31" s="191"/>
      <c r="AKK31" s="191"/>
      <c r="AKL31" s="191"/>
      <c r="AKM31" s="191"/>
      <c r="AKN31" s="191"/>
      <c r="AKO31" s="191"/>
      <c r="AKP31" s="191"/>
      <c r="AKQ31" s="191"/>
      <c r="AKR31" s="191"/>
      <c r="AKS31" s="191"/>
      <c r="AKT31" s="191"/>
      <c r="AKU31" s="191"/>
      <c r="AKV31" s="191"/>
      <c r="AKW31" s="191"/>
      <c r="AKX31" s="191"/>
      <c r="AKY31" s="191"/>
      <c r="AKZ31" s="191"/>
      <c r="ALA31" s="191"/>
      <c r="ALB31" s="191"/>
      <c r="ALC31" s="191"/>
      <c r="ALD31" s="191"/>
      <c r="ALE31" s="191"/>
      <c r="ALF31" s="191"/>
      <c r="ALG31" s="191"/>
      <c r="ALH31" s="191"/>
      <c r="ALI31" s="191"/>
      <c r="ALJ31" s="191"/>
      <c r="ALK31" s="191"/>
      <c r="ALL31" s="191"/>
      <c r="ALM31" s="191"/>
      <c r="ALN31" s="191"/>
      <c r="ALO31" s="191"/>
      <c r="ALP31" s="191"/>
      <c r="ALQ31" s="191"/>
      <c r="ALR31" s="191"/>
      <c r="ALS31" s="191"/>
      <c r="ALT31" s="191"/>
      <c r="ALU31" s="191"/>
      <c r="ALV31" s="191"/>
      <c r="ALW31" s="191"/>
      <c r="ALX31" s="191"/>
      <c r="ALY31" s="191"/>
      <c r="ALZ31" s="191"/>
      <c r="AMA31" s="191"/>
      <c r="AMB31" s="191"/>
      <c r="AMC31" s="191"/>
      <c r="AMD31" s="191"/>
      <c r="AME31" s="191"/>
      <c r="AMF31" s="191"/>
      <c r="AMG31" s="191"/>
      <c r="AMH31" s="191"/>
      <c r="AMI31" s="191"/>
      <c r="AMJ31" s="191"/>
      <c r="AMK31" s="191"/>
      <c r="AML31" s="191"/>
    </row>
    <row r="32" spans="1:1026" ht="9.9499999999999993" customHeight="1" x14ac:dyDescent="0.25">
      <c r="A32" s="220" t="s">
        <v>54</v>
      </c>
      <c r="B32" s="223">
        <v>5.9700000000000003E-2</v>
      </c>
      <c r="C32" s="223"/>
      <c r="D32" s="223"/>
      <c r="E32" s="171">
        <f>B32*F19</f>
        <v>2149.2000000000003</v>
      </c>
      <c r="F32" s="171">
        <f>B32*F19</f>
        <v>2149.2000000000003</v>
      </c>
      <c r="H32" s="225"/>
      <c r="I32" s="243"/>
      <c r="K32" s="313">
        <f>E33/F19</f>
        <v>0.41549999999999998</v>
      </c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1"/>
      <c r="AO32" s="191"/>
      <c r="AP32" s="191"/>
      <c r="AQ32" s="191"/>
      <c r="AR32" s="191"/>
      <c r="AS32" s="191"/>
      <c r="AT32" s="191"/>
      <c r="AU32" s="191"/>
      <c r="AV32" s="191"/>
      <c r="AW32" s="191"/>
      <c r="AX32" s="191"/>
      <c r="AY32" s="191"/>
      <c r="AZ32" s="191"/>
      <c r="BA32" s="191"/>
      <c r="BB32" s="191"/>
      <c r="BC32" s="191"/>
      <c r="BD32" s="191"/>
      <c r="BE32" s="191"/>
      <c r="BF32" s="191"/>
      <c r="BG32" s="191"/>
      <c r="BH32" s="191"/>
      <c r="BI32" s="191"/>
      <c r="BJ32" s="191"/>
      <c r="BK32" s="191"/>
      <c r="BL32" s="191"/>
      <c r="BM32" s="191"/>
      <c r="BN32" s="191"/>
      <c r="BO32" s="191"/>
      <c r="BP32" s="191"/>
      <c r="BQ32" s="191"/>
      <c r="BR32" s="191"/>
      <c r="BS32" s="191"/>
      <c r="BT32" s="191"/>
      <c r="BU32" s="191"/>
      <c r="BV32" s="191"/>
      <c r="BW32" s="191"/>
      <c r="BX32" s="191"/>
      <c r="BY32" s="191"/>
      <c r="BZ32" s="191"/>
      <c r="CA32" s="191"/>
      <c r="CB32" s="191"/>
      <c r="CC32" s="191"/>
      <c r="CD32" s="191"/>
      <c r="CE32" s="191"/>
      <c r="CF32" s="191"/>
      <c r="CG32" s="191"/>
      <c r="CH32" s="191"/>
      <c r="CI32" s="191"/>
      <c r="CJ32" s="191"/>
      <c r="CK32" s="191"/>
      <c r="CL32" s="191"/>
      <c r="CM32" s="191"/>
      <c r="CN32" s="191"/>
      <c r="CO32" s="191"/>
      <c r="CP32" s="191"/>
      <c r="CQ32" s="191"/>
      <c r="CR32" s="191"/>
      <c r="CS32" s="191"/>
      <c r="CT32" s="191"/>
      <c r="CU32" s="191"/>
      <c r="CV32" s="191"/>
      <c r="CW32" s="191"/>
      <c r="CX32" s="191"/>
      <c r="CY32" s="191"/>
      <c r="CZ32" s="191"/>
      <c r="DA32" s="191"/>
      <c r="DB32" s="191"/>
      <c r="DC32" s="191"/>
      <c r="DD32" s="191"/>
      <c r="DE32" s="191"/>
      <c r="DF32" s="191"/>
      <c r="DG32" s="191"/>
      <c r="DH32" s="191"/>
      <c r="DI32" s="191"/>
      <c r="DJ32" s="191"/>
      <c r="DK32" s="191"/>
      <c r="DL32" s="191"/>
      <c r="DM32" s="191"/>
      <c r="DN32" s="191"/>
      <c r="DO32" s="191"/>
      <c r="DP32" s="191"/>
      <c r="DQ32" s="191"/>
      <c r="DR32" s="191"/>
      <c r="DS32" s="191"/>
      <c r="DT32" s="191"/>
      <c r="DU32" s="191"/>
      <c r="DV32" s="191"/>
      <c r="DW32" s="191"/>
      <c r="DX32" s="191"/>
      <c r="DY32" s="191"/>
      <c r="DZ32" s="191"/>
      <c r="EA32" s="191"/>
      <c r="EB32" s="191"/>
      <c r="EC32" s="191"/>
      <c r="ED32" s="191"/>
      <c r="EE32" s="191"/>
      <c r="EF32" s="191"/>
      <c r="EG32" s="191"/>
      <c r="EH32" s="191"/>
      <c r="EI32" s="191"/>
      <c r="EJ32" s="191"/>
      <c r="EK32" s="191"/>
      <c r="EL32" s="191"/>
      <c r="EM32" s="191"/>
      <c r="EN32" s="191"/>
      <c r="EO32" s="191"/>
      <c r="EP32" s="191"/>
      <c r="EQ32" s="191"/>
      <c r="ER32" s="191"/>
      <c r="ES32" s="191"/>
      <c r="ET32" s="191"/>
      <c r="EU32" s="191"/>
      <c r="EV32" s="191"/>
      <c r="EW32" s="191"/>
      <c r="EX32" s="191"/>
      <c r="EY32" s="191"/>
      <c r="EZ32" s="191"/>
      <c r="FA32" s="191"/>
      <c r="FB32" s="191"/>
      <c r="FC32" s="191"/>
      <c r="FD32" s="191"/>
      <c r="FE32" s="191"/>
      <c r="FF32" s="191"/>
      <c r="FG32" s="191"/>
      <c r="FH32" s="191"/>
      <c r="FI32" s="191"/>
      <c r="FJ32" s="191"/>
      <c r="FK32" s="191"/>
      <c r="FL32" s="191"/>
      <c r="FM32" s="191"/>
      <c r="FN32" s="191"/>
      <c r="FO32" s="191"/>
      <c r="FP32" s="191"/>
      <c r="FQ32" s="191"/>
      <c r="FR32" s="191"/>
      <c r="FS32" s="191"/>
      <c r="FT32" s="191"/>
      <c r="FU32" s="191"/>
      <c r="FV32" s="191"/>
      <c r="FW32" s="191"/>
      <c r="FX32" s="191"/>
      <c r="FY32" s="191"/>
      <c r="FZ32" s="191"/>
      <c r="GA32" s="191"/>
      <c r="GB32" s="191"/>
      <c r="GC32" s="191"/>
      <c r="GD32" s="191"/>
      <c r="GE32" s="191"/>
      <c r="GF32" s="191"/>
      <c r="GG32" s="191"/>
      <c r="GH32" s="191"/>
      <c r="GI32" s="191"/>
      <c r="GJ32" s="191"/>
      <c r="GK32" s="191"/>
      <c r="GL32" s="191"/>
      <c r="GM32" s="191"/>
      <c r="GN32" s="191"/>
      <c r="GO32" s="191"/>
      <c r="GP32" s="191"/>
      <c r="GQ32" s="191"/>
      <c r="GR32" s="191"/>
      <c r="GS32" s="191"/>
      <c r="GT32" s="191"/>
      <c r="GU32" s="191"/>
      <c r="GV32" s="191"/>
      <c r="GW32" s="191"/>
      <c r="GX32" s="191"/>
      <c r="GY32" s="191"/>
      <c r="GZ32" s="191"/>
      <c r="HA32" s="191"/>
      <c r="HB32" s="191"/>
      <c r="HC32" s="191"/>
      <c r="HD32" s="191"/>
      <c r="HE32" s="191"/>
      <c r="HF32" s="191"/>
      <c r="HG32" s="191"/>
      <c r="HH32" s="191"/>
      <c r="HI32" s="191"/>
      <c r="HJ32" s="191"/>
      <c r="HK32" s="191"/>
      <c r="HL32" s="191"/>
      <c r="HM32" s="191"/>
      <c r="HN32" s="191"/>
      <c r="HO32" s="191"/>
      <c r="HP32" s="191"/>
      <c r="HQ32" s="191"/>
      <c r="HR32" s="191"/>
      <c r="HS32" s="191"/>
      <c r="HT32" s="191"/>
      <c r="HU32" s="191"/>
      <c r="HV32" s="191"/>
      <c r="HW32" s="191"/>
      <c r="HX32" s="191"/>
      <c r="HY32" s="191"/>
      <c r="HZ32" s="191"/>
      <c r="IA32" s="191"/>
      <c r="IB32" s="191"/>
      <c r="IC32" s="191"/>
      <c r="ID32" s="191"/>
      <c r="IE32" s="191"/>
      <c r="IF32" s="191"/>
      <c r="IG32" s="191"/>
      <c r="IH32" s="191"/>
      <c r="II32" s="191"/>
      <c r="IJ32" s="191"/>
      <c r="IK32" s="191"/>
      <c r="IL32" s="191"/>
      <c r="IM32" s="191"/>
      <c r="IN32" s="191"/>
      <c r="IO32" s="191"/>
      <c r="IP32" s="191"/>
      <c r="IQ32" s="191"/>
      <c r="IR32" s="191"/>
      <c r="IS32" s="191"/>
      <c r="IT32" s="191"/>
      <c r="IU32" s="191"/>
      <c r="IV32" s="191"/>
      <c r="IW32" s="191"/>
      <c r="IX32" s="191"/>
      <c r="IY32" s="191"/>
      <c r="IZ32" s="191"/>
      <c r="JA32" s="191"/>
      <c r="JB32" s="191"/>
      <c r="JC32" s="191"/>
      <c r="JD32" s="191"/>
      <c r="JE32" s="191"/>
      <c r="JF32" s="191"/>
      <c r="JG32" s="191"/>
      <c r="JH32" s="191"/>
      <c r="JI32" s="191"/>
      <c r="JJ32" s="191"/>
      <c r="JK32" s="191"/>
      <c r="JL32" s="191"/>
      <c r="JM32" s="191"/>
      <c r="JN32" s="191"/>
      <c r="JO32" s="191"/>
      <c r="JP32" s="191"/>
      <c r="JQ32" s="191"/>
      <c r="JR32" s="191"/>
      <c r="JS32" s="191"/>
      <c r="JT32" s="191"/>
      <c r="JU32" s="191"/>
      <c r="JV32" s="191"/>
      <c r="JW32" s="191"/>
      <c r="JX32" s="191"/>
      <c r="JY32" s="191"/>
      <c r="JZ32" s="191"/>
      <c r="KA32" s="191"/>
      <c r="KB32" s="191"/>
      <c r="KC32" s="191"/>
      <c r="KD32" s="191"/>
      <c r="KE32" s="191"/>
      <c r="KF32" s="191"/>
      <c r="KG32" s="191"/>
      <c r="KH32" s="191"/>
      <c r="KI32" s="191"/>
      <c r="KJ32" s="191"/>
      <c r="KK32" s="191"/>
      <c r="KL32" s="191"/>
      <c r="KM32" s="191"/>
      <c r="KN32" s="191"/>
      <c r="KO32" s="191"/>
      <c r="KP32" s="191"/>
      <c r="KQ32" s="191"/>
      <c r="KR32" s="191"/>
      <c r="KS32" s="191"/>
      <c r="KT32" s="191"/>
      <c r="KU32" s="191"/>
      <c r="KV32" s="191"/>
      <c r="KW32" s="191"/>
      <c r="KX32" s="191"/>
      <c r="KY32" s="191"/>
      <c r="KZ32" s="191"/>
      <c r="LA32" s="191"/>
      <c r="LB32" s="191"/>
      <c r="LC32" s="191"/>
      <c r="LD32" s="191"/>
      <c r="LE32" s="191"/>
      <c r="LF32" s="191"/>
      <c r="LG32" s="191"/>
      <c r="LH32" s="191"/>
      <c r="LI32" s="191"/>
      <c r="LJ32" s="191"/>
      <c r="LK32" s="191"/>
      <c r="LL32" s="191"/>
      <c r="LM32" s="191"/>
      <c r="LN32" s="191"/>
      <c r="LO32" s="191"/>
      <c r="LP32" s="191"/>
      <c r="LQ32" s="191"/>
      <c r="LR32" s="191"/>
      <c r="LS32" s="191"/>
      <c r="LT32" s="191"/>
      <c r="LU32" s="191"/>
      <c r="LV32" s="191"/>
      <c r="LW32" s="191"/>
      <c r="LX32" s="191"/>
      <c r="LY32" s="191"/>
      <c r="LZ32" s="191"/>
      <c r="MA32" s="191"/>
      <c r="MB32" s="191"/>
      <c r="MC32" s="191"/>
      <c r="MD32" s="191"/>
      <c r="ME32" s="191"/>
      <c r="MF32" s="191"/>
      <c r="MG32" s="191"/>
      <c r="MH32" s="191"/>
      <c r="MI32" s="191"/>
      <c r="MJ32" s="191"/>
      <c r="MK32" s="191"/>
      <c r="ML32" s="191"/>
      <c r="MM32" s="191"/>
      <c r="MN32" s="191"/>
      <c r="MO32" s="191"/>
      <c r="MP32" s="191"/>
      <c r="MQ32" s="191"/>
      <c r="MR32" s="191"/>
      <c r="MS32" s="191"/>
      <c r="MT32" s="191"/>
      <c r="MU32" s="191"/>
      <c r="MV32" s="191"/>
      <c r="MW32" s="191"/>
      <c r="MX32" s="191"/>
      <c r="MY32" s="191"/>
      <c r="MZ32" s="191"/>
      <c r="NA32" s="191"/>
      <c r="NB32" s="191"/>
      <c r="NC32" s="191"/>
      <c r="ND32" s="191"/>
      <c r="NE32" s="191"/>
      <c r="NF32" s="191"/>
      <c r="NG32" s="191"/>
      <c r="NH32" s="191"/>
      <c r="NI32" s="191"/>
      <c r="NJ32" s="191"/>
      <c r="NK32" s="191"/>
      <c r="NL32" s="191"/>
      <c r="NM32" s="191"/>
      <c r="NN32" s="191"/>
      <c r="NO32" s="191"/>
      <c r="NP32" s="191"/>
      <c r="NQ32" s="191"/>
      <c r="NR32" s="191"/>
      <c r="NS32" s="191"/>
      <c r="NT32" s="191"/>
      <c r="NU32" s="191"/>
      <c r="NV32" s="191"/>
      <c r="NW32" s="191"/>
      <c r="NX32" s="191"/>
      <c r="NY32" s="191"/>
      <c r="NZ32" s="191"/>
      <c r="OA32" s="191"/>
      <c r="OB32" s="191"/>
      <c r="OC32" s="191"/>
      <c r="OD32" s="191"/>
      <c r="OE32" s="191"/>
      <c r="OF32" s="191"/>
      <c r="OG32" s="191"/>
      <c r="OH32" s="191"/>
      <c r="OI32" s="191"/>
      <c r="OJ32" s="191"/>
      <c r="OK32" s="191"/>
      <c r="OL32" s="191"/>
      <c r="OM32" s="191"/>
      <c r="ON32" s="191"/>
      <c r="OO32" s="191"/>
      <c r="OP32" s="191"/>
      <c r="OQ32" s="191"/>
      <c r="OR32" s="191"/>
      <c r="OS32" s="191"/>
      <c r="OT32" s="191"/>
      <c r="OU32" s="191"/>
      <c r="OV32" s="191"/>
      <c r="OW32" s="191"/>
      <c r="OX32" s="191"/>
      <c r="OY32" s="191"/>
      <c r="OZ32" s="191"/>
      <c r="PA32" s="191"/>
      <c r="PB32" s="191"/>
      <c r="PC32" s="191"/>
      <c r="PD32" s="191"/>
      <c r="PE32" s="191"/>
      <c r="PF32" s="191"/>
      <c r="PG32" s="191"/>
      <c r="PH32" s="191"/>
      <c r="PI32" s="191"/>
      <c r="PJ32" s="191"/>
      <c r="PK32" s="191"/>
      <c r="PL32" s="191"/>
      <c r="PM32" s="191"/>
      <c r="PN32" s="191"/>
      <c r="PO32" s="191"/>
      <c r="PP32" s="191"/>
      <c r="PQ32" s="191"/>
      <c r="PR32" s="191"/>
      <c r="PS32" s="191"/>
      <c r="PT32" s="191"/>
      <c r="PU32" s="191"/>
      <c r="PV32" s="191"/>
      <c r="PW32" s="191"/>
      <c r="PX32" s="191"/>
      <c r="PY32" s="191"/>
      <c r="PZ32" s="191"/>
      <c r="QA32" s="191"/>
      <c r="QB32" s="191"/>
      <c r="QC32" s="191"/>
      <c r="QD32" s="191"/>
      <c r="QE32" s="191"/>
      <c r="QF32" s="191"/>
      <c r="QG32" s="191"/>
      <c r="QH32" s="191"/>
      <c r="QI32" s="191"/>
      <c r="QJ32" s="191"/>
      <c r="QK32" s="191"/>
      <c r="QL32" s="191"/>
      <c r="QM32" s="191"/>
      <c r="QN32" s="191"/>
      <c r="QO32" s="191"/>
      <c r="QP32" s="191"/>
      <c r="QQ32" s="191"/>
      <c r="QR32" s="191"/>
      <c r="QS32" s="191"/>
      <c r="QT32" s="191"/>
      <c r="QU32" s="191"/>
      <c r="QV32" s="191"/>
      <c r="QW32" s="191"/>
      <c r="QX32" s="191"/>
      <c r="QY32" s="191"/>
      <c r="QZ32" s="191"/>
      <c r="RA32" s="191"/>
      <c r="RB32" s="191"/>
      <c r="RC32" s="191"/>
      <c r="RD32" s="191"/>
      <c r="RE32" s="191"/>
      <c r="RF32" s="191"/>
      <c r="RG32" s="191"/>
      <c r="RH32" s="191"/>
      <c r="RI32" s="191"/>
      <c r="RJ32" s="191"/>
      <c r="RK32" s="191"/>
      <c r="RL32" s="191"/>
      <c r="RM32" s="191"/>
      <c r="RN32" s="191"/>
      <c r="RO32" s="191"/>
      <c r="RP32" s="191"/>
      <c r="RQ32" s="191"/>
      <c r="RR32" s="191"/>
      <c r="RS32" s="191"/>
      <c r="RT32" s="191"/>
      <c r="RU32" s="191"/>
      <c r="RV32" s="191"/>
      <c r="RW32" s="191"/>
      <c r="RX32" s="191"/>
      <c r="RY32" s="191"/>
      <c r="RZ32" s="191"/>
      <c r="SA32" s="191"/>
      <c r="SB32" s="191"/>
      <c r="SC32" s="191"/>
      <c r="SD32" s="191"/>
      <c r="SE32" s="191"/>
      <c r="SF32" s="191"/>
      <c r="SG32" s="191"/>
      <c r="SH32" s="191"/>
      <c r="SI32" s="191"/>
      <c r="SJ32" s="191"/>
      <c r="SK32" s="191"/>
      <c r="SL32" s="191"/>
      <c r="SM32" s="191"/>
      <c r="SN32" s="191"/>
      <c r="SO32" s="191"/>
      <c r="SP32" s="191"/>
      <c r="SQ32" s="191"/>
      <c r="SR32" s="191"/>
      <c r="SS32" s="191"/>
      <c r="ST32" s="191"/>
      <c r="SU32" s="191"/>
      <c r="SV32" s="191"/>
      <c r="SW32" s="191"/>
      <c r="SX32" s="191"/>
      <c r="SY32" s="191"/>
      <c r="SZ32" s="191"/>
      <c r="TA32" s="191"/>
      <c r="TB32" s="191"/>
      <c r="TC32" s="191"/>
      <c r="TD32" s="191"/>
      <c r="TE32" s="191"/>
      <c r="TF32" s="191"/>
      <c r="TG32" s="191"/>
      <c r="TH32" s="191"/>
      <c r="TI32" s="191"/>
      <c r="TJ32" s="191"/>
      <c r="TK32" s="191"/>
      <c r="TL32" s="191"/>
      <c r="TM32" s="191"/>
      <c r="TN32" s="191"/>
      <c r="TO32" s="191"/>
      <c r="TP32" s="191"/>
      <c r="TQ32" s="191"/>
      <c r="TR32" s="191"/>
      <c r="TS32" s="191"/>
      <c r="TT32" s="191"/>
      <c r="TU32" s="191"/>
      <c r="TV32" s="191"/>
      <c r="TW32" s="191"/>
      <c r="TX32" s="191"/>
      <c r="TY32" s="191"/>
      <c r="TZ32" s="191"/>
      <c r="UA32" s="191"/>
      <c r="UB32" s="191"/>
      <c r="UC32" s="191"/>
      <c r="UD32" s="191"/>
      <c r="UE32" s="191"/>
      <c r="UF32" s="191"/>
      <c r="UG32" s="191"/>
      <c r="UH32" s="191"/>
      <c r="UI32" s="191"/>
      <c r="UJ32" s="191"/>
      <c r="UK32" s="191"/>
      <c r="UL32" s="191"/>
      <c r="UM32" s="191"/>
      <c r="UN32" s="191"/>
      <c r="UO32" s="191"/>
      <c r="UP32" s="191"/>
      <c r="UQ32" s="191"/>
      <c r="UR32" s="191"/>
      <c r="US32" s="191"/>
      <c r="UT32" s="191"/>
      <c r="UU32" s="191"/>
      <c r="UV32" s="191"/>
      <c r="UW32" s="191"/>
      <c r="UX32" s="191"/>
      <c r="UY32" s="191"/>
      <c r="UZ32" s="191"/>
      <c r="VA32" s="191"/>
      <c r="VB32" s="191"/>
      <c r="VC32" s="191"/>
      <c r="VD32" s="191"/>
      <c r="VE32" s="191"/>
      <c r="VF32" s="191"/>
      <c r="VG32" s="191"/>
      <c r="VH32" s="191"/>
      <c r="VI32" s="191"/>
      <c r="VJ32" s="191"/>
      <c r="VK32" s="191"/>
      <c r="VL32" s="191"/>
      <c r="VM32" s="191"/>
      <c r="VN32" s="191"/>
      <c r="VO32" s="191"/>
      <c r="VP32" s="191"/>
      <c r="VQ32" s="191"/>
      <c r="VR32" s="191"/>
      <c r="VS32" s="191"/>
      <c r="VT32" s="191"/>
      <c r="VU32" s="191"/>
      <c r="VV32" s="191"/>
      <c r="VW32" s="191"/>
      <c r="VX32" s="191"/>
      <c r="VY32" s="191"/>
      <c r="VZ32" s="191"/>
      <c r="WA32" s="191"/>
      <c r="WB32" s="191"/>
      <c r="WC32" s="191"/>
      <c r="WD32" s="191"/>
      <c r="WE32" s="191"/>
      <c r="WF32" s="191"/>
      <c r="WG32" s="191"/>
      <c r="WH32" s="191"/>
      <c r="WI32" s="191"/>
      <c r="WJ32" s="191"/>
      <c r="WK32" s="191"/>
      <c r="WL32" s="191"/>
      <c r="WM32" s="191"/>
      <c r="WN32" s="191"/>
      <c r="WO32" s="191"/>
      <c r="WP32" s="191"/>
      <c r="WQ32" s="191"/>
      <c r="WR32" s="191"/>
      <c r="WS32" s="191"/>
      <c r="WT32" s="191"/>
      <c r="WU32" s="191"/>
      <c r="WV32" s="191"/>
      <c r="WW32" s="191"/>
      <c r="WX32" s="191"/>
      <c r="WY32" s="191"/>
      <c r="WZ32" s="191"/>
      <c r="XA32" s="191"/>
      <c r="XB32" s="191"/>
      <c r="XC32" s="191"/>
      <c r="XD32" s="191"/>
      <c r="XE32" s="191"/>
      <c r="XF32" s="191"/>
      <c r="XG32" s="191"/>
      <c r="XH32" s="191"/>
      <c r="XI32" s="191"/>
      <c r="XJ32" s="191"/>
      <c r="XK32" s="191"/>
      <c r="XL32" s="191"/>
      <c r="XM32" s="191"/>
      <c r="XN32" s="191"/>
      <c r="XO32" s="191"/>
      <c r="XP32" s="191"/>
      <c r="XQ32" s="191"/>
      <c r="XR32" s="191"/>
      <c r="XS32" s="191"/>
      <c r="XT32" s="191"/>
      <c r="XU32" s="191"/>
      <c r="XV32" s="191"/>
      <c r="XW32" s="191"/>
      <c r="XX32" s="191"/>
      <c r="XY32" s="191"/>
      <c r="XZ32" s="191"/>
      <c r="YA32" s="191"/>
      <c r="YB32" s="191"/>
      <c r="YC32" s="191"/>
      <c r="YD32" s="191"/>
      <c r="YE32" s="191"/>
      <c r="YF32" s="191"/>
      <c r="YG32" s="191"/>
      <c r="YH32" s="191"/>
      <c r="YI32" s="191"/>
      <c r="YJ32" s="191"/>
      <c r="YK32" s="191"/>
      <c r="YL32" s="191"/>
      <c r="YM32" s="191"/>
      <c r="YN32" s="191"/>
      <c r="YO32" s="191"/>
      <c r="YP32" s="191"/>
      <c r="YQ32" s="191"/>
      <c r="YR32" s="191"/>
      <c r="YS32" s="191"/>
      <c r="YT32" s="191"/>
      <c r="YU32" s="191"/>
      <c r="YV32" s="191"/>
      <c r="YW32" s="191"/>
      <c r="YX32" s="191"/>
      <c r="YY32" s="191"/>
      <c r="YZ32" s="191"/>
      <c r="ZA32" s="191"/>
      <c r="ZB32" s="191"/>
      <c r="ZC32" s="191"/>
      <c r="ZD32" s="191"/>
      <c r="ZE32" s="191"/>
      <c r="ZF32" s="191"/>
      <c r="ZG32" s="191"/>
      <c r="ZH32" s="191"/>
      <c r="ZI32" s="191"/>
      <c r="ZJ32" s="191"/>
      <c r="ZK32" s="191"/>
      <c r="ZL32" s="191"/>
      <c r="ZM32" s="191"/>
      <c r="ZN32" s="191"/>
      <c r="ZO32" s="191"/>
      <c r="ZP32" s="191"/>
      <c r="ZQ32" s="191"/>
      <c r="ZR32" s="191"/>
      <c r="ZS32" s="191"/>
      <c r="ZT32" s="191"/>
      <c r="ZU32" s="191"/>
      <c r="ZV32" s="191"/>
      <c r="ZW32" s="191"/>
      <c r="ZX32" s="191"/>
      <c r="ZY32" s="191"/>
      <c r="ZZ32" s="191"/>
      <c r="AAA32" s="191"/>
      <c r="AAB32" s="191"/>
      <c r="AAC32" s="191"/>
      <c r="AAD32" s="191"/>
      <c r="AAE32" s="191"/>
      <c r="AAF32" s="191"/>
      <c r="AAG32" s="191"/>
      <c r="AAH32" s="191"/>
      <c r="AAI32" s="191"/>
      <c r="AAJ32" s="191"/>
      <c r="AAK32" s="191"/>
      <c r="AAL32" s="191"/>
      <c r="AAM32" s="191"/>
      <c r="AAN32" s="191"/>
      <c r="AAO32" s="191"/>
      <c r="AAP32" s="191"/>
      <c r="AAQ32" s="191"/>
      <c r="AAR32" s="191"/>
      <c r="AAS32" s="191"/>
      <c r="AAT32" s="191"/>
      <c r="AAU32" s="191"/>
      <c r="AAV32" s="191"/>
      <c r="AAW32" s="191"/>
      <c r="AAX32" s="191"/>
      <c r="AAY32" s="191"/>
      <c r="AAZ32" s="191"/>
      <c r="ABA32" s="191"/>
      <c r="ABB32" s="191"/>
      <c r="ABC32" s="191"/>
      <c r="ABD32" s="191"/>
      <c r="ABE32" s="191"/>
      <c r="ABF32" s="191"/>
      <c r="ABG32" s="191"/>
      <c r="ABH32" s="191"/>
      <c r="ABI32" s="191"/>
      <c r="ABJ32" s="191"/>
      <c r="ABK32" s="191"/>
      <c r="ABL32" s="191"/>
      <c r="ABM32" s="191"/>
      <c r="ABN32" s="191"/>
      <c r="ABO32" s="191"/>
      <c r="ABP32" s="191"/>
      <c r="ABQ32" s="191"/>
      <c r="ABR32" s="191"/>
      <c r="ABS32" s="191"/>
      <c r="ABT32" s="191"/>
      <c r="ABU32" s="191"/>
      <c r="ABV32" s="191"/>
      <c r="ABW32" s="191"/>
      <c r="ABX32" s="191"/>
      <c r="ABY32" s="191"/>
      <c r="ABZ32" s="191"/>
      <c r="ACA32" s="191"/>
      <c r="ACB32" s="191"/>
      <c r="ACC32" s="191"/>
      <c r="ACD32" s="191"/>
      <c r="ACE32" s="191"/>
      <c r="ACF32" s="191"/>
      <c r="ACG32" s="191"/>
      <c r="ACH32" s="191"/>
      <c r="ACI32" s="191"/>
      <c r="ACJ32" s="191"/>
      <c r="ACK32" s="191"/>
      <c r="ACL32" s="191"/>
      <c r="ACM32" s="191"/>
      <c r="ACN32" s="191"/>
      <c r="ACO32" s="191"/>
      <c r="ACP32" s="191"/>
      <c r="ACQ32" s="191"/>
      <c r="ACR32" s="191"/>
      <c r="ACS32" s="191"/>
      <c r="ACT32" s="191"/>
      <c r="ACU32" s="191"/>
      <c r="ACV32" s="191"/>
      <c r="ACW32" s="191"/>
      <c r="ACX32" s="191"/>
      <c r="ACY32" s="191"/>
      <c r="ACZ32" s="191"/>
      <c r="ADA32" s="191"/>
      <c r="ADB32" s="191"/>
      <c r="ADC32" s="191"/>
      <c r="ADD32" s="191"/>
      <c r="ADE32" s="191"/>
      <c r="ADF32" s="191"/>
      <c r="ADG32" s="191"/>
      <c r="ADH32" s="191"/>
      <c r="ADI32" s="191"/>
      <c r="ADJ32" s="191"/>
      <c r="ADK32" s="191"/>
      <c r="ADL32" s="191"/>
      <c r="ADM32" s="191"/>
      <c r="ADN32" s="191"/>
      <c r="ADO32" s="191"/>
      <c r="ADP32" s="191"/>
      <c r="ADQ32" s="191"/>
      <c r="ADR32" s="191"/>
      <c r="ADS32" s="191"/>
      <c r="ADT32" s="191"/>
      <c r="ADU32" s="191"/>
      <c r="ADV32" s="191"/>
      <c r="ADW32" s="191"/>
      <c r="ADX32" s="191"/>
      <c r="ADY32" s="191"/>
      <c r="ADZ32" s="191"/>
      <c r="AEA32" s="191"/>
      <c r="AEB32" s="191"/>
      <c r="AEC32" s="191"/>
      <c r="AED32" s="191"/>
      <c r="AEE32" s="191"/>
      <c r="AEF32" s="191"/>
      <c r="AEG32" s="191"/>
      <c r="AEH32" s="191"/>
      <c r="AEI32" s="191"/>
      <c r="AEJ32" s="191"/>
      <c r="AEK32" s="191"/>
      <c r="AEL32" s="191"/>
      <c r="AEM32" s="191"/>
      <c r="AEN32" s="191"/>
      <c r="AEO32" s="191"/>
      <c r="AEP32" s="191"/>
      <c r="AEQ32" s="191"/>
      <c r="AER32" s="191"/>
      <c r="AES32" s="191"/>
      <c r="AET32" s="191"/>
      <c r="AEU32" s="191"/>
      <c r="AEV32" s="191"/>
      <c r="AEW32" s="191"/>
      <c r="AEX32" s="191"/>
      <c r="AEY32" s="191"/>
      <c r="AEZ32" s="191"/>
      <c r="AFA32" s="191"/>
      <c r="AFB32" s="191"/>
      <c r="AFC32" s="191"/>
      <c r="AFD32" s="191"/>
      <c r="AFE32" s="191"/>
      <c r="AFF32" s="191"/>
      <c r="AFG32" s="191"/>
      <c r="AFH32" s="191"/>
      <c r="AFI32" s="191"/>
      <c r="AFJ32" s="191"/>
      <c r="AFK32" s="191"/>
      <c r="AFL32" s="191"/>
      <c r="AFM32" s="191"/>
      <c r="AFN32" s="191"/>
      <c r="AFO32" s="191"/>
      <c r="AFP32" s="191"/>
      <c r="AFQ32" s="191"/>
      <c r="AFR32" s="191"/>
      <c r="AFS32" s="191"/>
      <c r="AFT32" s="191"/>
      <c r="AFU32" s="191"/>
      <c r="AFV32" s="191"/>
      <c r="AFW32" s="191"/>
      <c r="AFX32" s="191"/>
      <c r="AFY32" s="191"/>
      <c r="AFZ32" s="191"/>
      <c r="AGA32" s="191"/>
      <c r="AGB32" s="191"/>
      <c r="AGC32" s="191"/>
      <c r="AGD32" s="191"/>
      <c r="AGE32" s="191"/>
      <c r="AGF32" s="191"/>
      <c r="AGG32" s="191"/>
      <c r="AGH32" s="191"/>
      <c r="AGI32" s="191"/>
      <c r="AGJ32" s="191"/>
      <c r="AGK32" s="191"/>
      <c r="AGL32" s="191"/>
      <c r="AGM32" s="191"/>
      <c r="AGN32" s="191"/>
      <c r="AGO32" s="191"/>
      <c r="AGP32" s="191"/>
      <c r="AGQ32" s="191"/>
      <c r="AGR32" s="191"/>
      <c r="AGS32" s="191"/>
      <c r="AGT32" s="191"/>
      <c r="AGU32" s="191"/>
      <c r="AGV32" s="191"/>
      <c r="AGW32" s="191"/>
      <c r="AGX32" s="191"/>
      <c r="AGY32" s="191"/>
      <c r="AGZ32" s="191"/>
      <c r="AHA32" s="191"/>
      <c r="AHB32" s="191"/>
      <c r="AHC32" s="191"/>
      <c r="AHD32" s="191"/>
      <c r="AHE32" s="191"/>
      <c r="AHF32" s="191"/>
      <c r="AHG32" s="191"/>
      <c r="AHH32" s="191"/>
      <c r="AHI32" s="191"/>
      <c r="AHJ32" s="191"/>
      <c r="AHK32" s="191"/>
      <c r="AHL32" s="191"/>
      <c r="AHM32" s="191"/>
      <c r="AHN32" s="191"/>
      <c r="AHO32" s="191"/>
      <c r="AHP32" s="191"/>
      <c r="AHQ32" s="191"/>
      <c r="AHR32" s="191"/>
      <c r="AHS32" s="191"/>
      <c r="AHT32" s="191"/>
      <c r="AHU32" s="191"/>
      <c r="AHV32" s="191"/>
      <c r="AHW32" s="191"/>
      <c r="AHX32" s="191"/>
      <c r="AHY32" s="191"/>
      <c r="AHZ32" s="191"/>
      <c r="AIA32" s="191"/>
      <c r="AIB32" s="191"/>
      <c r="AIC32" s="191"/>
      <c r="AID32" s="191"/>
      <c r="AIE32" s="191"/>
      <c r="AIF32" s="191"/>
      <c r="AIG32" s="191"/>
      <c r="AIH32" s="191"/>
      <c r="AII32" s="191"/>
      <c r="AIJ32" s="191"/>
      <c r="AIK32" s="191"/>
      <c r="AIL32" s="191"/>
      <c r="AIM32" s="191"/>
      <c r="AIN32" s="191"/>
      <c r="AIO32" s="191"/>
      <c r="AIP32" s="191"/>
      <c r="AIQ32" s="191"/>
      <c r="AIR32" s="191"/>
      <c r="AIS32" s="191"/>
      <c r="AIT32" s="191"/>
      <c r="AIU32" s="191"/>
      <c r="AIV32" s="191"/>
      <c r="AIW32" s="191"/>
      <c r="AIX32" s="191"/>
      <c r="AIY32" s="191"/>
      <c r="AIZ32" s="191"/>
      <c r="AJA32" s="191"/>
      <c r="AJB32" s="191"/>
      <c r="AJC32" s="191"/>
      <c r="AJD32" s="191"/>
      <c r="AJE32" s="191"/>
      <c r="AJF32" s="191"/>
      <c r="AJG32" s="191"/>
      <c r="AJH32" s="191"/>
      <c r="AJI32" s="191"/>
      <c r="AJJ32" s="191"/>
      <c r="AJK32" s="191"/>
      <c r="AJL32" s="191"/>
      <c r="AJM32" s="191"/>
      <c r="AJN32" s="191"/>
      <c r="AJO32" s="191"/>
      <c r="AJP32" s="191"/>
      <c r="AJQ32" s="191"/>
      <c r="AJR32" s="191"/>
      <c r="AJS32" s="191"/>
      <c r="AJT32" s="191"/>
      <c r="AJU32" s="191"/>
      <c r="AJV32" s="191"/>
      <c r="AJW32" s="191"/>
      <c r="AJX32" s="191"/>
      <c r="AJY32" s="191"/>
      <c r="AJZ32" s="191"/>
      <c r="AKA32" s="191"/>
      <c r="AKB32" s="191"/>
      <c r="AKC32" s="191"/>
      <c r="AKD32" s="191"/>
      <c r="AKE32" s="191"/>
      <c r="AKF32" s="191"/>
      <c r="AKG32" s="191"/>
      <c r="AKH32" s="191"/>
      <c r="AKI32" s="191"/>
      <c r="AKJ32" s="191"/>
      <c r="AKK32" s="191"/>
      <c r="AKL32" s="191"/>
      <c r="AKM32" s="191"/>
      <c r="AKN32" s="191"/>
      <c r="AKO32" s="191"/>
      <c r="AKP32" s="191"/>
      <c r="AKQ32" s="191"/>
      <c r="AKR32" s="191"/>
      <c r="AKS32" s="191"/>
      <c r="AKT32" s="191"/>
      <c r="AKU32" s="191"/>
      <c r="AKV32" s="191"/>
      <c r="AKW32" s="191"/>
      <c r="AKX32" s="191"/>
      <c r="AKY32" s="191"/>
      <c r="AKZ32" s="191"/>
      <c r="ALA32" s="191"/>
      <c r="ALB32" s="191"/>
      <c r="ALC32" s="191"/>
      <c r="ALD32" s="191"/>
      <c r="ALE32" s="191"/>
      <c r="ALF32" s="191"/>
      <c r="ALG32" s="191"/>
      <c r="ALH32" s="191"/>
      <c r="ALI32" s="191"/>
      <c r="ALJ32" s="191"/>
      <c r="ALK32" s="191"/>
      <c r="ALL32" s="191"/>
      <c r="ALM32" s="191"/>
      <c r="ALN32" s="191"/>
      <c r="ALO32" s="191"/>
      <c r="ALP32" s="191"/>
      <c r="ALQ32" s="191"/>
      <c r="ALR32" s="191"/>
      <c r="ALS32" s="191"/>
      <c r="ALT32" s="191"/>
      <c r="ALU32" s="191"/>
      <c r="ALV32" s="191"/>
      <c r="ALW32" s="191"/>
      <c r="ALX32" s="191"/>
      <c r="ALY32" s="191"/>
      <c r="ALZ32" s="191"/>
      <c r="AMA32" s="191"/>
      <c r="AMB32" s="191"/>
      <c r="AMC32" s="191"/>
      <c r="AMD32" s="191"/>
      <c r="AME32" s="191"/>
      <c r="AMF32" s="191"/>
      <c r="AMG32" s="191"/>
      <c r="AMH32" s="191"/>
      <c r="AMI32" s="191"/>
      <c r="AMJ32" s="191"/>
      <c r="AMK32" s="191"/>
      <c r="AML32" s="191"/>
    </row>
    <row r="33" spans="1:1026" ht="9.9499999999999993" customHeight="1" x14ac:dyDescent="0.25">
      <c r="A33" s="220" t="s">
        <v>15</v>
      </c>
      <c r="B33" s="227">
        <v>2.3949999999999999E-2</v>
      </c>
      <c r="C33" s="308"/>
      <c r="D33" s="308"/>
      <c r="E33" s="171">
        <v>14958</v>
      </c>
      <c r="F33" s="171">
        <f>B33*F19</f>
        <v>862.19999999999993</v>
      </c>
      <c r="H33" s="226"/>
      <c r="I33" s="243"/>
      <c r="K33" s="313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/>
      <c r="AR33" s="191"/>
      <c r="AS33" s="191"/>
      <c r="AT33" s="191"/>
      <c r="AU33" s="191"/>
      <c r="AV33" s="191"/>
      <c r="AW33" s="191"/>
      <c r="AX33" s="191"/>
      <c r="AY33" s="191"/>
      <c r="AZ33" s="191"/>
      <c r="BA33" s="191"/>
      <c r="BB33" s="191"/>
      <c r="BC33" s="191"/>
      <c r="BD33" s="191"/>
      <c r="BE33" s="191"/>
      <c r="BF33" s="191"/>
      <c r="BG33" s="191"/>
      <c r="BH33" s="191"/>
      <c r="BI33" s="191"/>
      <c r="BJ33" s="191"/>
      <c r="BK33" s="191"/>
      <c r="BL33" s="191"/>
      <c r="BM33" s="191"/>
      <c r="BN33" s="191"/>
      <c r="BO33" s="191"/>
      <c r="BP33" s="191"/>
      <c r="BQ33" s="191"/>
      <c r="BR33" s="191"/>
      <c r="BS33" s="191"/>
      <c r="BT33" s="191"/>
      <c r="BU33" s="191"/>
      <c r="BV33" s="191"/>
      <c r="BW33" s="191"/>
      <c r="BX33" s="191"/>
      <c r="BY33" s="191"/>
      <c r="BZ33" s="191"/>
      <c r="CA33" s="191"/>
      <c r="CB33" s="191"/>
      <c r="CC33" s="191"/>
      <c r="CD33" s="191"/>
      <c r="CE33" s="191"/>
      <c r="CF33" s="191"/>
      <c r="CG33" s="191"/>
      <c r="CH33" s="191"/>
      <c r="CI33" s="191"/>
      <c r="CJ33" s="191"/>
      <c r="CK33" s="191"/>
      <c r="CL33" s="191"/>
      <c r="CM33" s="191"/>
      <c r="CN33" s="191"/>
      <c r="CO33" s="191"/>
      <c r="CP33" s="191"/>
      <c r="CQ33" s="191"/>
      <c r="CR33" s="191"/>
      <c r="CS33" s="191"/>
      <c r="CT33" s="191"/>
      <c r="CU33" s="191"/>
      <c r="CV33" s="191"/>
      <c r="CW33" s="191"/>
      <c r="CX33" s="191"/>
      <c r="CY33" s="191"/>
      <c r="CZ33" s="191"/>
      <c r="DA33" s="191"/>
      <c r="DB33" s="191"/>
      <c r="DC33" s="191"/>
      <c r="DD33" s="191"/>
      <c r="DE33" s="191"/>
      <c r="DF33" s="191"/>
      <c r="DG33" s="191"/>
      <c r="DH33" s="191"/>
      <c r="DI33" s="191"/>
      <c r="DJ33" s="191"/>
      <c r="DK33" s="191"/>
      <c r="DL33" s="191"/>
      <c r="DM33" s="191"/>
      <c r="DN33" s="191"/>
      <c r="DO33" s="191"/>
      <c r="DP33" s="191"/>
      <c r="DQ33" s="191"/>
      <c r="DR33" s="191"/>
      <c r="DS33" s="191"/>
      <c r="DT33" s="191"/>
      <c r="DU33" s="191"/>
      <c r="DV33" s="191"/>
      <c r="DW33" s="191"/>
      <c r="DX33" s="191"/>
      <c r="DY33" s="191"/>
      <c r="DZ33" s="191"/>
      <c r="EA33" s="191"/>
      <c r="EB33" s="191"/>
      <c r="EC33" s="191"/>
      <c r="ED33" s="191"/>
      <c r="EE33" s="191"/>
      <c r="EF33" s="191"/>
      <c r="EG33" s="191"/>
      <c r="EH33" s="191"/>
      <c r="EI33" s="191"/>
      <c r="EJ33" s="191"/>
      <c r="EK33" s="191"/>
      <c r="EL33" s="191"/>
      <c r="EM33" s="191"/>
      <c r="EN33" s="191"/>
      <c r="EO33" s="191"/>
      <c r="EP33" s="191"/>
      <c r="EQ33" s="191"/>
      <c r="ER33" s="191"/>
      <c r="ES33" s="191"/>
      <c r="ET33" s="191"/>
      <c r="EU33" s="191"/>
      <c r="EV33" s="191"/>
      <c r="EW33" s="191"/>
      <c r="EX33" s="191"/>
      <c r="EY33" s="191"/>
      <c r="EZ33" s="191"/>
      <c r="FA33" s="191"/>
      <c r="FB33" s="191"/>
      <c r="FC33" s="191"/>
      <c r="FD33" s="191"/>
      <c r="FE33" s="191"/>
      <c r="FF33" s="191"/>
      <c r="FG33" s="191"/>
      <c r="FH33" s="191"/>
      <c r="FI33" s="191"/>
      <c r="FJ33" s="191"/>
      <c r="FK33" s="191"/>
      <c r="FL33" s="191"/>
      <c r="FM33" s="191"/>
      <c r="FN33" s="191"/>
      <c r="FO33" s="191"/>
      <c r="FP33" s="191"/>
      <c r="FQ33" s="191"/>
      <c r="FR33" s="191"/>
      <c r="FS33" s="191"/>
      <c r="FT33" s="191"/>
      <c r="FU33" s="191"/>
      <c r="FV33" s="191"/>
      <c r="FW33" s="191"/>
      <c r="FX33" s="191"/>
      <c r="FY33" s="191"/>
      <c r="FZ33" s="191"/>
      <c r="GA33" s="191"/>
      <c r="GB33" s="191"/>
      <c r="GC33" s="191"/>
      <c r="GD33" s="191"/>
      <c r="GE33" s="191"/>
      <c r="GF33" s="191"/>
      <c r="GG33" s="191"/>
      <c r="GH33" s="191"/>
      <c r="GI33" s="191"/>
      <c r="GJ33" s="191"/>
      <c r="GK33" s="191"/>
      <c r="GL33" s="191"/>
      <c r="GM33" s="191"/>
      <c r="GN33" s="191"/>
      <c r="GO33" s="191"/>
      <c r="GP33" s="191"/>
      <c r="GQ33" s="191"/>
      <c r="GR33" s="191"/>
      <c r="GS33" s="191"/>
      <c r="GT33" s="191"/>
      <c r="GU33" s="191"/>
      <c r="GV33" s="191"/>
      <c r="GW33" s="191"/>
      <c r="GX33" s="191"/>
      <c r="GY33" s="191"/>
      <c r="GZ33" s="191"/>
      <c r="HA33" s="191"/>
      <c r="HB33" s="191"/>
      <c r="HC33" s="191"/>
      <c r="HD33" s="191"/>
      <c r="HE33" s="191"/>
      <c r="HF33" s="191"/>
      <c r="HG33" s="191"/>
      <c r="HH33" s="191"/>
      <c r="HI33" s="191"/>
      <c r="HJ33" s="191"/>
      <c r="HK33" s="191"/>
      <c r="HL33" s="191"/>
      <c r="HM33" s="191"/>
      <c r="HN33" s="191"/>
      <c r="HO33" s="191"/>
      <c r="HP33" s="191"/>
      <c r="HQ33" s="191"/>
      <c r="HR33" s="191"/>
      <c r="HS33" s="191"/>
      <c r="HT33" s="191"/>
      <c r="HU33" s="191"/>
      <c r="HV33" s="191"/>
      <c r="HW33" s="191"/>
      <c r="HX33" s="191"/>
      <c r="HY33" s="191"/>
      <c r="HZ33" s="191"/>
      <c r="IA33" s="191"/>
      <c r="IB33" s="191"/>
      <c r="IC33" s="191"/>
      <c r="ID33" s="191"/>
      <c r="IE33" s="191"/>
      <c r="IF33" s="191"/>
      <c r="IG33" s="191"/>
      <c r="IH33" s="191"/>
      <c r="II33" s="191"/>
      <c r="IJ33" s="191"/>
      <c r="IK33" s="191"/>
      <c r="IL33" s="191"/>
      <c r="IM33" s="191"/>
      <c r="IN33" s="191"/>
      <c r="IO33" s="191"/>
      <c r="IP33" s="191"/>
      <c r="IQ33" s="191"/>
      <c r="IR33" s="191"/>
      <c r="IS33" s="191"/>
      <c r="IT33" s="191"/>
      <c r="IU33" s="191"/>
      <c r="IV33" s="191"/>
      <c r="IW33" s="191"/>
      <c r="IX33" s="191"/>
      <c r="IY33" s="191"/>
      <c r="IZ33" s="191"/>
      <c r="JA33" s="191"/>
      <c r="JB33" s="191"/>
      <c r="JC33" s="191"/>
      <c r="JD33" s="191"/>
      <c r="JE33" s="191"/>
      <c r="JF33" s="191"/>
      <c r="JG33" s="191"/>
      <c r="JH33" s="191"/>
      <c r="JI33" s="191"/>
      <c r="JJ33" s="191"/>
      <c r="JK33" s="191"/>
      <c r="JL33" s="191"/>
      <c r="JM33" s="191"/>
      <c r="JN33" s="191"/>
      <c r="JO33" s="191"/>
      <c r="JP33" s="191"/>
      <c r="JQ33" s="191"/>
      <c r="JR33" s="191"/>
      <c r="JS33" s="191"/>
      <c r="JT33" s="191"/>
      <c r="JU33" s="191"/>
      <c r="JV33" s="191"/>
      <c r="JW33" s="191"/>
      <c r="JX33" s="191"/>
      <c r="JY33" s="191"/>
      <c r="JZ33" s="191"/>
      <c r="KA33" s="191"/>
      <c r="KB33" s="191"/>
      <c r="KC33" s="191"/>
      <c r="KD33" s="191"/>
      <c r="KE33" s="191"/>
      <c r="KF33" s="191"/>
      <c r="KG33" s="191"/>
      <c r="KH33" s="191"/>
      <c r="KI33" s="191"/>
      <c r="KJ33" s="191"/>
      <c r="KK33" s="191"/>
      <c r="KL33" s="191"/>
      <c r="KM33" s="191"/>
      <c r="KN33" s="191"/>
      <c r="KO33" s="191"/>
      <c r="KP33" s="191"/>
      <c r="KQ33" s="191"/>
      <c r="KR33" s="191"/>
      <c r="KS33" s="191"/>
      <c r="KT33" s="191"/>
      <c r="KU33" s="191"/>
      <c r="KV33" s="191"/>
      <c r="KW33" s="191"/>
      <c r="KX33" s="191"/>
      <c r="KY33" s="191"/>
      <c r="KZ33" s="191"/>
      <c r="LA33" s="191"/>
      <c r="LB33" s="191"/>
      <c r="LC33" s="191"/>
      <c r="LD33" s="191"/>
      <c r="LE33" s="191"/>
      <c r="LF33" s="191"/>
      <c r="LG33" s="191"/>
      <c r="LH33" s="191"/>
      <c r="LI33" s="191"/>
      <c r="LJ33" s="191"/>
      <c r="LK33" s="191"/>
      <c r="LL33" s="191"/>
      <c r="LM33" s="191"/>
      <c r="LN33" s="191"/>
      <c r="LO33" s="191"/>
      <c r="LP33" s="191"/>
      <c r="LQ33" s="191"/>
      <c r="LR33" s="191"/>
      <c r="LS33" s="191"/>
      <c r="LT33" s="191"/>
      <c r="LU33" s="191"/>
      <c r="LV33" s="191"/>
      <c r="LW33" s="191"/>
      <c r="LX33" s="191"/>
      <c r="LY33" s="191"/>
      <c r="LZ33" s="191"/>
      <c r="MA33" s="191"/>
      <c r="MB33" s="191"/>
      <c r="MC33" s="191"/>
      <c r="MD33" s="191"/>
      <c r="ME33" s="191"/>
      <c r="MF33" s="191"/>
      <c r="MG33" s="191"/>
      <c r="MH33" s="191"/>
      <c r="MI33" s="191"/>
      <c r="MJ33" s="191"/>
      <c r="MK33" s="191"/>
      <c r="ML33" s="191"/>
      <c r="MM33" s="191"/>
      <c r="MN33" s="191"/>
      <c r="MO33" s="191"/>
      <c r="MP33" s="191"/>
      <c r="MQ33" s="191"/>
      <c r="MR33" s="191"/>
      <c r="MS33" s="191"/>
      <c r="MT33" s="191"/>
      <c r="MU33" s="191"/>
      <c r="MV33" s="191"/>
      <c r="MW33" s="191"/>
      <c r="MX33" s="191"/>
      <c r="MY33" s="191"/>
      <c r="MZ33" s="191"/>
      <c r="NA33" s="191"/>
      <c r="NB33" s="191"/>
      <c r="NC33" s="191"/>
      <c r="ND33" s="191"/>
      <c r="NE33" s="191"/>
      <c r="NF33" s="191"/>
      <c r="NG33" s="191"/>
      <c r="NH33" s="191"/>
      <c r="NI33" s="191"/>
      <c r="NJ33" s="191"/>
      <c r="NK33" s="191"/>
      <c r="NL33" s="191"/>
      <c r="NM33" s="191"/>
      <c r="NN33" s="191"/>
      <c r="NO33" s="191"/>
      <c r="NP33" s="191"/>
      <c r="NQ33" s="191"/>
      <c r="NR33" s="191"/>
      <c r="NS33" s="191"/>
      <c r="NT33" s="191"/>
      <c r="NU33" s="191"/>
      <c r="NV33" s="191"/>
      <c r="NW33" s="191"/>
      <c r="NX33" s="191"/>
      <c r="NY33" s="191"/>
      <c r="NZ33" s="191"/>
      <c r="OA33" s="191"/>
      <c r="OB33" s="191"/>
      <c r="OC33" s="191"/>
      <c r="OD33" s="191"/>
      <c r="OE33" s="191"/>
      <c r="OF33" s="191"/>
      <c r="OG33" s="191"/>
      <c r="OH33" s="191"/>
      <c r="OI33" s="191"/>
      <c r="OJ33" s="191"/>
      <c r="OK33" s="191"/>
      <c r="OL33" s="191"/>
      <c r="OM33" s="191"/>
      <c r="ON33" s="191"/>
      <c r="OO33" s="191"/>
      <c r="OP33" s="191"/>
      <c r="OQ33" s="191"/>
      <c r="OR33" s="191"/>
      <c r="OS33" s="191"/>
      <c r="OT33" s="191"/>
      <c r="OU33" s="191"/>
      <c r="OV33" s="191"/>
      <c r="OW33" s="191"/>
      <c r="OX33" s="191"/>
      <c r="OY33" s="191"/>
      <c r="OZ33" s="191"/>
      <c r="PA33" s="191"/>
      <c r="PB33" s="191"/>
      <c r="PC33" s="191"/>
      <c r="PD33" s="191"/>
      <c r="PE33" s="191"/>
      <c r="PF33" s="191"/>
      <c r="PG33" s="191"/>
      <c r="PH33" s="191"/>
      <c r="PI33" s="191"/>
      <c r="PJ33" s="191"/>
      <c r="PK33" s="191"/>
      <c r="PL33" s="191"/>
      <c r="PM33" s="191"/>
      <c r="PN33" s="191"/>
      <c r="PO33" s="191"/>
      <c r="PP33" s="191"/>
      <c r="PQ33" s="191"/>
      <c r="PR33" s="191"/>
      <c r="PS33" s="191"/>
      <c r="PT33" s="191"/>
      <c r="PU33" s="191"/>
      <c r="PV33" s="191"/>
      <c r="PW33" s="191"/>
      <c r="PX33" s="191"/>
      <c r="PY33" s="191"/>
      <c r="PZ33" s="191"/>
      <c r="QA33" s="191"/>
      <c r="QB33" s="191"/>
      <c r="QC33" s="191"/>
      <c r="QD33" s="191"/>
      <c r="QE33" s="191"/>
      <c r="QF33" s="191"/>
      <c r="QG33" s="191"/>
      <c r="QH33" s="191"/>
      <c r="QI33" s="191"/>
      <c r="QJ33" s="191"/>
      <c r="QK33" s="191"/>
      <c r="QL33" s="191"/>
      <c r="QM33" s="191"/>
      <c r="QN33" s="191"/>
      <c r="QO33" s="191"/>
      <c r="QP33" s="191"/>
      <c r="QQ33" s="191"/>
      <c r="QR33" s="191"/>
      <c r="QS33" s="191"/>
      <c r="QT33" s="191"/>
      <c r="QU33" s="191"/>
      <c r="QV33" s="191"/>
      <c r="QW33" s="191"/>
      <c r="QX33" s="191"/>
      <c r="QY33" s="191"/>
      <c r="QZ33" s="191"/>
      <c r="RA33" s="191"/>
      <c r="RB33" s="191"/>
      <c r="RC33" s="191"/>
      <c r="RD33" s="191"/>
      <c r="RE33" s="191"/>
      <c r="RF33" s="191"/>
      <c r="RG33" s="191"/>
      <c r="RH33" s="191"/>
      <c r="RI33" s="191"/>
      <c r="RJ33" s="191"/>
      <c r="RK33" s="191"/>
      <c r="RL33" s="191"/>
      <c r="RM33" s="191"/>
      <c r="RN33" s="191"/>
      <c r="RO33" s="191"/>
      <c r="RP33" s="191"/>
      <c r="RQ33" s="191"/>
      <c r="RR33" s="191"/>
      <c r="RS33" s="191"/>
      <c r="RT33" s="191"/>
      <c r="RU33" s="191"/>
      <c r="RV33" s="191"/>
      <c r="RW33" s="191"/>
      <c r="RX33" s="191"/>
      <c r="RY33" s="191"/>
      <c r="RZ33" s="191"/>
      <c r="SA33" s="191"/>
      <c r="SB33" s="191"/>
      <c r="SC33" s="191"/>
      <c r="SD33" s="191"/>
      <c r="SE33" s="191"/>
      <c r="SF33" s="191"/>
      <c r="SG33" s="191"/>
      <c r="SH33" s="191"/>
      <c r="SI33" s="191"/>
      <c r="SJ33" s="191"/>
      <c r="SK33" s="191"/>
      <c r="SL33" s="191"/>
      <c r="SM33" s="191"/>
      <c r="SN33" s="191"/>
      <c r="SO33" s="191"/>
      <c r="SP33" s="191"/>
      <c r="SQ33" s="191"/>
      <c r="SR33" s="191"/>
      <c r="SS33" s="191"/>
      <c r="ST33" s="191"/>
      <c r="SU33" s="191"/>
      <c r="SV33" s="191"/>
      <c r="SW33" s="191"/>
      <c r="SX33" s="191"/>
      <c r="SY33" s="191"/>
      <c r="SZ33" s="191"/>
      <c r="TA33" s="191"/>
      <c r="TB33" s="191"/>
      <c r="TC33" s="191"/>
      <c r="TD33" s="191"/>
      <c r="TE33" s="191"/>
      <c r="TF33" s="191"/>
      <c r="TG33" s="191"/>
      <c r="TH33" s="191"/>
      <c r="TI33" s="191"/>
      <c r="TJ33" s="191"/>
      <c r="TK33" s="191"/>
      <c r="TL33" s="191"/>
      <c r="TM33" s="191"/>
      <c r="TN33" s="191"/>
      <c r="TO33" s="191"/>
      <c r="TP33" s="191"/>
      <c r="TQ33" s="191"/>
      <c r="TR33" s="191"/>
      <c r="TS33" s="191"/>
      <c r="TT33" s="191"/>
      <c r="TU33" s="191"/>
      <c r="TV33" s="191"/>
      <c r="TW33" s="191"/>
      <c r="TX33" s="191"/>
      <c r="TY33" s="191"/>
      <c r="TZ33" s="191"/>
      <c r="UA33" s="191"/>
      <c r="UB33" s="191"/>
      <c r="UC33" s="191"/>
      <c r="UD33" s="191"/>
      <c r="UE33" s="191"/>
      <c r="UF33" s="191"/>
      <c r="UG33" s="191"/>
      <c r="UH33" s="191"/>
      <c r="UI33" s="191"/>
      <c r="UJ33" s="191"/>
      <c r="UK33" s="191"/>
      <c r="UL33" s="191"/>
      <c r="UM33" s="191"/>
      <c r="UN33" s="191"/>
      <c r="UO33" s="191"/>
      <c r="UP33" s="191"/>
      <c r="UQ33" s="191"/>
      <c r="UR33" s="191"/>
      <c r="US33" s="191"/>
      <c r="UT33" s="191"/>
      <c r="UU33" s="191"/>
      <c r="UV33" s="191"/>
      <c r="UW33" s="191"/>
      <c r="UX33" s="191"/>
      <c r="UY33" s="191"/>
      <c r="UZ33" s="191"/>
      <c r="VA33" s="191"/>
      <c r="VB33" s="191"/>
      <c r="VC33" s="191"/>
      <c r="VD33" s="191"/>
      <c r="VE33" s="191"/>
      <c r="VF33" s="191"/>
      <c r="VG33" s="191"/>
      <c r="VH33" s="191"/>
      <c r="VI33" s="191"/>
      <c r="VJ33" s="191"/>
      <c r="VK33" s="191"/>
      <c r="VL33" s="191"/>
      <c r="VM33" s="191"/>
      <c r="VN33" s="191"/>
      <c r="VO33" s="191"/>
      <c r="VP33" s="191"/>
      <c r="VQ33" s="191"/>
      <c r="VR33" s="191"/>
      <c r="VS33" s="191"/>
      <c r="VT33" s="191"/>
      <c r="VU33" s="191"/>
      <c r="VV33" s="191"/>
      <c r="VW33" s="191"/>
      <c r="VX33" s="191"/>
      <c r="VY33" s="191"/>
      <c r="VZ33" s="191"/>
      <c r="WA33" s="191"/>
      <c r="WB33" s="191"/>
      <c r="WC33" s="191"/>
      <c r="WD33" s="191"/>
      <c r="WE33" s="191"/>
      <c r="WF33" s="191"/>
      <c r="WG33" s="191"/>
      <c r="WH33" s="191"/>
      <c r="WI33" s="191"/>
      <c r="WJ33" s="191"/>
      <c r="WK33" s="191"/>
      <c r="WL33" s="191"/>
      <c r="WM33" s="191"/>
      <c r="WN33" s="191"/>
      <c r="WO33" s="191"/>
      <c r="WP33" s="191"/>
      <c r="WQ33" s="191"/>
      <c r="WR33" s="191"/>
      <c r="WS33" s="191"/>
      <c r="WT33" s="191"/>
      <c r="WU33" s="191"/>
      <c r="WV33" s="191"/>
      <c r="WW33" s="191"/>
      <c r="WX33" s="191"/>
      <c r="WY33" s="191"/>
      <c r="WZ33" s="191"/>
      <c r="XA33" s="191"/>
      <c r="XB33" s="191"/>
      <c r="XC33" s="191"/>
      <c r="XD33" s="191"/>
      <c r="XE33" s="191"/>
      <c r="XF33" s="191"/>
      <c r="XG33" s="191"/>
      <c r="XH33" s="191"/>
      <c r="XI33" s="191"/>
      <c r="XJ33" s="191"/>
      <c r="XK33" s="191"/>
      <c r="XL33" s="191"/>
      <c r="XM33" s="191"/>
      <c r="XN33" s="191"/>
      <c r="XO33" s="191"/>
      <c r="XP33" s="191"/>
      <c r="XQ33" s="191"/>
      <c r="XR33" s="191"/>
      <c r="XS33" s="191"/>
      <c r="XT33" s="191"/>
      <c r="XU33" s="191"/>
      <c r="XV33" s="191"/>
      <c r="XW33" s="191"/>
      <c r="XX33" s="191"/>
      <c r="XY33" s="191"/>
      <c r="XZ33" s="191"/>
      <c r="YA33" s="191"/>
      <c r="YB33" s="191"/>
      <c r="YC33" s="191"/>
      <c r="YD33" s="191"/>
      <c r="YE33" s="191"/>
      <c r="YF33" s="191"/>
      <c r="YG33" s="191"/>
      <c r="YH33" s="191"/>
      <c r="YI33" s="191"/>
      <c r="YJ33" s="191"/>
      <c r="YK33" s="191"/>
      <c r="YL33" s="191"/>
      <c r="YM33" s="191"/>
      <c r="YN33" s="191"/>
      <c r="YO33" s="191"/>
      <c r="YP33" s="191"/>
      <c r="YQ33" s="191"/>
      <c r="YR33" s="191"/>
      <c r="YS33" s="191"/>
      <c r="YT33" s="191"/>
      <c r="YU33" s="191"/>
      <c r="YV33" s="191"/>
      <c r="YW33" s="191"/>
      <c r="YX33" s="191"/>
      <c r="YY33" s="191"/>
      <c r="YZ33" s="191"/>
      <c r="ZA33" s="191"/>
      <c r="ZB33" s="191"/>
      <c r="ZC33" s="191"/>
      <c r="ZD33" s="191"/>
      <c r="ZE33" s="191"/>
      <c r="ZF33" s="191"/>
      <c r="ZG33" s="191"/>
      <c r="ZH33" s="191"/>
      <c r="ZI33" s="191"/>
      <c r="ZJ33" s="191"/>
      <c r="ZK33" s="191"/>
      <c r="ZL33" s="191"/>
      <c r="ZM33" s="191"/>
      <c r="ZN33" s="191"/>
      <c r="ZO33" s="191"/>
      <c r="ZP33" s="191"/>
      <c r="ZQ33" s="191"/>
      <c r="ZR33" s="191"/>
      <c r="ZS33" s="191"/>
      <c r="ZT33" s="191"/>
      <c r="ZU33" s="191"/>
      <c r="ZV33" s="191"/>
      <c r="ZW33" s="191"/>
      <c r="ZX33" s="191"/>
      <c r="ZY33" s="191"/>
      <c r="ZZ33" s="191"/>
      <c r="AAA33" s="191"/>
      <c r="AAB33" s="191"/>
      <c r="AAC33" s="191"/>
      <c r="AAD33" s="191"/>
      <c r="AAE33" s="191"/>
      <c r="AAF33" s="191"/>
      <c r="AAG33" s="191"/>
      <c r="AAH33" s="191"/>
      <c r="AAI33" s="191"/>
      <c r="AAJ33" s="191"/>
      <c r="AAK33" s="191"/>
      <c r="AAL33" s="191"/>
      <c r="AAM33" s="191"/>
      <c r="AAN33" s="191"/>
      <c r="AAO33" s="191"/>
      <c r="AAP33" s="191"/>
      <c r="AAQ33" s="191"/>
      <c r="AAR33" s="191"/>
      <c r="AAS33" s="191"/>
      <c r="AAT33" s="191"/>
      <c r="AAU33" s="191"/>
      <c r="AAV33" s="191"/>
      <c r="AAW33" s="191"/>
      <c r="AAX33" s="191"/>
      <c r="AAY33" s="191"/>
      <c r="AAZ33" s="191"/>
      <c r="ABA33" s="191"/>
      <c r="ABB33" s="191"/>
      <c r="ABC33" s="191"/>
      <c r="ABD33" s="191"/>
      <c r="ABE33" s="191"/>
      <c r="ABF33" s="191"/>
      <c r="ABG33" s="191"/>
      <c r="ABH33" s="191"/>
      <c r="ABI33" s="191"/>
      <c r="ABJ33" s="191"/>
      <c r="ABK33" s="191"/>
      <c r="ABL33" s="191"/>
      <c r="ABM33" s="191"/>
      <c r="ABN33" s="191"/>
      <c r="ABO33" s="191"/>
      <c r="ABP33" s="191"/>
      <c r="ABQ33" s="191"/>
      <c r="ABR33" s="191"/>
      <c r="ABS33" s="191"/>
      <c r="ABT33" s="191"/>
      <c r="ABU33" s="191"/>
      <c r="ABV33" s="191"/>
      <c r="ABW33" s="191"/>
      <c r="ABX33" s="191"/>
      <c r="ABY33" s="191"/>
      <c r="ABZ33" s="191"/>
      <c r="ACA33" s="191"/>
      <c r="ACB33" s="191"/>
      <c r="ACC33" s="191"/>
      <c r="ACD33" s="191"/>
      <c r="ACE33" s="191"/>
      <c r="ACF33" s="191"/>
      <c r="ACG33" s="191"/>
      <c r="ACH33" s="191"/>
      <c r="ACI33" s="191"/>
      <c r="ACJ33" s="191"/>
      <c r="ACK33" s="191"/>
      <c r="ACL33" s="191"/>
      <c r="ACM33" s="191"/>
      <c r="ACN33" s="191"/>
      <c r="ACO33" s="191"/>
      <c r="ACP33" s="191"/>
      <c r="ACQ33" s="191"/>
      <c r="ACR33" s="191"/>
      <c r="ACS33" s="191"/>
      <c r="ACT33" s="191"/>
      <c r="ACU33" s="191"/>
      <c r="ACV33" s="191"/>
      <c r="ACW33" s="191"/>
      <c r="ACX33" s="191"/>
      <c r="ACY33" s="191"/>
      <c r="ACZ33" s="191"/>
      <c r="ADA33" s="191"/>
      <c r="ADB33" s="191"/>
      <c r="ADC33" s="191"/>
      <c r="ADD33" s="191"/>
      <c r="ADE33" s="191"/>
      <c r="ADF33" s="191"/>
      <c r="ADG33" s="191"/>
      <c r="ADH33" s="191"/>
      <c r="ADI33" s="191"/>
      <c r="ADJ33" s="191"/>
      <c r="ADK33" s="191"/>
      <c r="ADL33" s="191"/>
      <c r="ADM33" s="191"/>
      <c r="ADN33" s="191"/>
      <c r="ADO33" s="191"/>
      <c r="ADP33" s="191"/>
      <c r="ADQ33" s="191"/>
      <c r="ADR33" s="191"/>
      <c r="ADS33" s="191"/>
      <c r="ADT33" s="191"/>
      <c r="ADU33" s="191"/>
      <c r="ADV33" s="191"/>
      <c r="ADW33" s="191"/>
      <c r="ADX33" s="191"/>
      <c r="ADY33" s="191"/>
      <c r="ADZ33" s="191"/>
      <c r="AEA33" s="191"/>
      <c r="AEB33" s="191"/>
      <c r="AEC33" s="191"/>
      <c r="AED33" s="191"/>
      <c r="AEE33" s="191"/>
      <c r="AEF33" s="191"/>
      <c r="AEG33" s="191"/>
      <c r="AEH33" s="191"/>
      <c r="AEI33" s="191"/>
      <c r="AEJ33" s="191"/>
      <c r="AEK33" s="191"/>
      <c r="AEL33" s="191"/>
      <c r="AEM33" s="191"/>
      <c r="AEN33" s="191"/>
      <c r="AEO33" s="191"/>
      <c r="AEP33" s="191"/>
      <c r="AEQ33" s="191"/>
      <c r="AER33" s="191"/>
      <c r="AES33" s="191"/>
      <c r="AET33" s="191"/>
      <c r="AEU33" s="191"/>
      <c r="AEV33" s="191"/>
      <c r="AEW33" s="191"/>
      <c r="AEX33" s="191"/>
      <c r="AEY33" s="191"/>
      <c r="AEZ33" s="191"/>
      <c r="AFA33" s="191"/>
      <c r="AFB33" s="191"/>
      <c r="AFC33" s="191"/>
      <c r="AFD33" s="191"/>
      <c r="AFE33" s="191"/>
      <c r="AFF33" s="191"/>
      <c r="AFG33" s="191"/>
      <c r="AFH33" s="191"/>
      <c r="AFI33" s="191"/>
      <c r="AFJ33" s="191"/>
      <c r="AFK33" s="191"/>
      <c r="AFL33" s="191"/>
      <c r="AFM33" s="191"/>
      <c r="AFN33" s="191"/>
      <c r="AFO33" s="191"/>
      <c r="AFP33" s="191"/>
      <c r="AFQ33" s="191"/>
      <c r="AFR33" s="191"/>
      <c r="AFS33" s="191"/>
      <c r="AFT33" s="191"/>
      <c r="AFU33" s="191"/>
      <c r="AFV33" s="191"/>
      <c r="AFW33" s="191"/>
      <c r="AFX33" s="191"/>
      <c r="AFY33" s="191"/>
      <c r="AFZ33" s="191"/>
      <c r="AGA33" s="191"/>
      <c r="AGB33" s="191"/>
      <c r="AGC33" s="191"/>
      <c r="AGD33" s="191"/>
      <c r="AGE33" s="191"/>
      <c r="AGF33" s="191"/>
      <c r="AGG33" s="191"/>
      <c r="AGH33" s="191"/>
      <c r="AGI33" s="191"/>
      <c r="AGJ33" s="191"/>
      <c r="AGK33" s="191"/>
      <c r="AGL33" s="191"/>
      <c r="AGM33" s="191"/>
      <c r="AGN33" s="191"/>
      <c r="AGO33" s="191"/>
      <c r="AGP33" s="191"/>
      <c r="AGQ33" s="191"/>
      <c r="AGR33" s="191"/>
      <c r="AGS33" s="191"/>
      <c r="AGT33" s="191"/>
      <c r="AGU33" s="191"/>
      <c r="AGV33" s="191"/>
      <c r="AGW33" s="191"/>
      <c r="AGX33" s="191"/>
      <c r="AGY33" s="191"/>
      <c r="AGZ33" s="191"/>
      <c r="AHA33" s="191"/>
      <c r="AHB33" s="191"/>
      <c r="AHC33" s="191"/>
      <c r="AHD33" s="191"/>
      <c r="AHE33" s="191"/>
      <c r="AHF33" s="191"/>
      <c r="AHG33" s="191"/>
      <c r="AHH33" s="191"/>
      <c r="AHI33" s="191"/>
      <c r="AHJ33" s="191"/>
      <c r="AHK33" s="191"/>
      <c r="AHL33" s="191"/>
      <c r="AHM33" s="191"/>
      <c r="AHN33" s="191"/>
      <c r="AHO33" s="191"/>
      <c r="AHP33" s="191"/>
      <c r="AHQ33" s="191"/>
      <c r="AHR33" s="191"/>
      <c r="AHS33" s="191"/>
      <c r="AHT33" s="191"/>
      <c r="AHU33" s="191"/>
      <c r="AHV33" s="191"/>
      <c r="AHW33" s="191"/>
      <c r="AHX33" s="191"/>
      <c r="AHY33" s="191"/>
      <c r="AHZ33" s="191"/>
      <c r="AIA33" s="191"/>
      <c r="AIB33" s="191"/>
      <c r="AIC33" s="191"/>
      <c r="AID33" s="191"/>
      <c r="AIE33" s="191"/>
      <c r="AIF33" s="191"/>
      <c r="AIG33" s="191"/>
      <c r="AIH33" s="191"/>
      <c r="AII33" s="191"/>
      <c r="AIJ33" s="191"/>
      <c r="AIK33" s="191"/>
      <c r="AIL33" s="191"/>
      <c r="AIM33" s="191"/>
      <c r="AIN33" s="191"/>
      <c r="AIO33" s="191"/>
      <c r="AIP33" s="191"/>
      <c r="AIQ33" s="191"/>
      <c r="AIR33" s="191"/>
      <c r="AIS33" s="191"/>
      <c r="AIT33" s="191"/>
      <c r="AIU33" s="191"/>
      <c r="AIV33" s="191"/>
      <c r="AIW33" s="191"/>
      <c r="AIX33" s="191"/>
      <c r="AIY33" s="191"/>
      <c r="AIZ33" s="191"/>
      <c r="AJA33" s="191"/>
      <c r="AJB33" s="191"/>
      <c r="AJC33" s="191"/>
      <c r="AJD33" s="191"/>
      <c r="AJE33" s="191"/>
      <c r="AJF33" s="191"/>
      <c r="AJG33" s="191"/>
      <c r="AJH33" s="191"/>
      <c r="AJI33" s="191"/>
      <c r="AJJ33" s="191"/>
      <c r="AJK33" s="191"/>
      <c r="AJL33" s="191"/>
      <c r="AJM33" s="191"/>
      <c r="AJN33" s="191"/>
      <c r="AJO33" s="191"/>
      <c r="AJP33" s="191"/>
      <c r="AJQ33" s="191"/>
      <c r="AJR33" s="191"/>
      <c r="AJS33" s="191"/>
      <c r="AJT33" s="191"/>
      <c r="AJU33" s="191"/>
      <c r="AJV33" s="191"/>
      <c r="AJW33" s="191"/>
      <c r="AJX33" s="191"/>
      <c r="AJY33" s="191"/>
      <c r="AJZ33" s="191"/>
      <c r="AKA33" s="191"/>
      <c r="AKB33" s="191"/>
      <c r="AKC33" s="191"/>
      <c r="AKD33" s="191"/>
      <c r="AKE33" s="191"/>
      <c r="AKF33" s="191"/>
      <c r="AKG33" s="191"/>
      <c r="AKH33" s="191"/>
      <c r="AKI33" s="191"/>
      <c r="AKJ33" s="191"/>
      <c r="AKK33" s="191"/>
      <c r="AKL33" s="191"/>
      <c r="AKM33" s="191"/>
      <c r="AKN33" s="191"/>
      <c r="AKO33" s="191"/>
      <c r="AKP33" s="191"/>
      <c r="AKQ33" s="191"/>
      <c r="AKR33" s="191"/>
      <c r="AKS33" s="191"/>
      <c r="AKT33" s="191"/>
      <c r="AKU33" s="191"/>
      <c r="AKV33" s="191"/>
      <c r="AKW33" s="191"/>
      <c r="AKX33" s="191"/>
      <c r="AKY33" s="191"/>
      <c r="AKZ33" s="191"/>
      <c r="ALA33" s="191"/>
      <c r="ALB33" s="191"/>
      <c r="ALC33" s="191"/>
      <c r="ALD33" s="191"/>
      <c r="ALE33" s="191"/>
      <c r="ALF33" s="191"/>
      <c r="ALG33" s="191"/>
      <c r="ALH33" s="191"/>
      <c r="ALI33" s="191"/>
      <c r="ALJ33" s="191"/>
      <c r="ALK33" s="191"/>
      <c r="ALL33" s="191"/>
      <c r="ALM33" s="191"/>
      <c r="ALN33" s="191"/>
      <c r="ALO33" s="191"/>
      <c r="ALP33" s="191"/>
      <c r="ALQ33" s="191"/>
      <c r="ALR33" s="191"/>
      <c r="ALS33" s="191"/>
      <c r="ALT33" s="191"/>
      <c r="ALU33" s="191"/>
      <c r="ALV33" s="191"/>
      <c r="ALW33" s="191"/>
      <c r="ALX33" s="191"/>
      <c r="ALY33" s="191"/>
      <c r="ALZ33" s="191"/>
      <c r="AMA33" s="191"/>
      <c r="AMB33" s="191"/>
      <c r="AMC33" s="191"/>
      <c r="AMD33" s="191"/>
      <c r="AME33" s="191"/>
      <c r="AMF33" s="191"/>
      <c r="AMG33" s="191"/>
      <c r="AMH33" s="191"/>
      <c r="AMI33" s="191"/>
      <c r="AMJ33" s="191"/>
      <c r="AMK33" s="191"/>
      <c r="AML33" s="191"/>
    </row>
    <row r="34" spans="1:1026" ht="9.9499999999999993" customHeight="1" x14ac:dyDescent="0.25">
      <c r="A34" s="220" t="s">
        <v>55</v>
      </c>
      <c r="B34" s="227">
        <v>0.03</v>
      </c>
      <c r="C34" s="223"/>
      <c r="D34" s="223"/>
      <c r="E34" s="171">
        <f>B34*(F19)</f>
        <v>1080</v>
      </c>
      <c r="F34" s="171">
        <f>(F19)*B34</f>
        <v>1080</v>
      </c>
      <c r="G34" s="301"/>
      <c r="H34" s="228"/>
      <c r="M34" s="243"/>
      <c r="N34" s="189">
        <v>620733.32999999996</v>
      </c>
      <c r="O34" s="243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1"/>
      <c r="AO34" s="191"/>
      <c r="AP34" s="191"/>
      <c r="AQ34" s="191"/>
      <c r="AR34" s="191"/>
      <c r="AS34" s="191"/>
      <c r="AT34" s="191"/>
      <c r="AU34" s="191"/>
      <c r="AV34" s="191"/>
      <c r="AW34" s="191"/>
      <c r="AX34" s="191"/>
      <c r="AY34" s="191"/>
      <c r="AZ34" s="191"/>
      <c r="BA34" s="191"/>
      <c r="BB34" s="191"/>
      <c r="BC34" s="191"/>
      <c r="BD34" s="191"/>
      <c r="BE34" s="191"/>
      <c r="BF34" s="191"/>
      <c r="BG34" s="191"/>
      <c r="BH34" s="191"/>
      <c r="BI34" s="191"/>
      <c r="BJ34" s="191"/>
      <c r="BK34" s="191"/>
      <c r="BL34" s="191"/>
      <c r="BM34" s="191"/>
      <c r="BN34" s="191"/>
      <c r="BO34" s="191"/>
      <c r="BP34" s="191"/>
      <c r="BQ34" s="191"/>
      <c r="BR34" s="191"/>
      <c r="BS34" s="191"/>
      <c r="BT34" s="191"/>
      <c r="BU34" s="191"/>
      <c r="BV34" s="191"/>
      <c r="BW34" s="191"/>
      <c r="BX34" s="191"/>
      <c r="BY34" s="191"/>
      <c r="BZ34" s="191"/>
      <c r="CA34" s="191"/>
      <c r="CB34" s="191"/>
      <c r="CC34" s="191"/>
      <c r="CD34" s="191"/>
      <c r="CE34" s="191"/>
      <c r="CF34" s="191"/>
      <c r="CG34" s="191"/>
      <c r="CH34" s="191"/>
      <c r="CI34" s="191"/>
      <c r="CJ34" s="191"/>
      <c r="CK34" s="191"/>
      <c r="CL34" s="191"/>
      <c r="CM34" s="191"/>
      <c r="CN34" s="191"/>
      <c r="CO34" s="191"/>
      <c r="CP34" s="191"/>
      <c r="CQ34" s="191"/>
      <c r="CR34" s="191"/>
      <c r="CS34" s="191"/>
      <c r="CT34" s="191"/>
      <c r="CU34" s="191"/>
      <c r="CV34" s="191"/>
      <c r="CW34" s="191"/>
      <c r="CX34" s="191"/>
      <c r="CY34" s="191"/>
      <c r="CZ34" s="191"/>
      <c r="DA34" s="191"/>
      <c r="DB34" s="191"/>
      <c r="DC34" s="191"/>
      <c r="DD34" s="191"/>
      <c r="DE34" s="191"/>
      <c r="DF34" s="191"/>
      <c r="DG34" s="191"/>
      <c r="DH34" s="191"/>
      <c r="DI34" s="191"/>
      <c r="DJ34" s="191"/>
      <c r="DK34" s="191"/>
      <c r="DL34" s="191"/>
      <c r="DM34" s="191"/>
      <c r="DN34" s="191"/>
      <c r="DO34" s="191"/>
      <c r="DP34" s="191"/>
      <c r="DQ34" s="191"/>
      <c r="DR34" s="191"/>
      <c r="DS34" s="191"/>
      <c r="DT34" s="191"/>
      <c r="DU34" s="191"/>
      <c r="DV34" s="191"/>
      <c r="DW34" s="191"/>
      <c r="DX34" s="191"/>
      <c r="DY34" s="191"/>
      <c r="DZ34" s="191"/>
      <c r="EA34" s="191"/>
      <c r="EB34" s="191"/>
      <c r="EC34" s="191"/>
      <c r="ED34" s="191"/>
      <c r="EE34" s="191"/>
      <c r="EF34" s="191"/>
      <c r="EG34" s="191"/>
      <c r="EH34" s="191"/>
      <c r="EI34" s="191"/>
      <c r="EJ34" s="191"/>
      <c r="EK34" s="191"/>
      <c r="EL34" s="191"/>
      <c r="EM34" s="191"/>
      <c r="EN34" s="191"/>
      <c r="EO34" s="191"/>
      <c r="EP34" s="191"/>
      <c r="EQ34" s="191"/>
      <c r="ER34" s="191"/>
      <c r="ES34" s="191"/>
      <c r="ET34" s="191"/>
      <c r="EU34" s="191"/>
      <c r="EV34" s="191"/>
      <c r="EW34" s="191"/>
      <c r="EX34" s="191"/>
      <c r="EY34" s="191"/>
      <c r="EZ34" s="191"/>
      <c r="FA34" s="191"/>
      <c r="FB34" s="191"/>
      <c r="FC34" s="191"/>
      <c r="FD34" s="191"/>
      <c r="FE34" s="191"/>
      <c r="FF34" s="191"/>
      <c r="FG34" s="191"/>
      <c r="FH34" s="191"/>
      <c r="FI34" s="191"/>
      <c r="FJ34" s="191"/>
      <c r="FK34" s="191"/>
      <c r="FL34" s="191"/>
      <c r="FM34" s="191"/>
      <c r="FN34" s="191"/>
      <c r="FO34" s="191"/>
      <c r="FP34" s="191"/>
      <c r="FQ34" s="191"/>
      <c r="FR34" s="191"/>
      <c r="FS34" s="191"/>
      <c r="FT34" s="191"/>
      <c r="FU34" s="191"/>
      <c r="FV34" s="191"/>
      <c r="FW34" s="191"/>
      <c r="FX34" s="191"/>
      <c r="FY34" s="191"/>
      <c r="FZ34" s="191"/>
      <c r="GA34" s="191"/>
      <c r="GB34" s="191"/>
      <c r="GC34" s="191"/>
      <c r="GD34" s="191"/>
      <c r="GE34" s="191"/>
      <c r="GF34" s="191"/>
      <c r="GG34" s="191"/>
      <c r="GH34" s="191"/>
      <c r="GI34" s="191"/>
      <c r="GJ34" s="191"/>
      <c r="GK34" s="191"/>
      <c r="GL34" s="191"/>
      <c r="GM34" s="191"/>
      <c r="GN34" s="191"/>
      <c r="GO34" s="191"/>
      <c r="GP34" s="191"/>
      <c r="GQ34" s="191"/>
      <c r="GR34" s="191"/>
      <c r="GS34" s="191"/>
      <c r="GT34" s="191"/>
      <c r="GU34" s="191"/>
      <c r="GV34" s="191"/>
      <c r="GW34" s="191"/>
      <c r="GX34" s="191"/>
      <c r="GY34" s="191"/>
      <c r="GZ34" s="191"/>
      <c r="HA34" s="191"/>
      <c r="HB34" s="191"/>
      <c r="HC34" s="191"/>
      <c r="HD34" s="191"/>
      <c r="HE34" s="191"/>
      <c r="HF34" s="191"/>
      <c r="HG34" s="191"/>
      <c r="HH34" s="191"/>
      <c r="HI34" s="191"/>
      <c r="HJ34" s="191"/>
      <c r="HK34" s="191"/>
      <c r="HL34" s="191"/>
      <c r="HM34" s="191"/>
      <c r="HN34" s="191"/>
      <c r="HO34" s="191"/>
      <c r="HP34" s="191"/>
      <c r="HQ34" s="191"/>
      <c r="HR34" s="191"/>
      <c r="HS34" s="191"/>
      <c r="HT34" s="191"/>
      <c r="HU34" s="191"/>
      <c r="HV34" s="191"/>
      <c r="HW34" s="191"/>
      <c r="HX34" s="191"/>
      <c r="HY34" s="191"/>
      <c r="HZ34" s="191"/>
      <c r="IA34" s="191"/>
      <c r="IB34" s="191"/>
      <c r="IC34" s="191"/>
      <c r="ID34" s="191"/>
      <c r="IE34" s="191"/>
      <c r="IF34" s="191"/>
      <c r="IG34" s="191"/>
      <c r="IH34" s="191"/>
      <c r="II34" s="191"/>
      <c r="IJ34" s="191"/>
      <c r="IK34" s="191"/>
      <c r="IL34" s="191"/>
      <c r="IM34" s="191"/>
      <c r="IN34" s="191"/>
      <c r="IO34" s="191"/>
      <c r="IP34" s="191"/>
      <c r="IQ34" s="191"/>
      <c r="IR34" s="191"/>
      <c r="IS34" s="191"/>
      <c r="IT34" s="191"/>
      <c r="IU34" s="191"/>
      <c r="IV34" s="191"/>
      <c r="IW34" s="191"/>
      <c r="IX34" s="191"/>
      <c r="IY34" s="191"/>
      <c r="IZ34" s="191"/>
      <c r="JA34" s="191"/>
      <c r="JB34" s="191"/>
      <c r="JC34" s="191"/>
      <c r="JD34" s="191"/>
      <c r="JE34" s="191"/>
      <c r="JF34" s="191"/>
      <c r="JG34" s="191"/>
      <c r="JH34" s="191"/>
      <c r="JI34" s="191"/>
      <c r="JJ34" s="191"/>
      <c r="JK34" s="191"/>
      <c r="JL34" s="191"/>
      <c r="JM34" s="191"/>
      <c r="JN34" s="191"/>
      <c r="JO34" s="191"/>
      <c r="JP34" s="191"/>
      <c r="JQ34" s="191"/>
      <c r="JR34" s="191"/>
      <c r="JS34" s="191"/>
      <c r="JT34" s="191"/>
      <c r="JU34" s="191"/>
      <c r="JV34" s="191"/>
      <c r="JW34" s="191"/>
      <c r="JX34" s="191"/>
      <c r="JY34" s="191"/>
      <c r="JZ34" s="191"/>
      <c r="KA34" s="191"/>
      <c r="KB34" s="191"/>
      <c r="KC34" s="191"/>
      <c r="KD34" s="191"/>
      <c r="KE34" s="191"/>
      <c r="KF34" s="191"/>
      <c r="KG34" s="191"/>
      <c r="KH34" s="191"/>
      <c r="KI34" s="191"/>
      <c r="KJ34" s="191"/>
      <c r="KK34" s="191"/>
      <c r="KL34" s="191"/>
      <c r="KM34" s="191"/>
      <c r="KN34" s="191"/>
      <c r="KO34" s="191"/>
      <c r="KP34" s="191"/>
      <c r="KQ34" s="191"/>
      <c r="KR34" s="191"/>
      <c r="KS34" s="191"/>
      <c r="KT34" s="191"/>
      <c r="KU34" s="191"/>
      <c r="KV34" s="191"/>
      <c r="KW34" s="191"/>
      <c r="KX34" s="191"/>
      <c r="KY34" s="191"/>
      <c r="KZ34" s="191"/>
      <c r="LA34" s="191"/>
      <c r="LB34" s="191"/>
      <c r="LC34" s="191"/>
      <c r="LD34" s="191"/>
      <c r="LE34" s="191"/>
      <c r="LF34" s="191"/>
      <c r="LG34" s="191"/>
      <c r="LH34" s="191"/>
      <c r="LI34" s="191"/>
      <c r="LJ34" s="191"/>
      <c r="LK34" s="191"/>
      <c r="LL34" s="191"/>
      <c r="LM34" s="191"/>
      <c r="LN34" s="191"/>
      <c r="LO34" s="191"/>
      <c r="LP34" s="191"/>
      <c r="LQ34" s="191"/>
      <c r="LR34" s="191"/>
      <c r="LS34" s="191"/>
      <c r="LT34" s="191"/>
      <c r="LU34" s="191"/>
      <c r="LV34" s="191"/>
      <c r="LW34" s="191"/>
      <c r="LX34" s="191"/>
      <c r="LY34" s="191"/>
      <c r="LZ34" s="191"/>
      <c r="MA34" s="191"/>
      <c r="MB34" s="191"/>
      <c r="MC34" s="191"/>
      <c r="MD34" s="191"/>
      <c r="ME34" s="191"/>
      <c r="MF34" s="191"/>
      <c r="MG34" s="191"/>
      <c r="MH34" s="191"/>
      <c r="MI34" s="191"/>
      <c r="MJ34" s="191"/>
      <c r="MK34" s="191"/>
      <c r="ML34" s="191"/>
      <c r="MM34" s="191"/>
      <c r="MN34" s="191"/>
      <c r="MO34" s="191"/>
      <c r="MP34" s="191"/>
      <c r="MQ34" s="191"/>
      <c r="MR34" s="191"/>
      <c r="MS34" s="191"/>
      <c r="MT34" s="191"/>
      <c r="MU34" s="191"/>
      <c r="MV34" s="191"/>
      <c r="MW34" s="191"/>
      <c r="MX34" s="191"/>
      <c r="MY34" s="191"/>
      <c r="MZ34" s="191"/>
      <c r="NA34" s="191"/>
      <c r="NB34" s="191"/>
      <c r="NC34" s="191"/>
      <c r="ND34" s="191"/>
      <c r="NE34" s="191"/>
      <c r="NF34" s="191"/>
      <c r="NG34" s="191"/>
      <c r="NH34" s="191"/>
      <c r="NI34" s="191"/>
      <c r="NJ34" s="191"/>
      <c r="NK34" s="191"/>
      <c r="NL34" s="191"/>
      <c r="NM34" s="191"/>
      <c r="NN34" s="191"/>
      <c r="NO34" s="191"/>
      <c r="NP34" s="191"/>
      <c r="NQ34" s="191"/>
      <c r="NR34" s="191"/>
      <c r="NS34" s="191"/>
      <c r="NT34" s="191"/>
      <c r="NU34" s="191"/>
      <c r="NV34" s="191"/>
      <c r="NW34" s="191"/>
      <c r="NX34" s="191"/>
      <c r="NY34" s="191"/>
      <c r="NZ34" s="191"/>
      <c r="OA34" s="191"/>
      <c r="OB34" s="191"/>
      <c r="OC34" s="191"/>
      <c r="OD34" s="191"/>
      <c r="OE34" s="191"/>
      <c r="OF34" s="191"/>
      <c r="OG34" s="191"/>
      <c r="OH34" s="191"/>
      <c r="OI34" s="191"/>
      <c r="OJ34" s="191"/>
      <c r="OK34" s="191"/>
      <c r="OL34" s="191"/>
      <c r="OM34" s="191"/>
      <c r="ON34" s="191"/>
      <c r="OO34" s="191"/>
      <c r="OP34" s="191"/>
      <c r="OQ34" s="191"/>
      <c r="OR34" s="191"/>
      <c r="OS34" s="191"/>
      <c r="OT34" s="191"/>
      <c r="OU34" s="191"/>
      <c r="OV34" s="191"/>
      <c r="OW34" s="191"/>
      <c r="OX34" s="191"/>
      <c r="OY34" s="191"/>
      <c r="OZ34" s="191"/>
      <c r="PA34" s="191"/>
      <c r="PB34" s="191"/>
      <c r="PC34" s="191"/>
      <c r="PD34" s="191"/>
      <c r="PE34" s="191"/>
      <c r="PF34" s="191"/>
      <c r="PG34" s="191"/>
      <c r="PH34" s="191"/>
      <c r="PI34" s="191"/>
      <c r="PJ34" s="191"/>
      <c r="PK34" s="191"/>
      <c r="PL34" s="191"/>
      <c r="PM34" s="191"/>
      <c r="PN34" s="191"/>
      <c r="PO34" s="191"/>
      <c r="PP34" s="191"/>
      <c r="PQ34" s="191"/>
      <c r="PR34" s="191"/>
      <c r="PS34" s="191"/>
      <c r="PT34" s="191"/>
      <c r="PU34" s="191"/>
      <c r="PV34" s="191"/>
      <c r="PW34" s="191"/>
      <c r="PX34" s="191"/>
      <c r="PY34" s="191"/>
      <c r="PZ34" s="191"/>
      <c r="QA34" s="191"/>
      <c r="QB34" s="191"/>
      <c r="QC34" s="191"/>
      <c r="QD34" s="191"/>
      <c r="QE34" s="191"/>
      <c r="QF34" s="191"/>
      <c r="QG34" s="191"/>
      <c r="QH34" s="191"/>
      <c r="QI34" s="191"/>
      <c r="QJ34" s="191"/>
      <c r="QK34" s="191"/>
      <c r="QL34" s="191"/>
      <c r="QM34" s="191"/>
      <c r="QN34" s="191"/>
      <c r="QO34" s="191"/>
      <c r="QP34" s="191"/>
      <c r="QQ34" s="191"/>
      <c r="QR34" s="191"/>
      <c r="QS34" s="191"/>
      <c r="QT34" s="191"/>
      <c r="QU34" s="191"/>
      <c r="QV34" s="191"/>
      <c r="QW34" s="191"/>
      <c r="QX34" s="191"/>
      <c r="QY34" s="191"/>
      <c r="QZ34" s="191"/>
      <c r="RA34" s="191"/>
      <c r="RB34" s="191"/>
      <c r="RC34" s="191"/>
      <c r="RD34" s="191"/>
      <c r="RE34" s="191"/>
      <c r="RF34" s="191"/>
      <c r="RG34" s="191"/>
      <c r="RH34" s="191"/>
      <c r="RI34" s="191"/>
      <c r="RJ34" s="191"/>
      <c r="RK34" s="191"/>
      <c r="RL34" s="191"/>
      <c r="RM34" s="191"/>
      <c r="RN34" s="191"/>
      <c r="RO34" s="191"/>
      <c r="RP34" s="191"/>
      <c r="RQ34" s="191"/>
      <c r="RR34" s="191"/>
      <c r="RS34" s="191"/>
      <c r="RT34" s="191"/>
      <c r="RU34" s="191"/>
      <c r="RV34" s="191"/>
      <c r="RW34" s="191"/>
      <c r="RX34" s="191"/>
      <c r="RY34" s="191"/>
      <c r="RZ34" s="191"/>
      <c r="SA34" s="191"/>
      <c r="SB34" s="191"/>
      <c r="SC34" s="191"/>
      <c r="SD34" s="191"/>
      <c r="SE34" s="191"/>
      <c r="SF34" s="191"/>
      <c r="SG34" s="191"/>
      <c r="SH34" s="191"/>
      <c r="SI34" s="191"/>
      <c r="SJ34" s="191"/>
      <c r="SK34" s="191"/>
      <c r="SL34" s="191"/>
      <c r="SM34" s="191"/>
      <c r="SN34" s="191"/>
      <c r="SO34" s="191"/>
      <c r="SP34" s="191"/>
      <c r="SQ34" s="191"/>
      <c r="SR34" s="191"/>
      <c r="SS34" s="191"/>
      <c r="ST34" s="191"/>
      <c r="SU34" s="191"/>
      <c r="SV34" s="191"/>
      <c r="SW34" s="191"/>
      <c r="SX34" s="191"/>
      <c r="SY34" s="191"/>
      <c r="SZ34" s="191"/>
      <c r="TA34" s="191"/>
      <c r="TB34" s="191"/>
      <c r="TC34" s="191"/>
      <c r="TD34" s="191"/>
      <c r="TE34" s="191"/>
      <c r="TF34" s="191"/>
      <c r="TG34" s="191"/>
      <c r="TH34" s="191"/>
      <c r="TI34" s="191"/>
      <c r="TJ34" s="191"/>
      <c r="TK34" s="191"/>
      <c r="TL34" s="191"/>
      <c r="TM34" s="191"/>
      <c r="TN34" s="191"/>
      <c r="TO34" s="191"/>
      <c r="TP34" s="191"/>
      <c r="TQ34" s="191"/>
      <c r="TR34" s="191"/>
      <c r="TS34" s="191"/>
      <c r="TT34" s="191"/>
      <c r="TU34" s="191"/>
      <c r="TV34" s="191"/>
      <c r="TW34" s="191"/>
      <c r="TX34" s="191"/>
      <c r="TY34" s="191"/>
      <c r="TZ34" s="191"/>
      <c r="UA34" s="191"/>
      <c r="UB34" s="191"/>
      <c r="UC34" s="191"/>
      <c r="UD34" s="191"/>
      <c r="UE34" s="191"/>
      <c r="UF34" s="191"/>
      <c r="UG34" s="191"/>
      <c r="UH34" s="191"/>
      <c r="UI34" s="191"/>
      <c r="UJ34" s="191"/>
      <c r="UK34" s="191"/>
      <c r="UL34" s="191"/>
      <c r="UM34" s="191"/>
      <c r="UN34" s="191"/>
      <c r="UO34" s="191"/>
      <c r="UP34" s="191"/>
      <c r="UQ34" s="191"/>
      <c r="UR34" s="191"/>
      <c r="US34" s="191"/>
      <c r="UT34" s="191"/>
      <c r="UU34" s="191"/>
      <c r="UV34" s="191"/>
      <c r="UW34" s="191"/>
      <c r="UX34" s="191"/>
      <c r="UY34" s="191"/>
      <c r="UZ34" s="191"/>
      <c r="VA34" s="191"/>
      <c r="VB34" s="191"/>
      <c r="VC34" s="191"/>
      <c r="VD34" s="191"/>
      <c r="VE34" s="191"/>
      <c r="VF34" s="191"/>
      <c r="VG34" s="191"/>
      <c r="VH34" s="191"/>
      <c r="VI34" s="191"/>
      <c r="VJ34" s="191"/>
      <c r="VK34" s="191"/>
      <c r="VL34" s="191"/>
      <c r="VM34" s="191"/>
      <c r="VN34" s="191"/>
      <c r="VO34" s="191"/>
      <c r="VP34" s="191"/>
      <c r="VQ34" s="191"/>
      <c r="VR34" s="191"/>
      <c r="VS34" s="191"/>
      <c r="VT34" s="191"/>
      <c r="VU34" s="191"/>
      <c r="VV34" s="191"/>
      <c r="VW34" s="191"/>
      <c r="VX34" s="191"/>
      <c r="VY34" s="191"/>
      <c r="VZ34" s="191"/>
      <c r="WA34" s="191"/>
      <c r="WB34" s="191"/>
      <c r="WC34" s="191"/>
      <c r="WD34" s="191"/>
      <c r="WE34" s="191"/>
      <c r="WF34" s="191"/>
      <c r="WG34" s="191"/>
      <c r="WH34" s="191"/>
      <c r="WI34" s="191"/>
      <c r="WJ34" s="191"/>
      <c r="WK34" s="191"/>
      <c r="WL34" s="191"/>
      <c r="WM34" s="191"/>
      <c r="WN34" s="191"/>
      <c r="WO34" s="191"/>
      <c r="WP34" s="191"/>
      <c r="WQ34" s="191"/>
      <c r="WR34" s="191"/>
      <c r="WS34" s="191"/>
      <c r="WT34" s="191"/>
      <c r="WU34" s="191"/>
      <c r="WV34" s="191"/>
      <c r="WW34" s="191"/>
      <c r="WX34" s="191"/>
      <c r="WY34" s="191"/>
      <c r="WZ34" s="191"/>
      <c r="XA34" s="191"/>
      <c r="XB34" s="191"/>
      <c r="XC34" s="191"/>
      <c r="XD34" s="191"/>
      <c r="XE34" s="191"/>
      <c r="XF34" s="191"/>
      <c r="XG34" s="191"/>
      <c r="XH34" s="191"/>
      <c r="XI34" s="191"/>
      <c r="XJ34" s="191"/>
      <c r="XK34" s="191"/>
      <c r="XL34" s="191"/>
      <c r="XM34" s="191"/>
      <c r="XN34" s="191"/>
      <c r="XO34" s="191"/>
      <c r="XP34" s="191"/>
      <c r="XQ34" s="191"/>
      <c r="XR34" s="191"/>
      <c r="XS34" s="191"/>
      <c r="XT34" s="191"/>
      <c r="XU34" s="191"/>
      <c r="XV34" s="191"/>
      <c r="XW34" s="191"/>
      <c r="XX34" s="191"/>
      <c r="XY34" s="191"/>
      <c r="XZ34" s="191"/>
      <c r="YA34" s="191"/>
      <c r="YB34" s="191"/>
      <c r="YC34" s="191"/>
      <c r="YD34" s="191"/>
      <c r="YE34" s="191"/>
      <c r="YF34" s="191"/>
      <c r="YG34" s="191"/>
      <c r="YH34" s="191"/>
      <c r="YI34" s="191"/>
      <c r="YJ34" s="191"/>
      <c r="YK34" s="191"/>
      <c r="YL34" s="191"/>
      <c r="YM34" s="191"/>
      <c r="YN34" s="191"/>
      <c r="YO34" s="191"/>
      <c r="YP34" s="191"/>
      <c r="YQ34" s="191"/>
      <c r="YR34" s="191"/>
      <c r="YS34" s="191"/>
      <c r="YT34" s="191"/>
      <c r="YU34" s="191"/>
      <c r="YV34" s="191"/>
      <c r="YW34" s="191"/>
      <c r="YX34" s="191"/>
      <c r="YY34" s="191"/>
      <c r="YZ34" s="191"/>
      <c r="ZA34" s="191"/>
      <c r="ZB34" s="191"/>
      <c r="ZC34" s="191"/>
      <c r="ZD34" s="191"/>
      <c r="ZE34" s="191"/>
      <c r="ZF34" s="191"/>
      <c r="ZG34" s="191"/>
      <c r="ZH34" s="191"/>
      <c r="ZI34" s="191"/>
      <c r="ZJ34" s="191"/>
      <c r="ZK34" s="191"/>
      <c r="ZL34" s="191"/>
      <c r="ZM34" s="191"/>
      <c r="ZN34" s="191"/>
      <c r="ZO34" s="191"/>
      <c r="ZP34" s="191"/>
      <c r="ZQ34" s="191"/>
      <c r="ZR34" s="191"/>
      <c r="ZS34" s="191"/>
      <c r="ZT34" s="191"/>
      <c r="ZU34" s="191"/>
      <c r="ZV34" s="191"/>
      <c r="ZW34" s="191"/>
      <c r="ZX34" s="191"/>
      <c r="ZY34" s="191"/>
      <c r="ZZ34" s="191"/>
      <c r="AAA34" s="191"/>
      <c r="AAB34" s="191"/>
      <c r="AAC34" s="191"/>
      <c r="AAD34" s="191"/>
      <c r="AAE34" s="191"/>
      <c r="AAF34" s="191"/>
      <c r="AAG34" s="191"/>
      <c r="AAH34" s="191"/>
      <c r="AAI34" s="191"/>
      <c r="AAJ34" s="191"/>
      <c r="AAK34" s="191"/>
      <c r="AAL34" s="191"/>
      <c r="AAM34" s="191"/>
      <c r="AAN34" s="191"/>
      <c r="AAO34" s="191"/>
      <c r="AAP34" s="191"/>
      <c r="AAQ34" s="191"/>
      <c r="AAR34" s="191"/>
      <c r="AAS34" s="191"/>
      <c r="AAT34" s="191"/>
      <c r="AAU34" s="191"/>
      <c r="AAV34" s="191"/>
      <c r="AAW34" s="191"/>
      <c r="AAX34" s="191"/>
      <c r="AAY34" s="191"/>
      <c r="AAZ34" s="191"/>
      <c r="ABA34" s="191"/>
      <c r="ABB34" s="191"/>
      <c r="ABC34" s="191"/>
      <c r="ABD34" s="191"/>
      <c r="ABE34" s="191"/>
      <c r="ABF34" s="191"/>
      <c r="ABG34" s="191"/>
      <c r="ABH34" s="191"/>
      <c r="ABI34" s="191"/>
      <c r="ABJ34" s="191"/>
      <c r="ABK34" s="191"/>
      <c r="ABL34" s="191"/>
      <c r="ABM34" s="191"/>
      <c r="ABN34" s="191"/>
      <c r="ABO34" s="191"/>
      <c r="ABP34" s="191"/>
      <c r="ABQ34" s="191"/>
      <c r="ABR34" s="191"/>
      <c r="ABS34" s="191"/>
      <c r="ABT34" s="191"/>
      <c r="ABU34" s="191"/>
      <c r="ABV34" s="191"/>
      <c r="ABW34" s="191"/>
      <c r="ABX34" s="191"/>
      <c r="ABY34" s="191"/>
      <c r="ABZ34" s="191"/>
      <c r="ACA34" s="191"/>
      <c r="ACB34" s="191"/>
      <c r="ACC34" s="191"/>
      <c r="ACD34" s="191"/>
      <c r="ACE34" s="191"/>
      <c r="ACF34" s="191"/>
      <c r="ACG34" s="191"/>
      <c r="ACH34" s="191"/>
      <c r="ACI34" s="191"/>
      <c r="ACJ34" s="191"/>
      <c r="ACK34" s="191"/>
      <c r="ACL34" s="191"/>
      <c r="ACM34" s="191"/>
      <c r="ACN34" s="191"/>
      <c r="ACO34" s="191"/>
      <c r="ACP34" s="191"/>
      <c r="ACQ34" s="191"/>
      <c r="ACR34" s="191"/>
      <c r="ACS34" s="191"/>
      <c r="ACT34" s="191"/>
      <c r="ACU34" s="191"/>
      <c r="ACV34" s="191"/>
      <c r="ACW34" s="191"/>
      <c r="ACX34" s="191"/>
      <c r="ACY34" s="191"/>
      <c r="ACZ34" s="191"/>
      <c r="ADA34" s="191"/>
      <c r="ADB34" s="191"/>
      <c r="ADC34" s="191"/>
      <c r="ADD34" s="191"/>
      <c r="ADE34" s="191"/>
      <c r="ADF34" s="191"/>
      <c r="ADG34" s="191"/>
      <c r="ADH34" s="191"/>
      <c r="ADI34" s="191"/>
      <c r="ADJ34" s="191"/>
      <c r="ADK34" s="191"/>
      <c r="ADL34" s="191"/>
      <c r="ADM34" s="191"/>
      <c r="ADN34" s="191"/>
      <c r="ADO34" s="191"/>
      <c r="ADP34" s="191"/>
      <c r="ADQ34" s="191"/>
      <c r="ADR34" s="191"/>
      <c r="ADS34" s="191"/>
      <c r="ADT34" s="191"/>
      <c r="ADU34" s="191"/>
      <c r="ADV34" s="191"/>
      <c r="ADW34" s="191"/>
      <c r="ADX34" s="191"/>
      <c r="ADY34" s="191"/>
      <c r="ADZ34" s="191"/>
      <c r="AEA34" s="191"/>
      <c r="AEB34" s="191"/>
      <c r="AEC34" s="191"/>
      <c r="AED34" s="191"/>
      <c r="AEE34" s="191"/>
      <c r="AEF34" s="191"/>
      <c r="AEG34" s="191"/>
      <c r="AEH34" s="191"/>
      <c r="AEI34" s="191"/>
      <c r="AEJ34" s="191"/>
      <c r="AEK34" s="191"/>
      <c r="AEL34" s="191"/>
      <c r="AEM34" s="191"/>
      <c r="AEN34" s="191"/>
      <c r="AEO34" s="191"/>
      <c r="AEP34" s="191"/>
      <c r="AEQ34" s="191"/>
      <c r="AER34" s="191"/>
      <c r="AES34" s="191"/>
      <c r="AET34" s="191"/>
      <c r="AEU34" s="191"/>
      <c r="AEV34" s="191"/>
      <c r="AEW34" s="191"/>
      <c r="AEX34" s="191"/>
      <c r="AEY34" s="191"/>
      <c r="AEZ34" s="191"/>
      <c r="AFA34" s="191"/>
      <c r="AFB34" s="191"/>
      <c r="AFC34" s="191"/>
      <c r="AFD34" s="191"/>
      <c r="AFE34" s="191"/>
      <c r="AFF34" s="191"/>
      <c r="AFG34" s="191"/>
      <c r="AFH34" s="191"/>
      <c r="AFI34" s="191"/>
      <c r="AFJ34" s="191"/>
      <c r="AFK34" s="191"/>
      <c r="AFL34" s="191"/>
      <c r="AFM34" s="191"/>
      <c r="AFN34" s="191"/>
      <c r="AFO34" s="191"/>
      <c r="AFP34" s="191"/>
      <c r="AFQ34" s="191"/>
      <c r="AFR34" s="191"/>
      <c r="AFS34" s="191"/>
      <c r="AFT34" s="191"/>
      <c r="AFU34" s="191"/>
      <c r="AFV34" s="191"/>
      <c r="AFW34" s="191"/>
      <c r="AFX34" s="191"/>
      <c r="AFY34" s="191"/>
      <c r="AFZ34" s="191"/>
      <c r="AGA34" s="191"/>
      <c r="AGB34" s="191"/>
      <c r="AGC34" s="191"/>
      <c r="AGD34" s="191"/>
      <c r="AGE34" s="191"/>
      <c r="AGF34" s="191"/>
      <c r="AGG34" s="191"/>
      <c r="AGH34" s="191"/>
      <c r="AGI34" s="191"/>
      <c r="AGJ34" s="191"/>
      <c r="AGK34" s="191"/>
      <c r="AGL34" s="191"/>
      <c r="AGM34" s="191"/>
      <c r="AGN34" s="191"/>
      <c r="AGO34" s="191"/>
      <c r="AGP34" s="191"/>
      <c r="AGQ34" s="191"/>
      <c r="AGR34" s="191"/>
      <c r="AGS34" s="191"/>
      <c r="AGT34" s="191"/>
      <c r="AGU34" s="191"/>
      <c r="AGV34" s="191"/>
      <c r="AGW34" s="191"/>
      <c r="AGX34" s="191"/>
      <c r="AGY34" s="191"/>
      <c r="AGZ34" s="191"/>
      <c r="AHA34" s="191"/>
      <c r="AHB34" s="191"/>
      <c r="AHC34" s="191"/>
      <c r="AHD34" s="191"/>
      <c r="AHE34" s="191"/>
      <c r="AHF34" s="191"/>
      <c r="AHG34" s="191"/>
      <c r="AHH34" s="191"/>
      <c r="AHI34" s="191"/>
      <c r="AHJ34" s="191"/>
      <c r="AHK34" s="191"/>
      <c r="AHL34" s="191"/>
      <c r="AHM34" s="191"/>
      <c r="AHN34" s="191"/>
      <c r="AHO34" s="191"/>
      <c r="AHP34" s="191"/>
      <c r="AHQ34" s="191"/>
      <c r="AHR34" s="191"/>
      <c r="AHS34" s="191"/>
      <c r="AHT34" s="191"/>
      <c r="AHU34" s="191"/>
      <c r="AHV34" s="191"/>
      <c r="AHW34" s="191"/>
      <c r="AHX34" s="191"/>
      <c r="AHY34" s="191"/>
      <c r="AHZ34" s="191"/>
      <c r="AIA34" s="191"/>
      <c r="AIB34" s="191"/>
      <c r="AIC34" s="191"/>
      <c r="AID34" s="191"/>
      <c r="AIE34" s="191"/>
      <c r="AIF34" s="191"/>
      <c r="AIG34" s="191"/>
      <c r="AIH34" s="191"/>
      <c r="AII34" s="191"/>
      <c r="AIJ34" s="191"/>
      <c r="AIK34" s="191"/>
      <c r="AIL34" s="191"/>
      <c r="AIM34" s="191"/>
      <c r="AIN34" s="191"/>
      <c r="AIO34" s="191"/>
      <c r="AIP34" s="191"/>
      <c r="AIQ34" s="191"/>
      <c r="AIR34" s="191"/>
      <c r="AIS34" s="191"/>
      <c r="AIT34" s="191"/>
      <c r="AIU34" s="191"/>
      <c r="AIV34" s="191"/>
      <c r="AIW34" s="191"/>
      <c r="AIX34" s="191"/>
      <c r="AIY34" s="191"/>
      <c r="AIZ34" s="191"/>
      <c r="AJA34" s="191"/>
      <c r="AJB34" s="191"/>
      <c r="AJC34" s="191"/>
      <c r="AJD34" s="191"/>
      <c r="AJE34" s="191"/>
      <c r="AJF34" s="191"/>
      <c r="AJG34" s="191"/>
      <c r="AJH34" s="191"/>
      <c r="AJI34" s="191"/>
      <c r="AJJ34" s="191"/>
      <c r="AJK34" s="191"/>
      <c r="AJL34" s="191"/>
      <c r="AJM34" s="191"/>
      <c r="AJN34" s="191"/>
      <c r="AJO34" s="191"/>
      <c r="AJP34" s="191"/>
      <c r="AJQ34" s="191"/>
      <c r="AJR34" s="191"/>
      <c r="AJS34" s="191"/>
      <c r="AJT34" s="191"/>
      <c r="AJU34" s="191"/>
      <c r="AJV34" s="191"/>
      <c r="AJW34" s="191"/>
      <c r="AJX34" s="191"/>
      <c r="AJY34" s="191"/>
      <c r="AJZ34" s="191"/>
      <c r="AKA34" s="191"/>
      <c r="AKB34" s="191"/>
      <c r="AKC34" s="191"/>
      <c r="AKD34" s="191"/>
      <c r="AKE34" s="191"/>
      <c r="AKF34" s="191"/>
      <c r="AKG34" s="191"/>
      <c r="AKH34" s="191"/>
      <c r="AKI34" s="191"/>
      <c r="AKJ34" s="191"/>
      <c r="AKK34" s="191"/>
      <c r="AKL34" s="191"/>
      <c r="AKM34" s="191"/>
      <c r="AKN34" s="191"/>
      <c r="AKO34" s="191"/>
      <c r="AKP34" s="191"/>
      <c r="AKQ34" s="191"/>
      <c r="AKR34" s="191"/>
      <c r="AKS34" s="191"/>
      <c r="AKT34" s="191"/>
      <c r="AKU34" s="191"/>
      <c r="AKV34" s="191"/>
      <c r="AKW34" s="191"/>
      <c r="AKX34" s="191"/>
      <c r="AKY34" s="191"/>
      <c r="AKZ34" s="191"/>
      <c r="ALA34" s="191"/>
      <c r="ALB34" s="191"/>
      <c r="ALC34" s="191"/>
      <c r="ALD34" s="191"/>
      <c r="ALE34" s="191"/>
      <c r="ALF34" s="191"/>
      <c r="ALG34" s="191"/>
      <c r="ALH34" s="191"/>
      <c r="ALI34" s="191"/>
      <c r="ALJ34" s="191"/>
      <c r="ALK34" s="191"/>
      <c r="ALL34" s="191"/>
      <c r="ALM34" s="191"/>
      <c r="ALN34" s="191"/>
      <c r="ALO34" s="191"/>
      <c r="ALP34" s="191"/>
      <c r="ALQ34" s="191"/>
      <c r="ALR34" s="191"/>
      <c r="ALS34" s="191"/>
      <c r="ALT34" s="191"/>
      <c r="ALU34" s="191"/>
      <c r="ALV34" s="191"/>
      <c r="ALW34" s="191"/>
      <c r="ALX34" s="191"/>
      <c r="ALY34" s="191"/>
      <c r="ALZ34" s="191"/>
      <c r="AMA34" s="191"/>
      <c r="AMB34" s="191"/>
      <c r="AMC34" s="191"/>
      <c r="AMD34" s="191"/>
      <c r="AME34" s="191"/>
      <c r="AMF34" s="191"/>
      <c r="AMG34" s="191"/>
      <c r="AMH34" s="191"/>
      <c r="AMI34" s="191"/>
      <c r="AMJ34" s="191"/>
      <c r="AMK34" s="191"/>
      <c r="AML34" s="191"/>
    </row>
    <row r="35" spans="1:1026" ht="9.9499999999999993" customHeight="1" x14ac:dyDescent="0.25">
      <c r="A35" s="220" t="s">
        <v>17</v>
      </c>
      <c r="B35" s="308"/>
      <c r="C35" s="308"/>
      <c r="D35" s="308"/>
      <c r="E35" s="172">
        <f>SUM(E32:E34)</f>
        <v>18187.2</v>
      </c>
      <c r="F35" s="172">
        <f>SUM(F32:F34)</f>
        <v>4091.4</v>
      </c>
      <c r="G35" s="215"/>
      <c r="H35" s="215"/>
      <c r="M35" s="243">
        <f>F35-E35</f>
        <v>-14095.800000000001</v>
      </c>
      <c r="N35" s="189">
        <f>N34*5%</f>
        <v>31036.666499999999</v>
      </c>
      <c r="O35" s="188"/>
      <c r="P35" s="191"/>
      <c r="Q35" s="191"/>
      <c r="R35" s="191"/>
      <c r="S35" s="191"/>
      <c r="T35" s="191"/>
      <c r="U35" s="191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1"/>
      <c r="AG35" s="191"/>
      <c r="AH35" s="191"/>
      <c r="AI35" s="191"/>
      <c r="AJ35" s="191"/>
      <c r="AK35" s="191"/>
      <c r="AL35" s="191"/>
      <c r="AM35" s="191"/>
      <c r="AN35" s="191"/>
      <c r="AO35" s="191"/>
      <c r="AP35" s="191"/>
      <c r="AQ35" s="191"/>
      <c r="AR35" s="191"/>
      <c r="AS35" s="191"/>
      <c r="AT35" s="191"/>
      <c r="AU35" s="191"/>
      <c r="AV35" s="191"/>
      <c r="AW35" s="191"/>
      <c r="AX35" s="191"/>
      <c r="AY35" s="191"/>
      <c r="AZ35" s="191"/>
      <c r="BA35" s="191"/>
      <c r="BB35" s="191"/>
      <c r="BC35" s="191"/>
      <c r="BD35" s="191"/>
      <c r="BE35" s="191"/>
      <c r="BF35" s="191"/>
      <c r="BG35" s="191"/>
      <c r="BH35" s="191"/>
      <c r="BI35" s="191"/>
      <c r="BJ35" s="191"/>
      <c r="BK35" s="191"/>
      <c r="BL35" s="191"/>
      <c r="BM35" s="191"/>
      <c r="BN35" s="191"/>
      <c r="BO35" s="191"/>
      <c r="BP35" s="191"/>
      <c r="BQ35" s="191"/>
      <c r="BR35" s="191"/>
      <c r="BS35" s="191"/>
      <c r="BT35" s="191"/>
      <c r="BU35" s="191"/>
      <c r="BV35" s="191"/>
      <c r="BW35" s="191"/>
      <c r="BX35" s="191"/>
      <c r="BY35" s="191"/>
      <c r="BZ35" s="191"/>
      <c r="CA35" s="191"/>
      <c r="CB35" s="191"/>
      <c r="CC35" s="191"/>
      <c r="CD35" s="191"/>
      <c r="CE35" s="191"/>
      <c r="CF35" s="191"/>
      <c r="CG35" s="191"/>
      <c r="CH35" s="191"/>
      <c r="CI35" s="191"/>
      <c r="CJ35" s="191"/>
      <c r="CK35" s="191"/>
      <c r="CL35" s="191"/>
      <c r="CM35" s="191"/>
      <c r="CN35" s="191"/>
      <c r="CO35" s="191"/>
      <c r="CP35" s="191"/>
      <c r="CQ35" s="191"/>
      <c r="CR35" s="191"/>
      <c r="CS35" s="191"/>
      <c r="CT35" s="191"/>
      <c r="CU35" s="191"/>
      <c r="CV35" s="191"/>
      <c r="CW35" s="191"/>
      <c r="CX35" s="191"/>
      <c r="CY35" s="191"/>
      <c r="CZ35" s="191"/>
      <c r="DA35" s="191"/>
      <c r="DB35" s="191"/>
      <c r="DC35" s="191"/>
      <c r="DD35" s="191"/>
      <c r="DE35" s="191"/>
      <c r="DF35" s="191"/>
      <c r="DG35" s="191"/>
      <c r="DH35" s="191"/>
      <c r="DI35" s="191"/>
      <c r="DJ35" s="191"/>
      <c r="DK35" s="191"/>
      <c r="DL35" s="191"/>
      <c r="DM35" s="191"/>
      <c r="DN35" s="191"/>
      <c r="DO35" s="191"/>
      <c r="DP35" s="191"/>
      <c r="DQ35" s="191"/>
      <c r="DR35" s="191"/>
      <c r="DS35" s="191"/>
      <c r="DT35" s="191"/>
      <c r="DU35" s="191"/>
      <c r="DV35" s="191"/>
      <c r="DW35" s="191"/>
      <c r="DX35" s="191"/>
      <c r="DY35" s="191"/>
      <c r="DZ35" s="191"/>
      <c r="EA35" s="191"/>
      <c r="EB35" s="191"/>
      <c r="EC35" s="191"/>
      <c r="ED35" s="191"/>
      <c r="EE35" s="191"/>
      <c r="EF35" s="191"/>
      <c r="EG35" s="191"/>
      <c r="EH35" s="191"/>
      <c r="EI35" s="191"/>
      <c r="EJ35" s="191"/>
      <c r="EK35" s="191"/>
      <c r="EL35" s="191"/>
      <c r="EM35" s="191"/>
      <c r="EN35" s="191"/>
      <c r="EO35" s="191"/>
      <c r="EP35" s="191"/>
      <c r="EQ35" s="191"/>
      <c r="ER35" s="191"/>
      <c r="ES35" s="191"/>
      <c r="ET35" s="191"/>
      <c r="EU35" s="191"/>
      <c r="EV35" s="191"/>
      <c r="EW35" s="191"/>
      <c r="EX35" s="191"/>
      <c r="EY35" s="191"/>
      <c r="EZ35" s="191"/>
      <c r="FA35" s="191"/>
      <c r="FB35" s="191"/>
      <c r="FC35" s="191"/>
      <c r="FD35" s="191"/>
      <c r="FE35" s="191"/>
      <c r="FF35" s="191"/>
      <c r="FG35" s="191"/>
      <c r="FH35" s="191"/>
      <c r="FI35" s="191"/>
      <c r="FJ35" s="191"/>
      <c r="FK35" s="191"/>
      <c r="FL35" s="191"/>
      <c r="FM35" s="191"/>
      <c r="FN35" s="191"/>
      <c r="FO35" s="191"/>
      <c r="FP35" s="191"/>
      <c r="FQ35" s="191"/>
      <c r="FR35" s="191"/>
      <c r="FS35" s="191"/>
      <c r="FT35" s="191"/>
      <c r="FU35" s="191"/>
      <c r="FV35" s="191"/>
      <c r="FW35" s="191"/>
      <c r="FX35" s="191"/>
      <c r="FY35" s="191"/>
      <c r="FZ35" s="191"/>
      <c r="GA35" s="191"/>
      <c r="GB35" s="191"/>
      <c r="GC35" s="191"/>
      <c r="GD35" s="191"/>
      <c r="GE35" s="191"/>
      <c r="GF35" s="191"/>
      <c r="GG35" s="191"/>
      <c r="GH35" s="191"/>
      <c r="GI35" s="191"/>
      <c r="GJ35" s="191"/>
      <c r="GK35" s="191"/>
      <c r="GL35" s="191"/>
      <c r="GM35" s="191"/>
      <c r="GN35" s="191"/>
      <c r="GO35" s="191"/>
      <c r="GP35" s="191"/>
      <c r="GQ35" s="191"/>
      <c r="GR35" s="191"/>
      <c r="GS35" s="191"/>
      <c r="GT35" s="191"/>
      <c r="GU35" s="191"/>
      <c r="GV35" s="191"/>
      <c r="GW35" s="191"/>
      <c r="GX35" s="191"/>
      <c r="GY35" s="191"/>
      <c r="GZ35" s="191"/>
      <c r="HA35" s="191"/>
      <c r="HB35" s="191"/>
      <c r="HC35" s="191"/>
      <c r="HD35" s="191"/>
      <c r="HE35" s="191"/>
      <c r="HF35" s="191"/>
      <c r="HG35" s="191"/>
      <c r="HH35" s="191"/>
      <c r="HI35" s="191"/>
      <c r="HJ35" s="191"/>
      <c r="HK35" s="191"/>
      <c r="HL35" s="191"/>
      <c r="HM35" s="191"/>
      <c r="HN35" s="191"/>
      <c r="HO35" s="191"/>
      <c r="HP35" s="191"/>
      <c r="HQ35" s="191"/>
      <c r="HR35" s="191"/>
      <c r="HS35" s="191"/>
      <c r="HT35" s="191"/>
      <c r="HU35" s="191"/>
      <c r="HV35" s="191"/>
      <c r="HW35" s="191"/>
      <c r="HX35" s="191"/>
      <c r="HY35" s="191"/>
      <c r="HZ35" s="191"/>
      <c r="IA35" s="191"/>
      <c r="IB35" s="191"/>
      <c r="IC35" s="191"/>
      <c r="ID35" s="191"/>
      <c r="IE35" s="191"/>
      <c r="IF35" s="191"/>
      <c r="IG35" s="191"/>
      <c r="IH35" s="191"/>
      <c r="II35" s="191"/>
      <c r="IJ35" s="191"/>
      <c r="IK35" s="191"/>
      <c r="IL35" s="191"/>
      <c r="IM35" s="191"/>
      <c r="IN35" s="191"/>
      <c r="IO35" s="191"/>
      <c r="IP35" s="191"/>
      <c r="IQ35" s="191"/>
      <c r="IR35" s="191"/>
      <c r="IS35" s="191"/>
      <c r="IT35" s="191"/>
      <c r="IU35" s="191"/>
      <c r="IV35" s="191"/>
      <c r="IW35" s="191"/>
      <c r="IX35" s="191"/>
      <c r="IY35" s="191"/>
      <c r="IZ35" s="191"/>
      <c r="JA35" s="191"/>
      <c r="JB35" s="191"/>
      <c r="JC35" s="191"/>
      <c r="JD35" s="191"/>
      <c r="JE35" s="191"/>
      <c r="JF35" s="191"/>
      <c r="JG35" s="191"/>
      <c r="JH35" s="191"/>
      <c r="JI35" s="191"/>
      <c r="JJ35" s="191"/>
      <c r="JK35" s="191"/>
      <c r="JL35" s="191"/>
      <c r="JM35" s="191"/>
      <c r="JN35" s="191"/>
      <c r="JO35" s="191"/>
      <c r="JP35" s="191"/>
      <c r="JQ35" s="191"/>
      <c r="JR35" s="191"/>
      <c r="JS35" s="191"/>
      <c r="JT35" s="191"/>
      <c r="JU35" s="191"/>
      <c r="JV35" s="191"/>
      <c r="JW35" s="191"/>
      <c r="JX35" s="191"/>
      <c r="JY35" s="191"/>
      <c r="JZ35" s="191"/>
      <c r="KA35" s="191"/>
      <c r="KB35" s="191"/>
      <c r="KC35" s="191"/>
      <c r="KD35" s="191"/>
      <c r="KE35" s="191"/>
      <c r="KF35" s="191"/>
      <c r="KG35" s="191"/>
      <c r="KH35" s="191"/>
      <c r="KI35" s="191"/>
      <c r="KJ35" s="191"/>
      <c r="KK35" s="191"/>
      <c r="KL35" s="191"/>
      <c r="KM35" s="191"/>
      <c r="KN35" s="191"/>
      <c r="KO35" s="191"/>
      <c r="KP35" s="191"/>
      <c r="KQ35" s="191"/>
      <c r="KR35" s="191"/>
      <c r="KS35" s="191"/>
      <c r="KT35" s="191"/>
      <c r="KU35" s="191"/>
      <c r="KV35" s="191"/>
      <c r="KW35" s="191"/>
      <c r="KX35" s="191"/>
      <c r="KY35" s="191"/>
      <c r="KZ35" s="191"/>
      <c r="LA35" s="191"/>
      <c r="LB35" s="191"/>
      <c r="LC35" s="191"/>
      <c r="LD35" s="191"/>
      <c r="LE35" s="191"/>
      <c r="LF35" s="191"/>
      <c r="LG35" s="191"/>
      <c r="LH35" s="191"/>
      <c r="LI35" s="191"/>
      <c r="LJ35" s="191"/>
      <c r="LK35" s="191"/>
      <c r="LL35" s="191"/>
      <c r="LM35" s="191"/>
      <c r="LN35" s="191"/>
      <c r="LO35" s="191"/>
      <c r="LP35" s="191"/>
      <c r="LQ35" s="191"/>
      <c r="LR35" s="191"/>
      <c r="LS35" s="191"/>
      <c r="LT35" s="191"/>
      <c r="LU35" s="191"/>
      <c r="LV35" s="191"/>
      <c r="LW35" s="191"/>
      <c r="LX35" s="191"/>
      <c r="LY35" s="191"/>
      <c r="LZ35" s="191"/>
      <c r="MA35" s="191"/>
      <c r="MB35" s="191"/>
      <c r="MC35" s="191"/>
      <c r="MD35" s="191"/>
      <c r="ME35" s="191"/>
      <c r="MF35" s="191"/>
      <c r="MG35" s="191"/>
      <c r="MH35" s="191"/>
      <c r="MI35" s="191"/>
      <c r="MJ35" s="191"/>
      <c r="MK35" s="191"/>
      <c r="ML35" s="191"/>
      <c r="MM35" s="191"/>
      <c r="MN35" s="191"/>
      <c r="MO35" s="191"/>
      <c r="MP35" s="191"/>
      <c r="MQ35" s="191"/>
      <c r="MR35" s="191"/>
      <c r="MS35" s="191"/>
      <c r="MT35" s="191"/>
      <c r="MU35" s="191"/>
      <c r="MV35" s="191"/>
      <c r="MW35" s="191"/>
      <c r="MX35" s="191"/>
      <c r="MY35" s="191"/>
      <c r="MZ35" s="191"/>
      <c r="NA35" s="191"/>
      <c r="NB35" s="191"/>
      <c r="NC35" s="191"/>
      <c r="ND35" s="191"/>
      <c r="NE35" s="191"/>
      <c r="NF35" s="191"/>
      <c r="NG35" s="191"/>
      <c r="NH35" s="191"/>
      <c r="NI35" s="191"/>
      <c r="NJ35" s="191"/>
      <c r="NK35" s="191"/>
      <c r="NL35" s="191"/>
      <c r="NM35" s="191"/>
      <c r="NN35" s="191"/>
      <c r="NO35" s="191"/>
      <c r="NP35" s="191"/>
      <c r="NQ35" s="191"/>
      <c r="NR35" s="191"/>
      <c r="NS35" s="191"/>
      <c r="NT35" s="191"/>
      <c r="NU35" s="191"/>
      <c r="NV35" s="191"/>
      <c r="NW35" s="191"/>
      <c r="NX35" s="191"/>
      <c r="NY35" s="191"/>
      <c r="NZ35" s="191"/>
      <c r="OA35" s="191"/>
      <c r="OB35" s="191"/>
      <c r="OC35" s="191"/>
      <c r="OD35" s="191"/>
      <c r="OE35" s="191"/>
      <c r="OF35" s="191"/>
      <c r="OG35" s="191"/>
      <c r="OH35" s="191"/>
      <c r="OI35" s="191"/>
      <c r="OJ35" s="191"/>
      <c r="OK35" s="191"/>
      <c r="OL35" s="191"/>
      <c r="OM35" s="191"/>
      <c r="ON35" s="191"/>
      <c r="OO35" s="191"/>
      <c r="OP35" s="191"/>
      <c r="OQ35" s="191"/>
      <c r="OR35" s="191"/>
      <c r="OS35" s="191"/>
      <c r="OT35" s="191"/>
      <c r="OU35" s="191"/>
      <c r="OV35" s="191"/>
      <c r="OW35" s="191"/>
      <c r="OX35" s="191"/>
      <c r="OY35" s="191"/>
      <c r="OZ35" s="191"/>
      <c r="PA35" s="191"/>
      <c r="PB35" s="191"/>
      <c r="PC35" s="191"/>
      <c r="PD35" s="191"/>
      <c r="PE35" s="191"/>
      <c r="PF35" s="191"/>
      <c r="PG35" s="191"/>
      <c r="PH35" s="191"/>
      <c r="PI35" s="191"/>
      <c r="PJ35" s="191"/>
      <c r="PK35" s="191"/>
      <c r="PL35" s="191"/>
      <c r="PM35" s="191"/>
      <c r="PN35" s="191"/>
      <c r="PO35" s="191"/>
      <c r="PP35" s="191"/>
      <c r="PQ35" s="191"/>
      <c r="PR35" s="191"/>
      <c r="PS35" s="191"/>
      <c r="PT35" s="191"/>
      <c r="PU35" s="191"/>
      <c r="PV35" s="191"/>
      <c r="PW35" s="191"/>
      <c r="PX35" s="191"/>
      <c r="PY35" s="191"/>
      <c r="PZ35" s="191"/>
      <c r="QA35" s="191"/>
      <c r="QB35" s="191"/>
      <c r="QC35" s="191"/>
      <c r="QD35" s="191"/>
      <c r="QE35" s="191"/>
      <c r="QF35" s="191"/>
      <c r="QG35" s="191"/>
      <c r="QH35" s="191"/>
      <c r="QI35" s="191"/>
      <c r="QJ35" s="191"/>
      <c r="QK35" s="191"/>
      <c r="QL35" s="191"/>
      <c r="QM35" s="191"/>
      <c r="QN35" s="191"/>
      <c r="QO35" s="191"/>
      <c r="QP35" s="191"/>
      <c r="QQ35" s="191"/>
      <c r="QR35" s="191"/>
      <c r="QS35" s="191"/>
      <c r="QT35" s="191"/>
      <c r="QU35" s="191"/>
      <c r="QV35" s="191"/>
      <c r="QW35" s="191"/>
      <c r="QX35" s="191"/>
      <c r="QY35" s="191"/>
      <c r="QZ35" s="191"/>
      <c r="RA35" s="191"/>
      <c r="RB35" s="191"/>
      <c r="RC35" s="191"/>
      <c r="RD35" s="191"/>
      <c r="RE35" s="191"/>
      <c r="RF35" s="191"/>
      <c r="RG35" s="191"/>
      <c r="RH35" s="191"/>
      <c r="RI35" s="191"/>
      <c r="RJ35" s="191"/>
      <c r="RK35" s="191"/>
      <c r="RL35" s="191"/>
      <c r="RM35" s="191"/>
      <c r="RN35" s="191"/>
      <c r="RO35" s="191"/>
      <c r="RP35" s="191"/>
      <c r="RQ35" s="191"/>
      <c r="RR35" s="191"/>
      <c r="RS35" s="191"/>
      <c r="RT35" s="191"/>
      <c r="RU35" s="191"/>
      <c r="RV35" s="191"/>
      <c r="RW35" s="191"/>
      <c r="RX35" s="191"/>
      <c r="RY35" s="191"/>
      <c r="RZ35" s="191"/>
      <c r="SA35" s="191"/>
      <c r="SB35" s="191"/>
      <c r="SC35" s="191"/>
      <c r="SD35" s="191"/>
      <c r="SE35" s="191"/>
      <c r="SF35" s="191"/>
      <c r="SG35" s="191"/>
      <c r="SH35" s="191"/>
      <c r="SI35" s="191"/>
      <c r="SJ35" s="191"/>
      <c r="SK35" s="191"/>
      <c r="SL35" s="191"/>
      <c r="SM35" s="191"/>
      <c r="SN35" s="191"/>
      <c r="SO35" s="191"/>
      <c r="SP35" s="191"/>
      <c r="SQ35" s="191"/>
      <c r="SR35" s="191"/>
      <c r="SS35" s="191"/>
      <c r="ST35" s="191"/>
      <c r="SU35" s="191"/>
      <c r="SV35" s="191"/>
      <c r="SW35" s="191"/>
      <c r="SX35" s="191"/>
      <c r="SY35" s="191"/>
      <c r="SZ35" s="191"/>
      <c r="TA35" s="191"/>
      <c r="TB35" s="191"/>
      <c r="TC35" s="191"/>
      <c r="TD35" s="191"/>
      <c r="TE35" s="191"/>
      <c r="TF35" s="191"/>
      <c r="TG35" s="191"/>
      <c r="TH35" s="191"/>
      <c r="TI35" s="191"/>
      <c r="TJ35" s="191"/>
      <c r="TK35" s="191"/>
      <c r="TL35" s="191"/>
      <c r="TM35" s="191"/>
      <c r="TN35" s="191"/>
      <c r="TO35" s="191"/>
      <c r="TP35" s="191"/>
      <c r="TQ35" s="191"/>
      <c r="TR35" s="191"/>
      <c r="TS35" s="191"/>
      <c r="TT35" s="191"/>
      <c r="TU35" s="191"/>
      <c r="TV35" s="191"/>
      <c r="TW35" s="191"/>
      <c r="TX35" s="191"/>
      <c r="TY35" s="191"/>
      <c r="TZ35" s="191"/>
      <c r="UA35" s="191"/>
      <c r="UB35" s="191"/>
      <c r="UC35" s="191"/>
      <c r="UD35" s="191"/>
      <c r="UE35" s="191"/>
      <c r="UF35" s="191"/>
      <c r="UG35" s="191"/>
      <c r="UH35" s="191"/>
      <c r="UI35" s="191"/>
      <c r="UJ35" s="191"/>
      <c r="UK35" s="191"/>
      <c r="UL35" s="191"/>
      <c r="UM35" s="191"/>
      <c r="UN35" s="191"/>
      <c r="UO35" s="191"/>
      <c r="UP35" s="191"/>
      <c r="UQ35" s="191"/>
      <c r="UR35" s="191"/>
      <c r="US35" s="191"/>
      <c r="UT35" s="191"/>
      <c r="UU35" s="191"/>
      <c r="UV35" s="191"/>
      <c r="UW35" s="191"/>
      <c r="UX35" s="191"/>
      <c r="UY35" s="191"/>
      <c r="UZ35" s="191"/>
      <c r="VA35" s="191"/>
      <c r="VB35" s="191"/>
      <c r="VC35" s="191"/>
      <c r="VD35" s="191"/>
      <c r="VE35" s="191"/>
      <c r="VF35" s="191"/>
      <c r="VG35" s="191"/>
      <c r="VH35" s="191"/>
      <c r="VI35" s="191"/>
      <c r="VJ35" s="191"/>
      <c r="VK35" s="191"/>
      <c r="VL35" s="191"/>
      <c r="VM35" s="191"/>
      <c r="VN35" s="191"/>
      <c r="VO35" s="191"/>
      <c r="VP35" s="191"/>
      <c r="VQ35" s="191"/>
      <c r="VR35" s="191"/>
      <c r="VS35" s="191"/>
      <c r="VT35" s="191"/>
      <c r="VU35" s="191"/>
      <c r="VV35" s="191"/>
      <c r="VW35" s="191"/>
      <c r="VX35" s="191"/>
      <c r="VY35" s="191"/>
      <c r="VZ35" s="191"/>
      <c r="WA35" s="191"/>
      <c r="WB35" s="191"/>
      <c r="WC35" s="191"/>
      <c r="WD35" s="191"/>
      <c r="WE35" s="191"/>
      <c r="WF35" s="191"/>
      <c r="WG35" s="191"/>
      <c r="WH35" s="191"/>
      <c r="WI35" s="191"/>
      <c r="WJ35" s="191"/>
      <c r="WK35" s="191"/>
      <c r="WL35" s="191"/>
      <c r="WM35" s="191"/>
      <c r="WN35" s="191"/>
      <c r="WO35" s="191"/>
      <c r="WP35" s="191"/>
      <c r="WQ35" s="191"/>
      <c r="WR35" s="191"/>
      <c r="WS35" s="191"/>
      <c r="WT35" s="191"/>
      <c r="WU35" s="191"/>
      <c r="WV35" s="191"/>
      <c r="WW35" s="191"/>
      <c r="WX35" s="191"/>
      <c r="WY35" s="191"/>
      <c r="WZ35" s="191"/>
      <c r="XA35" s="191"/>
      <c r="XB35" s="191"/>
      <c r="XC35" s="191"/>
      <c r="XD35" s="191"/>
      <c r="XE35" s="191"/>
      <c r="XF35" s="191"/>
      <c r="XG35" s="191"/>
      <c r="XH35" s="191"/>
      <c r="XI35" s="191"/>
      <c r="XJ35" s="191"/>
      <c r="XK35" s="191"/>
      <c r="XL35" s="191"/>
      <c r="XM35" s="191"/>
      <c r="XN35" s="191"/>
      <c r="XO35" s="191"/>
      <c r="XP35" s="191"/>
      <c r="XQ35" s="191"/>
      <c r="XR35" s="191"/>
      <c r="XS35" s="191"/>
      <c r="XT35" s="191"/>
      <c r="XU35" s="191"/>
      <c r="XV35" s="191"/>
      <c r="XW35" s="191"/>
      <c r="XX35" s="191"/>
      <c r="XY35" s="191"/>
      <c r="XZ35" s="191"/>
      <c r="YA35" s="191"/>
      <c r="YB35" s="191"/>
      <c r="YC35" s="191"/>
      <c r="YD35" s="191"/>
      <c r="YE35" s="191"/>
      <c r="YF35" s="191"/>
      <c r="YG35" s="191"/>
      <c r="YH35" s="191"/>
      <c r="YI35" s="191"/>
      <c r="YJ35" s="191"/>
      <c r="YK35" s="191"/>
      <c r="YL35" s="191"/>
      <c r="YM35" s="191"/>
      <c r="YN35" s="191"/>
      <c r="YO35" s="191"/>
      <c r="YP35" s="191"/>
      <c r="YQ35" s="191"/>
      <c r="YR35" s="191"/>
      <c r="YS35" s="191"/>
      <c r="YT35" s="191"/>
      <c r="YU35" s="191"/>
      <c r="YV35" s="191"/>
      <c r="YW35" s="191"/>
      <c r="YX35" s="191"/>
      <c r="YY35" s="191"/>
      <c r="YZ35" s="191"/>
      <c r="ZA35" s="191"/>
      <c r="ZB35" s="191"/>
      <c r="ZC35" s="191"/>
      <c r="ZD35" s="191"/>
      <c r="ZE35" s="191"/>
      <c r="ZF35" s="191"/>
      <c r="ZG35" s="191"/>
      <c r="ZH35" s="191"/>
      <c r="ZI35" s="191"/>
      <c r="ZJ35" s="191"/>
      <c r="ZK35" s="191"/>
      <c r="ZL35" s="191"/>
      <c r="ZM35" s="191"/>
      <c r="ZN35" s="191"/>
      <c r="ZO35" s="191"/>
      <c r="ZP35" s="191"/>
      <c r="ZQ35" s="191"/>
      <c r="ZR35" s="191"/>
      <c r="ZS35" s="191"/>
      <c r="ZT35" s="191"/>
      <c r="ZU35" s="191"/>
      <c r="ZV35" s="191"/>
      <c r="ZW35" s="191"/>
      <c r="ZX35" s="191"/>
      <c r="ZY35" s="191"/>
      <c r="ZZ35" s="191"/>
      <c r="AAA35" s="191"/>
      <c r="AAB35" s="191"/>
      <c r="AAC35" s="191"/>
      <c r="AAD35" s="191"/>
      <c r="AAE35" s="191"/>
      <c r="AAF35" s="191"/>
      <c r="AAG35" s="191"/>
      <c r="AAH35" s="191"/>
      <c r="AAI35" s="191"/>
      <c r="AAJ35" s="191"/>
      <c r="AAK35" s="191"/>
      <c r="AAL35" s="191"/>
      <c r="AAM35" s="191"/>
      <c r="AAN35" s="191"/>
      <c r="AAO35" s="191"/>
      <c r="AAP35" s="191"/>
      <c r="AAQ35" s="191"/>
      <c r="AAR35" s="191"/>
      <c r="AAS35" s="191"/>
      <c r="AAT35" s="191"/>
      <c r="AAU35" s="191"/>
      <c r="AAV35" s="191"/>
      <c r="AAW35" s="191"/>
      <c r="AAX35" s="191"/>
      <c r="AAY35" s="191"/>
      <c r="AAZ35" s="191"/>
      <c r="ABA35" s="191"/>
      <c r="ABB35" s="191"/>
      <c r="ABC35" s="191"/>
      <c r="ABD35" s="191"/>
      <c r="ABE35" s="191"/>
      <c r="ABF35" s="191"/>
      <c r="ABG35" s="191"/>
      <c r="ABH35" s="191"/>
      <c r="ABI35" s="191"/>
      <c r="ABJ35" s="191"/>
      <c r="ABK35" s="191"/>
      <c r="ABL35" s="191"/>
      <c r="ABM35" s="191"/>
      <c r="ABN35" s="191"/>
      <c r="ABO35" s="191"/>
      <c r="ABP35" s="191"/>
      <c r="ABQ35" s="191"/>
      <c r="ABR35" s="191"/>
      <c r="ABS35" s="191"/>
      <c r="ABT35" s="191"/>
      <c r="ABU35" s="191"/>
      <c r="ABV35" s="191"/>
      <c r="ABW35" s="191"/>
      <c r="ABX35" s="191"/>
      <c r="ABY35" s="191"/>
      <c r="ABZ35" s="191"/>
      <c r="ACA35" s="191"/>
      <c r="ACB35" s="191"/>
      <c r="ACC35" s="191"/>
      <c r="ACD35" s="191"/>
      <c r="ACE35" s="191"/>
      <c r="ACF35" s="191"/>
      <c r="ACG35" s="191"/>
      <c r="ACH35" s="191"/>
      <c r="ACI35" s="191"/>
      <c r="ACJ35" s="191"/>
      <c r="ACK35" s="191"/>
      <c r="ACL35" s="191"/>
      <c r="ACM35" s="191"/>
      <c r="ACN35" s="191"/>
      <c r="ACO35" s="191"/>
      <c r="ACP35" s="191"/>
      <c r="ACQ35" s="191"/>
      <c r="ACR35" s="191"/>
      <c r="ACS35" s="191"/>
      <c r="ACT35" s="191"/>
      <c r="ACU35" s="191"/>
      <c r="ACV35" s="191"/>
      <c r="ACW35" s="191"/>
      <c r="ACX35" s="191"/>
      <c r="ACY35" s="191"/>
      <c r="ACZ35" s="191"/>
      <c r="ADA35" s="191"/>
      <c r="ADB35" s="191"/>
      <c r="ADC35" s="191"/>
      <c r="ADD35" s="191"/>
      <c r="ADE35" s="191"/>
      <c r="ADF35" s="191"/>
      <c r="ADG35" s="191"/>
      <c r="ADH35" s="191"/>
      <c r="ADI35" s="191"/>
      <c r="ADJ35" s="191"/>
      <c r="ADK35" s="191"/>
      <c r="ADL35" s="191"/>
      <c r="ADM35" s="191"/>
      <c r="ADN35" s="191"/>
      <c r="ADO35" s="191"/>
      <c r="ADP35" s="191"/>
      <c r="ADQ35" s="191"/>
      <c r="ADR35" s="191"/>
      <c r="ADS35" s="191"/>
      <c r="ADT35" s="191"/>
      <c r="ADU35" s="191"/>
      <c r="ADV35" s="191"/>
      <c r="ADW35" s="191"/>
      <c r="ADX35" s="191"/>
      <c r="ADY35" s="191"/>
      <c r="ADZ35" s="191"/>
      <c r="AEA35" s="191"/>
      <c r="AEB35" s="191"/>
      <c r="AEC35" s="191"/>
      <c r="AED35" s="191"/>
      <c r="AEE35" s="191"/>
      <c r="AEF35" s="191"/>
      <c r="AEG35" s="191"/>
      <c r="AEH35" s="191"/>
      <c r="AEI35" s="191"/>
      <c r="AEJ35" s="191"/>
      <c r="AEK35" s="191"/>
      <c r="AEL35" s="191"/>
      <c r="AEM35" s="191"/>
      <c r="AEN35" s="191"/>
      <c r="AEO35" s="191"/>
      <c r="AEP35" s="191"/>
      <c r="AEQ35" s="191"/>
      <c r="AER35" s="191"/>
      <c r="AES35" s="191"/>
      <c r="AET35" s="191"/>
      <c r="AEU35" s="191"/>
      <c r="AEV35" s="191"/>
      <c r="AEW35" s="191"/>
      <c r="AEX35" s="191"/>
      <c r="AEY35" s="191"/>
      <c r="AEZ35" s="191"/>
      <c r="AFA35" s="191"/>
      <c r="AFB35" s="191"/>
      <c r="AFC35" s="191"/>
      <c r="AFD35" s="191"/>
      <c r="AFE35" s="191"/>
      <c r="AFF35" s="191"/>
      <c r="AFG35" s="191"/>
      <c r="AFH35" s="191"/>
      <c r="AFI35" s="191"/>
      <c r="AFJ35" s="191"/>
      <c r="AFK35" s="191"/>
      <c r="AFL35" s="191"/>
      <c r="AFM35" s="191"/>
      <c r="AFN35" s="191"/>
      <c r="AFO35" s="191"/>
      <c r="AFP35" s="191"/>
      <c r="AFQ35" s="191"/>
      <c r="AFR35" s="191"/>
      <c r="AFS35" s="191"/>
      <c r="AFT35" s="191"/>
      <c r="AFU35" s="191"/>
      <c r="AFV35" s="191"/>
      <c r="AFW35" s="191"/>
      <c r="AFX35" s="191"/>
      <c r="AFY35" s="191"/>
      <c r="AFZ35" s="191"/>
      <c r="AGA35" s="191"/>
      <c r="AGB35" s="191"/>
      <c r="AGC35" s="191"/>
      <c r="AGD35" s="191"/>
      <c r="AGE35" s="191"/>
      <c r="AGF35" s="191"/>
      <c r="AGG35" s="191"/>
      <c r="AGH35" s="191"/>
      <c r="AGI35" s="191"/>
      <c r="AGJ35" s="191"/>
      <c r="AGK35" s="191"/>
      <c r="AGL35" s="191"/>
      <c r="AGM35" s="191"/>
      <c r="AGN35" s="191"/>
      <c r="AGO35" s="191"/>
      <c r="AGP35" s="191"/>
      <c r="AGQ35" s="191"/>
      <c r="AGR35" s="191"/>
      <c r="AGS35" s="191"/>
      <c r="AGT35" s="191"/>
      <c r="AGU35" s="191"/>
      <c r="AGV35" s="191"/>
      <c r="AGW35" s="191"/>
      <c r="AGX35" s="191"/>
      <c r="AGY35" s="191"/>
      <c r="AGZ35" s="191"/>
      <c r="AHA35" s="191"/>
      <c r="AHB35" s="191"/>
      <c r="AHC35" s="191"/>
      <c r="AHD35" s="191"/>
      <c r="AHE35" s="191"/>
      <c r="AHF35" s="191"/>
      <c r="AHG35" s="191"/>
      <c r="AHH35" s="191"/>
      <c r="AHI35" s="191"/>
      <c r="AHJ35" s="191"/>
      <c r="AHK35" s="191"/>
      <c r="AHL35" s="191"/>
      <c r="AHM35" s="191"/>
      <c r="AHN35" s="191"/>
      <c r="AHO35" s="191"/>
      <c r="AHP35" s="191"/>
      <c r="AHQ35" s="191"/>
      <c r="AHR35" s="191"/>
      <c r="AHS35" s="191"/>
      <c r="AHT35" s="191"/>
      <c r="AHU35" s="191"/>
      <c r="AHV35" s="191"/>
      <c r="AHW35" s="191"/>
      <c r="AHX35" s="191"/>
      <c r="AHY35" s="191"/>
      <c r="AHZ35" s="191"/>
      <c r="AIA35" s="191"/>
      <c r="AIB35" s="191"/>
      <c r="AIC35" s="191"/>
      <c r="AID35" s="191"/>
      <c r="AIE35" s="191"/>
      <c r="AIF35" s="191"/>
      <c r="AIG35" s="191"/>
      <c r="AIH35" s="191"/>
      <c r="AII35" s="191"/>
      <c r="AIJ35" s="191"/>
      <c r="AIK35" s="191"/>
      <c r="AIL35" s="191"/>
      <c r="AIM35" s="191"/>
      <c r="AIN35" s="191"/>
      <c r="AIO35" s="191"/>
      <c r="AIP35" s="191"/>
      <c r="AIQ35" s="191"/>
      <c r="AIR35" s="191"/>
      <c r="AIS35" s="191"/>
      <c r="AIT35" s="191"/>
      <c r="AIU35" s="191"/>
      <c r="AIV35" s="191"/>
      <c r="AIW35" s="191"/>
      <c r="AIX35" s="191"/>
      <c r="AIY35" s="191"/>
      <c r="AIZ35" s="191"/>
      <c r="AJA35" s="191"/>
      <c r="AJB35" s="191"/>
      <c r="AJC35" s="191"/>
      <c r="AJD35" s="191"/>
      <c r="AJE35" s="191"/>
      <c r="AJF35" s="191"/>
      <c r="AJG35" s="191"/>
      <c r="AJH35" s="191"/>
      <c r="AJI35" s="191"/>
      <c r="AJJ35" s="191"/>
      <c r="AJK35" s="191"/>
      <c r="AJL35" s="191"/>
      <c r="AJM35" s="191"/>
      <c r="AJN35" s="191"/>
      <c r="AJO35" s="191"/>
      <c r="AJP35" s="191"/>
      <c r="AJQ35" s="191"/>
      <c r="AJR35" s="191"/>
      <c r="AJS35" s="191"/>
      <c r="AJT35" s="191"/>
      <c r="AJU35" s="191"/>
      <c r="AJV35" s="191"/>
      <c r="AJW35" s="191"/>
      <c r="AJX35" s="191"/>
      <c r="AJY35" s="191"/>
      <c r="AJZ35" s="191"/>
      <c r="AKA35" s="191"/>
      <c r="AKB35" s="191"/>
      <c r="AKC35" s="191"/>
      <c r="AKD35" s="191"/>
      <c r="AKE35" s="191"/>
      <c r="AKF35" s="191"/>
      <c r="AKG35" s="191"/>
      <c r="AKH35" s="191"/>
      <c r="AKI35" s="191"/>
      <c r="AKJ35" s="191"/>
      <c r="AKK35" s="191"/>
      <c r="AKL35" s="191"/>
      <c r="AKM35" s="191"/>
      <c r="AKN35" s="191"/>
      <c r="AKO35" s="191"/>
      <c r="AKP35" s="191"/>
      <c r="AKQ35" s="191"/>
      <c r="AKR35" s="191"/>
      <c r="AKS35" s="191"/>
      <c r="AKT35" s="191"/>
      <c r="AKU35" s="191"/>
      <c r="AKV35" s="191"/>
      <c r="AKW35" s="191"/>
      <c r="AKX35" s="191"/>
      <c r="AKY35" s="191"/>
      <c r="AKZ35" s="191"/>
      <c r="ALA35" s="191"/>
      <c r="ALB35" s="191"/>
      <c r="ALC35" s="191"/>
      <c r="ALD35" s="191"/>
      <c r="ALE35" s="191"/>
      <c r="ALF35" s="191"/>
      <c r="ALG35" s="191"/>
      <c r="ALH35" s="191"/>
      <c r="ALI35" s="191"/>
      <c r="ALJ35" s="191"/>
      <c r="ALK35" s="191"/>
      <c r="ALL35" s="191"/>
      <c r="ALM35" s="191"/>
      <c r="ALN35" s="191"/>
      <c r="ALO35" s="191"/>
      <c r="ALP35" s="191"/>
      <c r="ALQ35" s="191"/>
      <c r="ALR35" s="191"/>
      <c r="ALS35" s="191"/>
      <c r="ALT35" s="191"/>
      <c r="ALU35" s="191"/>
      <c r="ALV35" s="191"/>
      <c r="ALW35" s="191"/>
      <c r="ALX35" s="191"/>
      <c r="ALY35" s="191"/>
      <c r="ALZ35" s="191"/>
      <c r="AMA35" s="191"/>
      <c r="AMB35" s="191"/>
      <c r="AMC35" s="191"/>
      <c r="AMD35" s="191"/>
      <c r="AME35" s="191"/>
      <c r="AMF35" s="191"/>
      <c r="AMG35" s="191"/>
      <c r="AMH35" s="191"/>
      <c r="AMI35" s="191"/>
      <c r="AMJ35" s="191"/>
      <c r="AMK35" s="191"/>
      <c r="AML35" s="191"/>
    </row>
    <row r="36" spans="1:1026" ht="5.0999999999999996" customHeight="1" x14ac:dyDescent="0.25">
      <c r="A36" s="220"/>
      <c r="B36" s="308"/>
      <c r="C36" s="308"/>
      <c r="D36" s="308"/>
      <c r="E36" s="171"/>
      <c r="F36" s="171"/>
      <c r="G36" s="215"/>
      <c r="H36" s="215"/>
      <c r="M36" s="243"/>
      <c r="N36" s="189"/>
      <c r="O36" s="188"/>
      <c r="P36" s="191"/>
      <c r="Q36" s="191"/>
      <c r="R36" s="191"/>
      <c r="S36" s="191"/>
      <c r="T36" s="191"/>
      <c r="U36" s="191"/>
      <c r="V36" s="191"/>
      <c r="W36" s="191"/>
      <c r="X36" s="191"/>
      <c r="Y36" s="191"/>
      <c r="Z36" s="191"/>
      <c r="AA36" s="191"/>
      <c r="AB36" s="191"/>
      <c r="AC36" s="191"/>
      <c r="AD36" s="191"/>
      <c r="AE36" s="191"/>
      <c r="AF36" s="191"/>
      <c r="AG36" s="191"/>
      <c r="AH36" s="191"/>
      <c r="AI36" s="191"/>
      <c r="AJ36" s="191"/>
      <c r="AK36" s="191"/>
      <c r="AL36" s="191"/>
      <c r="AM36" s="191"/>
      <c r="AN36" s="191"/>
      <c r="AO36" s="191"/>
      <c r="AP36" s="191"/>
      <c r="AQ36" s="191"/>
      <c r="AR36" s="191"/>
      <c r="AS36" s="191"/>
      <c r="AT36" s="191"/>
      <c r="AU36" s="191"/>
      <c r="AV36" s="191"/>
      <c r="AW36" s="191"/>
      <c r="AX36" s="191"/>
      <c r="AY36" s="191"/>
      <c r="AZ36" s="191"/>
      <c r="BA36" s="191"/>
      <c r="BB36" s="191"/>
      <c r="BC36" s="191"/>
      <c r="BD36" s="191"/>
      <c r="BE36" s="191"/>
      <c r="BF36" s="191"/>
      <c r="BG36" s="191"/>
      <c r="BH36" s="191"/>
      <c r="BI36" s="191"/>
      <c r="BJ36" s="191"/>
      <c r="BK36" s="191"/>
      <c r="BL36" s="191"/>
      <c r="BM36" s="191"/>
      <c r="BN36" s="191"/>
      <c r="BO36" s="191"/>
      <c r="BP36" s="191"/>
      <c r="BQ36" s="191"/>
      <c r="BR36" s="191"/>
      <c r="BS36" s="191"/>
      <c r="BT36" s="191"/>
      <c r="BU36" s="191"/>
      <c r="BV36" s="191"/>
      <c r="BW36" s="191"/>
      <c r="BX36" s="191"/>
      <c r="BY36" s="191"/>
      <c r="BZ36" s="191"/>
      <c r="CA36" s="191"/>
      <c r="CB36" s="191"/>
      <c r="CC36" s="191"/>
      <c r="CD36" s="191"/>
      <c r="CE36" s="191"/>
      <c r="CF36" s="191"/>
      <c r="CG36" s="191"/>
      <c r="CH36" s="191"/>
      <c r="CI36" s="191"/>
      <c r="CJ36" s="191"/>
      <c r="CK36" s="191"/>
      <c r="CL36" s="191"/>
      <c r="CM36" s="191"/>
      <c r="CN36" s="191"/>
      <c r="CO36" s="191"/>
      <c r="CP36" s="191"/>
      <c r="CQ36" s="191"/>
      <c r="CR36" s="191"/>
      <c r="CS36" s="191"/>
      <c r="CT36" s="191"/>
      <c r="CU36" s="191"/>
      <c r="CV36" s="191"/>
      <c r="CW36" s="191"/>
      <c r="CX36" s="191"/>
      <c r="CY36" s="191"/>
      <c r="CZ36" s="191"/>
      <c r="DA36" s="191"/>
      <c r="DB36" s="191"/>
      <c r="DC36" s="191"/>
      <c r="DD36" s="191"/>
      <c r="DE36" s="191"/>
      <c r="DF36" s="191"/>
      <c r="DG36" s="191"/>
      <c r="DH36" s="191"/>
      <c r="DI36" s="191"/>
      <c r="DJ36" s="191"/>
      <c r="DK36" s="191"/>
      <c r="DL36" s="191"/>
      <c r="DM36" s="191"/>
      <c r="DN36" s="191"/>
      <c r="DO36" s="191"/>
      <c r="DP36" s="191"/>
      <c r="DQ36" s="191"/>
      <c r="DR36" s="191"/>
      <c r="DS36" s="191"/>
      <c r="DT36" s="191"/>
      <c r="DU36" s="191"/>
      <c r="DV36" s="191"/>
      <c r="DW36" s="191"/>
      <c r="DX36" s="191"/>
      <c r="DY36" s="191"/>
      <c r="DZ36" s="191"/>
      <c r="EA36" s="191"/>
      <c r="EB36" s="191"/>
      <c r="EC36" s="191"/>
      <c r="ED36" s="191"/>
      <c r="EE36" s="191"/>
      <c r="EF36" s="191"/>
      <c r="EG36" s="191"/>
      <c r="EH36" s="191"/>
      <c r="EI36" s="191"/>
      <c r="EJ36" s="191"/>
      <c r="EK36" s="191"/>
      <c r="EL36" s="191"/>
      <c r="EM36" s="191"/>
      <c r="EN36" s="191"/>
      <c r="EO36" s="191"/>
      <c r="EP36" s="191"/>
      <c r="EQ36" s="191"/>
      <c r="ER36" s="191"/>
      <c r="ES36" s="191"/>
      <c r="ET36" s="191"/>
      <c r="EU36" s="191"/>
      <c r="EV36" s="191"/>
      <c r="EW36" s="191"/>
      <c r="EX36" s="191"/>
      <c r="EY36" s="191"/>
      <c r="EZ36" s="191"/>
      <c r="FA36" s="191"/>
      <c r="FB36" s="191"/>
      <c r="FC36" s="191"/>
      <c r="FD36" s="191"/>
      <c r="FE36" s="191"/>
      <c r="FF36" s="191"/>
      <c r="FG36" s="191"/>
      <c r="FH36" s="191"/>
      <c r="FI36" s="191"/>
      <c r="FJ36" s="191"/>
      <c r="FK36" s="191"/>
      <c r="FL36" s="191"/>
      <c r="FM36" s="191"/>
      <c r="FN36" s="191"/>
      <c r="FO36" s="191"/>
      <c r="FP36" s="191"/>
      <c r="FQ36" s="191"/>
      <c r="FR36" s="191"/>
      <c r="FS36" s="191"/>
      <c r="FT36" s="191"/>
      <c r="FU36" s="191"/>
      <c r="FV36" s="191"/>
      <c r="FW36" s="191"/>
      <c r="FX36" s="191"/>
      <c r="FY36" s="191"/>
      <c r="FZ36" s="191"/>
      <c r="GA36" s="191"/>
      <c r="GB36" s="191"/>
      <c r="GC36" s="191"/>
      <c r="GD36" s="191"/>
      <c r="GE36" s="191"/>
      <c r="GF36" s="191"/>
      <c r="GG36" s="191"/>
      <c r="GH36" s="191"/>
      <c r="GI36" s="191"/>
      <c r="GJ36" s="191"/>
      <c r="GK36" s="191"/>
      <c r="GL36" s="191"/>
      <c r="GM36" s="191"/>
      <c r="GN36" s="191"/>
      <c r="GO36" s="191"/>
      <c r="GP36" s="191"/>
      <c r="GQ36" s="191"/>
      <c r="GR36" s="191"/>
      <c r="GS36" s="191"/>
      <c r="GT36" s="191"/>
      <c r="GU36" s="191"/>
      <c r="GV36" s="191"/>
      <c r="GW36" s="191"/>
      <c r="GX36" s="191"/>
      <c r="GY36" s="191"/>
      <c r="GZ36" s="191"/>
      <c r="HA36" s="191"/>
      <c r="HB36" s="191"/>
      <c r="HC36" s="191"/>
      <c r="HD36" s="191"/>
      <c r="HE36" s="191"/>
      <c r="HF36" s="191"/>
      <c r="HG36" s="191"/>
      <c r="HH36" s="191"/>
      <c r="HI36" s="191"/>
      <c r="HJ36" s="191"/>
      <c r="HK36" s="191"/>
      <c r="HL36" s="191"/>
      <c r="HM36" s="191"/>
      <c r="HN36" s="191"/>
      <c r="HO36" s="191"/>
      <c r="HP36" s="191"/>
      <c r="HQ36" s="191"/>
      <c r="HR36" s="191"/>
      <c r="HS36" s="191"/>
      <c r="HT36" s="191"/>
      <c r="HU36" s="191"/>
      <c r="HV36" s="191"/>
      <c r="HW36" s="191"/>
      <c r="HX36" s="191"/>
      <c r="HY36" s="191"/>
      <c r="HZ36" s="191"/>
      <c r="IA36" s="191"/>
      <c r="IB36" s="191"/>
      <c r="IC36" s="191"/>
      <c r="ID36" s="191"/>
      <c r="IE36" s="191"/>
      <c r="IF36" s="191"/>
      <c r="IG36" s="191"/>
      <c r="IH36" s="191"/>
      <c r="II36" s="191"/>
      <c r="IJ36" s="191"/>
      <c r="IK36" s="191"/>
      <c r="IL36" s="191"/>
      <c r="IM36" s="191"/>
      <c r="IN36" s="191"/>
      <c r="IO36" s="191"/>
      <c r="IP36" s="191"/>
      <c r="IQ36" s="191"/>
      <c r="IR36" s="191"/>
      <c r="IS36" s="191"/>
      <c r="IT36" s="191"/>
      <c r="IU36" s="191"/>
      <c r="IV36" s="191"/>
      <c r="IW36" s="191"/>
      <c r="IX36" s="191"/>
      <c r="IY36" s="191"/>
      <c r="IZ36" s="191"/>
      <c r="JA36" s="191"/>
      <c r="JB36" s="191"/>
      <c r="JC36" s="191"/>
      <c r="JD36" s="191"/>
      <c r="JE36" s="191"/>
      <c r="JF36" s="191"/>
      <c r="JG36" s="191"/>
      <c r="JH36" s="191"/>
      <c r="JI36" s="191"/>
      <c r="JJ36" s="191"/>
      <c r="JK36" s="191"/>
      <c r="JL36" s="191"/>
      <c r="JM36" s="191"/>
      <c r="JN36" s="191"/>
      <c r="JO36" s="191"/>
      <c r="JP36" s="191"/>
      <c r="JQ36" s="191"/>
      <c r="JR36" s="191"/>
      <c r="JS36" s="191"/>
      <c r="JT36" s="191"/>
      <c r="JU36" s="191"/>
      <c r="JV36" s="191"/>
      <c r="JW36" s="191"/>
      <c r="JX36" s="191"/>
      <c r="JY36" s="191"/>
      <c r="JZ36" s="191"/>
      <c r="KA36" s="191"/>
      <c r="KB36" s="191"/>
      <c r="KC36" s="191"/>
      <c r="KD36" s="191"/>
      <c r="KE36" s="191"/>
      <c r="KF36" s="191"/>
      <c r="KG36" s="191"/>
      <c r="KH36" s="191"/>
      <c r="KI36" s="191"/>
      <c r="KJ36" s="191"/>
      <c r="KK36" s="191"/>
      <c r="KL36" s="191"/>
      <c r="KM36" s="191"/>
      <c r="KN36" s="191"/>
      <c r="KO36" s="191"/>
      <c r="KP36" s="191"/>
      <c r="KQ36" s="191"/>
      <c r="KR36" s="191"/>
      <c r="KS36" s="191"/>
      <c r="KT36" s="191"/>
      <c r="KU36" s="191"/>
      <c r="KV36" s="191"/>
      <c r="KW36" s="191"/>
      <c r="KX36" s="191"/>
      <c r="KY36" s="191"/>
      <c r="KZ36" s="191"/>
      <c r="LA36" s="191"/>
      <c r="LB36" s="191"/>
      <c r="LC36" s="191"/>
      <c r="LD36" s="191"/>
      <c r="LE36" s="191"/>
      <c r="LF36" s="191"/>
      <c r="LG36" s="191"/>
      <c r="LH36" s="191"/>
      <c r="LI36" s="191"/>
      <c r="LJ36" s="191"/>
      <c r="LK36" s="191"/>
      <c r="LL36" s="191"/>
      <c r="LM36" s="191"/>
      <c r="LN36" s="191"/>
      <c r="LO36" s="191"/>
      <c r="LP36" s="191"/>
      <c r="LQ36" s="191"/>
      <c r="LR36" s="191"/>
      <c r="LS36" s="191"/>
      <c r="LT36" s="191"/>
      <c r="LU36" s="191"/>
      <c r="LV36" s="191"/>
      <c r="LW36" s="191"/>
      <c r="LX36" s="191"/>
      <c r="LY36" s="191"/>
      <c r="LZ36" s="191"/>
      <c r="MA36" s="191"/>
      <c r="MB36" s="191"/>
      <c r="MC36" s="191"/>
      <c r="MD36" s="191"/>
      <c r="ME36" s="191"/>
      <c r="MF36" s="191"/>
      <c r="MG36" s="191"/>
      <c r="MH36" s="191"/>
      <c r="MI36" s="191"/>
      <c r="MJ36" s="191"/>
      <c r="MK36" s="191"/>
      <c r="ML36" s="191"/>
      <c r="MM36" s="191"/>
      <c r="MN36" s="191"/>
      <c r="MO36" s="191"/>
      <c r="MP36" s="191"/>
      <c r="MQ36" s="191"/>
      <c r="MR36" s="191"/>
      <c r="MS36" s="191"/>
      <c r="MT36" s="191"/>
      <c r="MU36" s="191"/>
      <c r="MV36" s="191"/>
      <c r="MW36" s="191"/>
      <c r="MX36" s="191"/>
      <c r="MY36" s="191"/>
      <c r="MZ36" s="191"/>
      <c r="NA36" s="191"/>
      <c r="NB36" s="191"/>
      <c r="NC36" s="191"/>
      <c r="ND36" s="191"/>
      <c r="NE36" s="191"/>
      <c r="NF36" s="191"/>
      <c r="NG36" s="191"/>
      <c r="NH36" s="191"/>
      <c r="NI36" s="191"/>
      <c r="NJ36" s="191"/>
      <c r="NK36" s="191"/>
      <c r="NL36" s="191"/>
      <c r="NM36" s="191"/>
      <c r="NN36" s="191"/>
      <c r="NO36" s="191"/>
      <c r="NP36" s="191"/>
      <c r="NQ36" s="191"/>
      <c r="NR36" s="191"/>
      <c r="NS36" s="191"/>
      <c r="NT36" s="191"/>
      <c r="NU36" s="191"/>
      <c r="NV36" s="191"/>
      <c r="NW36" s="191"/>
      <c r="NX36" s="191"/>
      <c r="NY36" s="191"/>
      <c r="NZ36" s="191"/>
      <c r="OA36" s="191"/>
      <c r="OB36" s="191"/>
      <c r="OC36" s="191"/>
      <c r="OD36" s="191"/>
      <c r="OE36" s="191"/>
      <c r="OF36" s="191"/>
      <c r="OG36" s="191"/>
      <c r="OH36" s="191"/>
      <c r="OI36" s="191"/>
      <c r="OJ36" s="191"/>
      <c r="OK36" s="191"/>
      <c r="OL36" s="191"/>
      <c r="OM36" s="191"/>
      <c r="ON36" s="191"/>
      <c r="OO36" s="191"/>
      <c r="OP36" s="191"/>
      <c r="OQ36" s="191"/>
      <c r="OR36" s="191"/>
      <c r="OS36" s="191"/>
      <c r="OT36" s="191"/>
      <c r="OU36" s="191"/>
      <c r="OV36" s="191"/>
      <c r="OW36" s="191"/>
      <c r="OX36" s="191"/>
      <c r="OY36" s="191"/>
      <c r="OZ36" s="191"/>
      <c r="PA36" s="191"/>
      <c r="PB36" s="191"/>
      <c r="PC36" s="191"/>
      <c r="PD36" s="191"/>
      <c r="PE36" s="191"/>
      <c r="PF36" s="191"/>
      <c r="PG36" s="191"/>
      <c r="PH36" s="191"/>
      <c r="PI36" s="191"/>
      <c r="PJ36" s="191"/>
      <c r="PK36" s="191"/>
      <c r="PL36" s="191"/>
      <c r="PM36" s="191"/>
      <c r="PN36" s="191"/>
      <c r="PO36" s="191"/>
      <c r="PP36" s="191"/>
      <c r="PQ36" s="191"/>
      <c r="PR36" s="191"/>
      <c r="PS36" s="191"/>
      <c r="PT36" s="191"/>
      <c r="PU36" s="191"/>
      <c r="PV36" s="191"/>
      <c r="PW36" s="191"/>
      <c r="PX36" s="191"/>
      <c r="PY36" s="191"/>
      <c r="PZ36" s="191"/>
      <c r="QA36" s="191"/>
      <c r="QB36" s="191"/>
      <c r="QC36" s="191"/>
      <c r="QD36" s="191"/>
      <c r="QE36" s="191"/>
      <c r="QF36" s="191"/>
      <c r="QG36" s="191"/>
      <c r="QH36" s="191"/>
      <c r="QI36" s="191"/>
      <c r="QJ36" s="191"/>
      <c r="QK36" s="191"/>
      <c r="QL36" s="191"/>
      <c r="QM36" s="191"/>
      <c r="QN36" s="191"/>
      <c r="QO36" s="191"/>
      <c r="QP36" s="191"/>
      <c r="QQ36" s="191"/>
      <c r="QR36" s="191"/>
      <c r="QS36" s="191"/>
      <c r="QT36" s="191"/>
      <c r="QU36" s="191"/>
      <c r="QV36" s="191"/>
      <c r="QW36" s="191"/>
      <c r="QX36" s="191"/>
      <c r="QY36" s="191"/>
      <c r="QZ36" s="191"/>
      <c r="RA36" s="191"/>
      <c r="RB36" s="191"/>
      <c r="RC36" s="191"/>
      <c r="RD36" s="191"/>
      <c r="RE36" s="191"/>
      <c r="RF36" s="191"/>
      <c r="RG36" s="191"/>
      <c r="RH36" s="191"/>
      <c r="RI36" s="191"/>
      <c r="RJ36" s="191"/>
      <c r="RK36" s="191"/>
      <c r="RL36" s="191"/>
      <c r="RM36" s="191"/>
      <c r="RN36" s="191"/>
      <c r="RO36" s="191"/>
      <c r="RP36" s="191"/>
      <c r="RQ36" s="191"/>
      <c r="RR36" s="191"/>
      <c r="RS36" s="191"/>
      <c r="RT36" s="191"/>
      <c r="RU36" s="191"/>
      <c r="RV36" s="191"/>
      <c r="RW36" s="191"/>
      <c r="RX36" s="191"/>
      <c r="RY36" s="191"/>
      <c r="RZ36" s="191"/>
      <c r="SA36" s="191"/>
      <c r="SB36" s="191"/>
      <c r="SC36" s="191"/>
      <c r="SD36" s="191"/>
      <c r="SE36" s="191"/>
      <c r="SF36" s="191"/>
      <c r="SG36" s="191"/>
      <c r="SH36" s="191"/>
      <c r="SI36" s="191"/>
      <c r="SJ36" s="191"/>
      <c r="SK36" s="191"/>
      <c r="SL36" s="191"/>
      <c r="SM36" s="191"/>
      <c r="SN36" s="191"/>
      <c r="SO36" s="191"/>
      <c r="SP36" s="191"/>
      <c r="SQ36" s="191"/>
      <c r="SR36" s="191"/>
      <c r="SS36" s="191"/>
      <c r="ST36" s="191"/>
      <c r="SU36" s="191"/>
      <c r="SV36" s="191"/>
      <c r="SW36" s="191"/>
      <c r="SX36" s="191"/>
      <c r="SY36" s="191"/>
      <c r="SZ36" s="191"/>
      <c r="TA36" s="191"/>
      <c r="TB36" s="191"/>
      <c r="TC36" s="191"/>
      <c r="TD36" s="191"/>
      <c r="TE36" s="191"/>
      <c r="TF36" s="191"/>
      <c r="TG36" s="191"/>
      <c r="TH36" s="191"/>
      <c r="TI36" s="191"/>
      <c r="TJ36" s="191"/>
      <c r="TK36" s="191"/>
      <c r="TL36" s="191"/>
      <c r="TM36" s="191"/>
      <c r="TN36" s="191"/>
      <c r="TO36" s="191"/>
      <c r="TP36" s="191"/>
      <c r="TQ36" s="191"/>
      <c r="TR36" s="191"/>
      <c r="TS36" s="191"/>
      <c r="TT36" s="191"/>
      <c r="TU36" s="191"/>
      <c r="TV36" s="191"/>
      <c r="TW36" s="191"/>
      <c r="TX36" s="191"/>
      <c r="TY36" s="191"/>
      <c r="TZ36" s="191"/>
      <c r="UA36" s="191"/>
      <c r="UB36" s="191"/>
      <c r="UC36" s="191"/>
      <c r="UD36" s="191"/>
      <c r="UE36" s="191"/>
      <c r="UF36" s="191"/>
      <c r="UG36" s="191"/>
      <c r="UH36" s="191"/>
      <c r="UI36" s="191"/>
      <c r="UJ36" s="191"/>
      <c r="UK36" s="191"/>
      <c r="UL36" s="191"/>
      <c r="UM36" s="191"/>
      <c r="UN36" s="191"/>
      <c r="UO36" s="191"/>
      <c r="UP36" s="191"/>
      <c r="UQ36" s="191"/>
      <c r="UR36" s="191"/>
      <c r="US36" s="191"/>
      <c r="UT36" s="191"/>
      <c r="UU36" s="191"/>
      <c r="UV36" s="191"/>
      <c r="UW36" s="191"/>
      <c r="UX36" s="191"/>
      <c r="UY36" s="191"/>
      <c r="UZ36" s="191"/>
      <c r="VA36" s="191"/>
      <c r="VB36" s="191"/>
      <c r="VC36" s="191"/>
      <c r="VD36" s="191"/>
      <c r="VE36" s="191"/>
      <c r="VF36" s="191"/>
      <c r="VG36" s="191"/>
      <c r="VH36" s="191"/>
      <c r="VI36" s="191"/>
      <c r="VJ36" s="191"/>
      <c r="VK36" s="191"/>
      <c r="VL36" s="191"/>
      <c r="VM36" s="191"/>
      <c r="VN36" s="191"/>
      <c r="VO36" s="191"/>
      <c r="VP36" s="191"/>
      <c r="VQ36" s="191"/>
      <c r="VR36" s="191"/>
      <c r="VS36" s="191"/>
      <c r="VT36" s="191"/>
      <c r="VU36" s="191"/>
      <c r="VV36" s="191"/>
      <c r="VW36" s="191"/>
      <c r="VX36" s="191"/>
      <c r="VY36" s="191"/>
      <c r="VZ36" s="191"/>
      <c r="WA36" s="191"/>
      <c r="WB36" s="191"/>
      <c r="WC36" s="191"/>
      <c r="WD36" s="191"/>
      <c r="WE36" s="191"/>
      <c r="WF36" s="191"/>
      <c r="WG36" s="191"/>
      <c r="WH36" s="191"/>
      <c r="WI36" s="191"/>
      <c r="WJ36" s="191"/>
      <c r="WK36" s="191"/>
      <c r="WL36" s="191"/>
      <c r="WM36" s="191"/>
      <c r="WN36" s="191"/>
      <c r="WO36" s="191"/>
      <c r="WP36" s="191"/>
      <c r="WQ36" s="191"/>
      <c r="WR36" s="191"/>
      <c r="WS36" s="191"/>
      <c r="WT36" s="191"/>
      <c r="WU36" s="191"/>
      <c r="WV36" s="191"/>
      <c r="WW36" s="191"/>
      <c r="WX36" s="191"/>
      <c r="WY36" s="191"/>
      <c r="WZ36" s="191"/>
      <c r="XA36" s="191"/>
      <c r="XB36" s="191"/>
      <c r="XC36" s="191"/>
      <c r="XD36" s="191"/>
      <c r="XE36" s="191"/>
      <c r="XF36" s="191"/>
      <c r="XG36" s="191"/>
      <c r="XH36" s="191"/>
      <c r="XI36" s="191"/>
      <c r="XJ36" s="191"/>
      <c r="XK36" s="191"/>
      <c r="XL36" s="191"/>
      <c r="XM36" s="191"/>
      <c r="XN36" s="191"/>
      <c r="XO36" s="191"/>
      <c r="XP36" s="191"/>
      <c r="XQ36" s="191"/>
      <c r="XR36" s="191"/>
      <c r="XS36" s="191"/>
      <c r="XT36" s="191"/>
      <c r="XU36" s="191"/>
      <c r="XV36" s="191"/>
      <c r="XW36" s="191"/>
      <c r="XX36" s="191"/>
      <c r="XY36" s="191"/>
      <c r="XZ36" s="191"/>
      <c r="YA36" s="191"/>
      <c r="YB36" s="191"/>
      <c r="YC36" s="191"/>
      <c r="YD36" s="191"/>
      <c r="YE36" s="191"/>
      <c r="YF36" s="191"/>
      <c r="YG36" s="191"/>
      <c r="YH36" s="191"/>
      <c r="YI36" s="191"/>
      <c r="YJ36" s="191"/>
      <c r="YK36" s="191"/>
      <c r="YL36" s="191"/>
      <c r="YM36" s="191"/>
      <c r="YN36" s="191"/>
      <c r="YO36" s="191"/>
      <c r="YP36" s="191"/>
      <c r="YQ36" s="191"/>
      <c r="YR36" s="191"/>
      <c r="YS36" s="191"/>
      <c r="YT36" s="191"/>
      <c r="YU36" s="191"/>
      <c r="YV36" s="191"/>
      <c r="YW36" s="191"/>
      <c r="YX36" s="191"/>
      <c r="YY36" s="191"/>
      <c r="YZ36" s="191"/>
      <c r="ZA36" s="191"/>
      <c r="ZB36" s="191"/>
      <c r="ZC36" s="191"/>
      <c r="ZD36" s="191"/>
      <c r="ZE36" s="191"/>
      <c r="ZF36" s="191"/>
      <c r="ZG36" s="191"/>
      <c r="ZH36" s="191"/>
      <c r="ZI36" s="191"/>
      <c r="ZJ36" s="191"/>
      <c r="ZK36" s="191"/>
      <c r="ZL36" s="191"/>
      <c r="ZM36" s="191"/>
      <c r="ZN36" s="191"/>
      <c r="ZO36" s="191"/>
      <c r="ZP36" s="191"/>
      <c r="ZQ36" s="191"/>
      <c r="ZR36" s="191"/>
      <c r="ZS36" s="191"/>
      <c r="ZT36" s="191"/>
      <c r="ZU36" s="191"/>
      <c r="ZV36" s="191"/>
      <c r="ZW36" s="191"/>
      <c r="ZX36" s="191"/>
      <c r="ZY36" s="191"/>
      <c r="ZZ36" s="191"/>
      <c r="AAA36" s="191"/>
      <c r="AAB36" s="191"/>
      <c r="AAC36" s="191"/>
      <c r="AAD36" s="191"/>
      <c r="AAE36" s="191"/>
      <c r="AAF36" s="191"/>
      <c r="AAG36" s="191"/>
      <c r="AAH36" s="191"/>
      <c r="AAI36" s="191"/>
      <c r="AAJ36" s="191"/>
      <c r="AAK36" s="191"/>
      <c r="AAL36" s="191"/>
      <c r="AAM36" s="191"/>
      <c r="AAN36" s="191"/>
      <c r="AAO36" s="191"/>
      <c r="AAP36" s="191"/>
      <c r="AAQ36" s="191"/>
      <c r="AAR36" s="191"/>
      <c r="AAS36" s="191"/>
      <c r="AAT36" s="191"/>
      <c r="AAU36" s="191"/>
      <c r="AAV36" s="191"/>
      <c r="AAW36" s="191"/>
      <c r="AAX36" s="191"/>
      <c r="AAY36" s="191"/>
      <c r="AAZ36" s="191"/>
      <c r="ABA36" s="191"/>
      <c r="ABB36" s="191"/>
      <c r="ABC36" s="191"/>
      <c r="ABD36" s="191"/>
      <c r="ABE36" s="191"/>
      <c r="ABF36" s="191"/>
      <c r="ABG36" s="191"/>
      <c r="ABH36" s="191"/>
      <c r="ABI36" s="191"/>
      <c r="ABJ36" s="191"/>
      <c r="ABK36" s="191"/>
      <c r="ABL36" s="191"/>
      <c r="ABM36" s="191"/>
      <c r="ABN36" s="191"/>
      <c r="ABO36" s="191"/>
      <c r="ABP36" s="191"/>
      <c r="ABQ36" s="191"/>
      <c r="ABR36" s="191"/>
      <c r="ABS36" s="191"/>
      <c r="ABT36" s="191"/>
      <c r="ABU36" s="191"/>
      <c r="ABV36" s="191"/>
      <c r="ABW36" s="191"/>
      <c r="ABX36" s="191"/>
      <c r="ABY36" s="191"/>
      <c r="ABZ36" s="191"/>
      <c r="ACA36" s="191"/>
      <c r="ACB36" s="191"/>
      <c r="ACC36" s="191"/>
      <c r="ACD36" s="191"/>
      <c r="ACE36" s="191"/>
      <c r="ACF36" s="191"/>
      <c r="ACG36" s="191"/>
      <c r="ACH36" s="191"/>
      <c r="ACI36" s="191"/>
      <c r="ACJ36" s="191"/>
      <c r="ACK36" s="191"/>
      <c r="ACL36" s="191"/>
      <c r="ACM36" s="191"/>
      <c r="ACN36" s="191"/>
      <c r="ACO36" s="191"/>
      <c r="ACP36" s="191"/>
      <c r="ACQ36" s="191"/>
      <c r="ACR36" s="191"/>
      <c r="ACS36" s="191"/>
      <c r="ACT36" s="191"/>
      <c r="ACU36" s="191"/>
      <c r="ACV36" s="191"/>
      <c r="ACW36" s="191"/>
      <c r="ACX36" s="191"/>
      <c r="ACY36" s="191"/>
      <c r="ACZ36" s="191"/>
      <c r="ADA36" s="191"/>
      <c r="ADB36" s="191"/>
      <c r="ADC36" s="191"/>
      <c r="ADD36" s="191"/>
      <c r="ADE36" s="191"/>
      <c r="ADF36" s="191"/>
      <c r="ADG36" s="191"/>
      <c r="ADH36" s="191"/>
      <c r="ADI36" s="191"/>
      <c r="ADJ36" s="191"/>
      <c r="ADK36" s="191"/>
      <c r="ADL36" s="191"/>
      <c r="ADM36" s="191"/>
      <c r="ADN36" s="191"/>
      <c r="ADO36" s="191"/>
      <c r="ADP36" s="191"/>
      <c r="ADQ36" s="191"/>
      <c r="ADR36" s="191"/>
      <c r="ADS36" s="191"/>
      <c r="ADT36" s="191"/>
      <c r="ADU36" s="191"/>
      <c r="ADV36" s="191"/>
      <c r="ADW36" s="191"/>
      <c r="ADX36" s="191"/>
      <c r="ADY36" s="191"/>
      <c r="ADZ36" s="191"/>
      <c r="AEA36" s="191"/>
      <c r="AEB36" s="191"/>
      <c r="AEC36" s="191"/>
      <c r="AED36" s="191"/>
      <c r="AEE36" s="191"/>
      <c r="AEF36" s="191"/>
      <c r="AEG36" s="191"/>
      <c r="AEH36" s="191"/>
      <c r="AEI36" s="191"/>
      <c r="AEJ36" s="191"/>
      <c r="AEK36" s="191"/>
      <c r="AEL36" s="191"/>
      <c r="AEM36" s="191"/>
      <c r="AEN36" s="191"/>
      <c r="AEO36" s="191"/>
      <c r="AEP36" s="191"/>
      <c r="AEQ36" s="191"/>
      <c r="AER36" s="191"/>
      <c r="AES36" s="191"/>
      <c r="AET36" s="191"/>
      <c r="AEU36" s="191"/>
      <c r="AEV36" s="191"/>
      <c r="AEW36" s="191"/>
      <c r="AEX36" s="191"/>
      <c r="AEY36" s="191"/>
      <c r="AEZ36" s="191"/>
      <c r="AFA36" s="191"/>
      <c r="AFB36" s="191"/>
      <c r="AFC36" s="191"/>
      <c r="AFD36" s="191"/>
      <c r="AFE36" s="191"/>
      <c r="AFF36" s="191"/>
      <c r="AFG36" s="191"/>
      <c r="AFH36" s="191"/>
      <c r="AFI36" s="191"/>
      <c r="AFJ36" s="191"/>
      <c r="AFK36" s="191"/>
      <c r="AFL36" s="191"/>
      <c r="AFM36" s="191"/>
      <c r="AFN36" s="191"/>
      <c r="AFO36" s="191"/>
      <c r="AFP36" s="191"/>
      <c r="AFQ36" s="191"/>
      <c r="AFR36" s="191"/>
      <c r="AFS36" s="191"/>
      <c r="AFT36" s="191"/>
      <c r="AFU36" s="191"/>
      <c r="AFV36" s="191"/>
      <c r="AFW36" s="191"/>
      <c r="AFX36" s="191"/>
      <c r="AFY36" s="191"/>
      <c r="AFZ36" s="191"/>
      <c r="AGA36" s="191"/>
      <c r="AGB36" s="191"/>
      <c r="AGC36" s="191"/>
      <c r="AGD36" s="191"/>
      <c r="AGE36" s="191"/>
      <c r="AGF36" s="191"/>
      <c r="AGG36" s="191"/>
      <c r="AGH36" s="191"/>
      <c r="AGI36" s="191"/>
      <c r="AGJ36" s="191"/>
      <c r="AGK36" s="191"/>
      <c r="AGL36" s="191"/>
      <c r="AGM36" s="191"/>
      <c r="AGN36" s="191"/>
      <c r="AGO36" s="191"/>
      <c r="AGP36" s="191"/>
      <c r="AGQ36" s="191"/>
      <c r="AGR36" s="191"/>
      <c r="AGS36" s="191"/>
      <c r="AGT36" s="191"/>
      <c r="AGU36" s="191"/>
      <c r="AGV36" s="191"/>
      <c r="AGW36" s="191"/>
      <c r="AGX36" s="191"/>
      <c r="AGY36" s="191"/>
      <c r="AGZ36" s="191"/>
      <c r="AHA36" s="191"/>
      <c r="AHB36" s="191"/>
      <c r="AHC36" s="191"/>
      <c r="AHD36" s="191"/>
      <c r="AHE36" s="191"/>
      <c r="AHF36" s="191"/>
      <c r="AHG36" s="191"/>
      <c r="AHH36" s="191"/>
      <c r="AHI36" s="191"/>
      <c r="AHJ36" s="191"/>
      <c r="AHK36" s="191"/>
      <c r="AHL36" s="191"/>
      <c r="AHM36" s="191"/>
      <c r="AHN36" s="191"/>
      <c r="AHO36" s="191"/>
      <c r="AHP36" s="191"/>
      <c r="AHQ36" s="191"/>
      <c r="AHR36" s="191"/>
      <c r="AHS36" s="191"/>
      <c r="AHT36" s="191"/>
      <c r="AHU36" s="191"/>
      <c r="AHV36" s="191"/>
      <c r="AHW36" s="191"/>
      <c r="AHX36" s="191"/>
      <c r="AHY36" s="191"/>
      <c r="AHZ36" s="191"/>
      <c r="AIA36" s="191"/>
      <c r="AIB36" s="191"/>
      <c r="AIC36" s="191"/>
      <c r="AID36" s="191"/>
      <c r="AIE36" s="191"/>
      <c r="AIF36" s="191"/>
      <c r="AIG36" s="191"/>
      <c r="AIH36" s="191"/>
      <c r="AII36" s="191"/>
      <c r="AIJ36" s="191"/>
      <c r="AIK36" s="191"/>
      <c r="AIL36" s="191"/>
      <c r="AIM36" s="191"/>
      <c r="AIN36" s="191"/>
      <c r="AIO36" s="191"/>
      <c r="AIP36" s="191"/>
      <c r="AIQ36" s="191"/>
      <c r="AIR36" s="191"/>
      <c r="AIS36" s="191"/>
      <c r="AIT36" s="191"/>
      <c r="AIU36" s="191"/>
      <c r="AIV36" s="191"/>
      <c r="AIW36" s="191"/>
      <c r="AIX36" s="191"/>
      <c r="AIY36" s="191"/>
      <c r="AIZ36" s="191"/>
      <c r="AJA36" s="191"/>
      <c r="AJB36" s="191"/>
      <c r="AJC36" s="191"/>
      <c r="AJD36" s="191"/>
      <c r="AJE36" s="191"/>
      <c r="AJF36" s="191"/>
      <c r="AJG36" s="191"/>
      <c r="AJH36" s="191"/>
      <c r="AJI36" s="191"/>
      <c r="AJJ36" s="191"/>
      <c r="AJK36" s="191"/>
      <c r="AJL36" s="191"/>
      <c r="AJM36" s="191"/>
      <c r="AJN36" s="191"/>
      <c r="AJO36" s="191"/>
      <c r="AJP36" s="191"/>
      <c r="AJQ36" s="191"/>
      <c r="AJR36" s="191"/>
      <c r="AJS36" s="191"/>
      <c r="AJT36" s="191"/>
      <c r="AJU36" s="191"/>
      <c r="AJV36" s="191"/>
      <c r="AJW36" s="191"/>
      <c r="AJX36" s="191"/>
      <c r="AJY36" s="191"/>
      <c r="AJZ36" s="191"/>
      <c r="AKA36" s="191"/>
      <c r="AKB36" s="191"/>
      <c r="AKC36" s="191"/>
      <c r="AKD36" s="191"/>
      <c r="AKE36" s="191"/>
      <c r="AKF36" s="191"/>
      <c r="AKG36" s="191"/>
      <c r="AKH36" s="191"/>
      <c r="AKI36" s="191"/>
      <c r="AKJ36" s="191"/>
      <c r="AKK36" s="191"/>
      <c r="AKL36" s="191"/>
      <c r="AKM36" s="191"/>
      <c r="AKN36" s="191"/>
      <c r="AKO36" s="191"/>
      <c r="AKP36" s="191"/>
      <c r="AKQ36" s="191"/>
      <c r="AKR36" s="191"/>
      <c r="AKS36" s="191"/>
      <c r="AKT36" s="191"/>
      <c r="AKU36" s="191"/>
      <c r="AKV36" s="191"/>
      <c r="AKW36" s="191"/>
      <c r="AKX36" s="191"/>
      <c r="AKY36" s="191"/>
      <c r="AKZ36" s="191"/>
      <c r="ALA36" s="191"/>
      <c r="ALB36" s="191"/>
      <c r="ALC36" s="191"/>
      <c r="ALD36" s="191"/>
      <c r="ALE36" s="191"/>
      <c r="ALF36" s="191"/>
      <c r="ALG36" s="191"/>
      <c r="ALH36" s="191"/>
      <c r="ALI36" s="191"/>
      <c r="ALJ36" s="191"/>
      <c r="ALK36" s="191"/>
      <c r="ALL36" s="191"/>
      <c r="ALM36" s="191"/>
      <c r="ALN36" s="191"/>
      <c r="ALO36" s="191"/>
      <c r="ALP36" s="191"/>
      <c r="ALQ36" s="191"/>
      <c r="ALR36" s="191"/>
      <c r="ALS36" s="191"/>
      <c r="ALT36" s="191"/>
      <c r="ALU36" s="191"/>
      <c r="ALV36" s="191"/>
      <c r="ALW36" s="191"/>
      <c r="ALX36" s="191"/>
      <c r="ALY36" s="191"/>
      <c r="ALZ36" s="191"/>
      <c r="AMA36" s="191"/>
      <c r="AMB36" s="191"/>
      <c r="AMC36" s="191"/>
      <c r="AMD36" s="191"/>
      <c r="AME36" s="191"/>
      <c r="AMF36" s="191"/>
      <c r="AMG36" s="191"/>
      <c r="AMH36" s="191"/>
      <c r="AMI36" s="191"/>
      <c r="AMJ36" s="191"/>
      <c r="AMK36" s="191"/>
      <c r="AML36" s="191"/>
    </row>
    <row r="37" spans="1:1026" ht="9.9499999999999993" customHeight="1" x14ac:dyDescent="0.25">
      <c r="A37" s="220" t="s">
        <v>18</v>
      </c>
      <c r="B37" s="308"/>
      <c r="C37" s="308"/>
      <c r="D37" s="308"/>
      <c r="E37" s="173" t="s">
        <v>13</v>
      </c>
      <c r="F37" s="171"/>
      <c r="G37" s="215"/>
      <c r="H37" s="215"/>
      <c r="M37" s="243"/>
      <c r="N37" s="189"/>
      <c r="O37" s="188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1"/>
      <c r="AG37" s="191"/>
      <c r="AH37" s="191"/>
      <c r="AI37" s="191"/>
      <c r="AJ37" s="191"/>
      <c r="AK37" s="191"/>
      <c r="AL37" s="191"/>
      <c r="AM37" s="191"/>
      <c r="AN37" s="191"/>
      <c r="AO37" s="191"/>
      <c r="AP37" s="191"/>
      <c r="AQ37" s="191"/>
      <c r="AR37" s="191"/>
      <c r="AS37" s="191"/>
      <c r="AT37" s="191"/>
      <c r="AU37" s="191"/>
      <c r="AV37" s="191"/>
      <c r="AW37" s="191"/>
      <c r="AX37" s="191"/>
      <c r="AY37" s="191"/>
      <c r="AZ37" s="191"/>
      <c r="BA37" s="191"/>
      <c r="BB37" s="191"/>
      <c r="BC37" s="191"/>
      <c r="BD37" s="191"/>
      <c r="BE37" s="191"/>
      <c r="BF37" s="191"/>
      <c r="BG37" s="191"/>
      <c r="BH37" s="191"/>
      <c r="BI37" s="191"/>
      <c r="BJ37" s="191"/>
      <c r="BK37" s="191"/>
      <c r="BL37" s="191"/>
      <c r="BM37" s="191"/>
      <c r="BN37" s="191"/>
      <c r="BO37" s="191"/>
      <c r="BP37" s="191"/>
      <c r="BQ37" s="191"/>
      <c r="BR37" s="191"/>
      <c r="BS37" s="191"/>
      <c r="BT37" s="191"/>
      <c r="BU37" s="191"/>
      <c r="BV37" s="191"/>
      <c r="BW37" s="191"/>
      <c r="BX37" s="191"/>
      <c r="BY37" s="191"/>
      <c r="BZ37" s="191"/>
      <c r="CA37" s="191"/>
      <c r="CB37" s="191"/>
      <c r="CC37" s="191"/>
      <c r="CD37" s="191"/>
      <c r="CE37" s="191"/>
      <c r="CF37" s="191"/>
      <c r="CG37" s="191"/>
      <c r="CH37" s="191"/>
      <c r="CI37" s="191"/>
      <c r="CJ37" s="191"/>
      <c r="CK37" s="191"/>
      <c r="CL37" s="191"/>
      <c r="CM37" s="191"/>
      <c r="CN37" s="191"/>
      <c r="CO37" s="191"/>
      <c r="CP37" s="191"/>
      <c r="CQ37" s="191"/>
      <c r="CR37" s="191"/>
      <c r="CS37" s="191"/>
      <c r="CT37" s="191"/>
      <c r="CU37" s="191"/>
      <c r="CV37" s="191"/>
      <c r="CW37" s="191"/>
      <c r="CX37" s="191"/>
      <c r="CY37" s="191"/>
      <c r="CZ37" s="191"/>
      <c r="DA37" s="191"/>
      <c r="DB37" s="191"/>
      <c r="DC37" s="191"/>
      <c r="DD37" s="191"/>
      <c r="DE37" s="191"/>
      <c r="DF37" s="191"/>
      <c r="DG37" s="191"/>
      <c r="DH37" s="191"/>
      <c r="DI37" s="191"/>
      <c r="DJ37" s="191"/>
      <c r="DK37" s="191"/>
      <c r="DL37" s="191"/>
      <c r="DM37" s="191"/>
      <c r="DN37" s="191"/>
      <c r="DO37" s="191"/>
      <c r="DP37" s="191"/>
      <c r="DQ37" s="191"/>
      <c r="DR37" s="191"/>
      <c r="DS37" s="191"/>
      <c r="DT37" s="191"/>
      <c r="DU37" s="191"/>
      <c r="DV37" s="191"/>
      <c r="DW37" s="191"/>
      <c r="DX37" s="191"/>
      <c r="DY37" s="191"/>
      <c r="DZ37" s="191"/>
      <c r="EA37" s="191"/>
      <c r="EB37" s="191"/>
      <c r="EC37" s="191"/>
      <c r="ED37" s="191"/>
      <c r="EE37" s="191"/>
      <c r="EF37" s="191"/>
      <c r="EG37" s="191"/>
      <c r="EH37" s="191"/>
      <c r="EI37" s="191"/>
      <c r="EJ37" s="191"/>
      <c r="EK37" s="191"/>
      <c r="EL37" s="191"/>
      <c r="EM37" s="191"/>
      <c r="EN37" s="191"/>
      <c r="EO37" s="191"/>
      <c r="EP37" s="191"/>
      <c r="EQ37" s="191"/>
      <c r="ER37" s="191"/>
      <c r="ES37" s="191"/>
      <c r="ET37" s="191"/>
      <c r="EU37" s="191"/>
      <c r="EV37" s="191"/>
      <c r="EW37" s="191"/>
      <c r="EX37" s="191"/>
      <c r="EY37" s="191"/>
      <c r="EZ37" s="191"/>
      <c r="FA37" s="191"/>
      <c r="FB37" s="191"/>
      <c r="FC37" s="191"/>
      <c r="FD37" s="191"/>
      <c r="FE37" s="191"/>
      <c r="FF37" s="191"/>
      <c r="FG37" s="191"/>
      <c r="FH37" s="191"/>
      <c r="FI37" s="191"/>
      <c r="FJ37" s="191"/>
      <c r="FK37" s="191"/>
      <c r="FL37" s="191"/>
      <c r="FM37" s="191"/>
      <c r="FN37" s="191"/>
      <c r="FO37" s="191"/>
      <c r="FP37" s="191"/>
      <c r="FQ37" s="191"/>
      <c r="FR37" s="191"/>
      <c r="FS37" s="191"/>
      <c r="FT37" s="191"/>
      <c r="FU37" s="191"/>
      <c r="FV37" s="191"/>
      <c r="FW37" s="191"/>
      <c r="FX37" s="191"/>
      <c r="FY37" s="191"/>
      <c r="FZ37" s="191"/>
      <c r="GA37" s="191"/>
      <c r="GB37" s="191"/>
      <c r="GC37" s="191"/>
      <c r="GD37" s="191"/>
      <c r="GE37" s="191"/>
      <c r="GF37" s="191"/>
      <c r="GG37" s="191"/>
      <c r="GH37" s="191"/>
      <c r="GI37" s="191"/>
      <c r="GJ37" s="191"/>
      <c r="GK37" s="191"/>
      <c r="GL37" s="191"/>
      <c r="GM37" s="191"/>
      <c r="GN37" s="191"/>
      <c r="GO37" s="191"/>
      <c r="GP37" s="191"/>
      <c r="GQ37" s="191"/>
      <c r="GR37" s="191"/>
      <c r="GS37" s="191"/>
      <c r="GT37" s="191"/>
      <c r="GU37" s="191"/>
      <c r="GV37" s="191"/>
      <c r="GW37" s="191"/>
      <c r="GX37" s="191"/>
      <c r="GY37" s="191"/>
      <c r="GZ37" s="191"/>
      <c r="HA37" s="191"/>
      <c r="HB37" s="191"/>
      <c r="HC37" s="191"/>
      <c r="HD37" s="191"/>
      <c r="HE37" s="191"/>
      <c r="HF37" s="191"/>
      <c r="HG37" s="191"/>
      <c r="HH37" s="191"/>
      <c r="HI37" s="191"/>
      <c r="HJ37" s="191"/>
      <c r="HK37" s="191"/>
      <c r="HL37" s="191"/>
      <c r="HM37" s="191"/>
      <c r="HN37" s="191"/>
      <c r="HO37" s="191"/>
      <c r="HP37" s="191"/>
      <c r="HQ37" s="191"/>
      <c r="HR37" s="191"/>
      <c r="HS37" s="191"/>
      <c r="HT37" s="191"/>
      <c r="HU37" s="191"/>
      <c r="HV37" s="191"/>
      <c r="HW37" s="191"/>
      <c r="HX37" s="191"/>
      <c r="HY37" s="191"/>
      <c r="HZ37" s="191"/>
      <c r="IA37" s="191"/>
      <c r="IB37" s="191"/>
      <c r="IC37" s="191"/>
      <c r="ID37" s="191"/>
      <c r="IE37" s="191"/>
      <c r="IF37" s="191"/>
      <c r="IG37" s="191"/>
      <c r="IH37" s="191"/>
      <c r="II37" s="191"/>
      <c r="IJ37" s="191"/>
      <c r="IK37" s="191"/>
      <c r="IL37" s="191"/>
      <c r="IM37" s="191"/>
      <c r="IN37" s="191"/>
      <c r="IO37" s="191"/>
      <c r="IP37" s="191"/>
      <c r="IQ37" s="191"/>
      <c r="IR37" s="191"/>
      <c r="IS37" s="191"/>
      <c r="IT37" s="191"/>
      <c r="IU37" s="191"/>
      <c r="IV37" s="191"/>
      <c r="IW37" s="191"/>
      <c r="IX37" s="191"/>
      <c r="IY37" s="191"/>
      <c r="IZ37" s="191"/>
      <c r="JA37" s="191"/>
      <c r="JB37" s="191"/>
      <c r="JC37" s="191"/>
      <c r="JD37" s="191"/>
      <c r="JE37" s="191"/>
      <c r="JF37" s="191"/>
      <c r="JG37" s="191"/>
      <c r="JH37" s="191"/>
      <c r="JI37" s="191"/>
      <c r="JJ37" s="191"/>
      <c r="JK37" s="191"/>
      <c r="JL37" s="191"/>
      <c r="JM37" s="191"/>
      <c r="JN37" s="191"/>
      <c r="JO37" s="191"/>
      <c r="JP37" s="191"/>
      <c r="JQ37" s="191"/>
      <c r="JR37" s="191"/>
      <c r="JS37" s="191"/>
      <c r="JT37" s="191"/>
      <c r="JU37" s="191"/>
      <c r="JV37" s="191"/>
      <c r="JW37" s="191"/>
      <c r="JX37" s="191"/>
      <c r="JY37" s="191"/>
      <c r="JZ37" s="191"/>
      <c r="KA37" s="191"/>
      <c r="KB37" s="191"/>
      <c r="KC37" s="191"/>
      <c r="KD37" s="191"/>
      <c r="KE37" s="191"/>
      <c r="KF37" s="191"/>
      <c r="KG37" s="191"/>
      <c r="KH37" s="191"/>
      <c r="KI37" s="191"/>
      <c r="KJ37" s="191"/>
      <c r="KK37" s="191"/>
      <c r="KL37" s="191"/>
      <c r="KM37" s="191"/>
      <c r="KN37" s="191"/>
      <c r="KO37" s="191"/>
      <c r="KP37" s="191"/>
      <c r="KQ37" s="191"/>
      <c r="KR37" s="191"/>
      <c r="KS37" s="191"/>
      <c r="KT37" s="191"/>
      <c r="KU37" s="191"/>
      <c r="KV37" s="191"/>
      <c r="KW37" s="191"/>
      <c r="KX37" s="191"/>
      <c r="KY37" s="191"/>
      <c r="KZ37" s="191"/>
      <c r="LA37" s="191"/>
      <c r="LB37" s="191"/>
      <c r="LC37" s="191"/>
      <c r="LD37" s="191"/>
      <c r="LE37" s="191"/>
      <c r="LF37" s="191"/>
      <c r="LG37" s="191"/>
      <c r="LH37" s="191"/>
      <c r="LI37" s="191"/>
      <c r="LJ37" s="191"/>
      <c r="LK37" s="191"/>
      <c r="LL37" s="191"/>
      <c r="LM37" s="191"/>
      <c r="LN37" s="191"/>
      <c r="LO37" s="191"/>
      <c r="LP37" s="191"/>
      <c r="LQ37" s="191"/>
      <c r="LR37" s="191"/>
      <c r="LS37" s="191"/>
      <c r="LT37" s="191"/>
      <c r="LU37" s="191"/>
      <c r="LV37" s="191"/>
      <c r="LW37" s="191"/>
      <c r="LX37" s="191"/>
      <c r="LY37" s="191"/>
      <c r="LZ37" s="191"/>
      <c r="MA37" s="191"/>
      <c r="MB37" s="191"/>
      <c r="MC37" s="191"/>
      <c r="MD37" s="191"/>
      <c r="ME37" s="191"/>
      <c r="MF37" s="191"/>
      <c r="MG37" s="191"/>
      <c r="MH37" s="191"/>
      <c r="MI37" s="191"/>
      <c r="MJ37" s="191"/>
      <c r="MK37" s="191"/>
      <c r="ML37" s="191"/>
      <c r="MM37" s="191"/>
      <c r="MN37" s="191"/>
      <c r="MO37" s="191"/>
      <c r="MP37" s="191"/>
      <c r="MQ37" s="191"/>
      <c r="MR37" s="191"/>
      <c r="MS37" s="191"/>
      <c r="MT37" s="191"/>
      <c r="MU37" s="191"/>
      <c r="MV37" s="191"/>
      <c r="MW37" s="191"/>
      <c r="MX37" s="191"/>
      <c r="MY37" s="191"/>
      <c r="MZ37" s="191"/>
      <c r="NA37" s="191"/>
      <c r="NB37" s="191"/>
      <c r="NC37" s="191"/>
      <c r="ND37" s="191"/>
      <c r="NE37" s="191"/>
      <c r="NF37" s="191"/>
      <c r="NG37" s="191"/>
      <c r="NH37" s="191"/>
      <c r="NI37" s="191"/>
      <c r="NJ37" s="191"/>
      <c r="NK37" s="191"/>
      <c r="NL37" s="191"/>
      <c r="NM37" s="191"/>
      <c r="NN37" s="191"/>
      <c r="NO37" s="191"/>
      <c r="NP37" s="191"/>
      <c r="NQ37" s="191"/>
      <c r="NR37" s="191"/>
      <c r="NS37" s="191"/>
      <c r="NT37" s="191"/>
      <c r="NU37" s="191"/>
      <c r="NV37" s="191"/>
      <c r="NW37" s="191"/>
      <c r="NX37" s="191"/>
      <c r="NY37" s="191"/>
      <c r="NZ37" s="191"/>
      <c r="OA37" s="191"/>
      <c r="OB37" s="191"/>
      <c r="OC37" s="191"/>
      <c r="OD37" s="191"/>
      <c r="OE37" s="191"/>
      <c r="OF37" s="191"/>
      <c r="OG37" s="191"/>
      <c r="OH37" s="191"/>
      <c r="OI37" s="191"/>
      <c r="OJ37" s="191"/>
      <c r="OK37" s="191"/>
      <c r="OL37" s="191"/>
      <c r="OM37" s="191"/>
      <c r="ON37" s="191"/>
      <c r="OO37" s="191"/>
      <c r="OP37" s="191"/>
      <c r="OQ37" s="191"/>
      <c r="OR37" s="191"/>
      <c r="OS37" s="191"/>
      <c r="OT37" s="191"/>
      <c r="OU37" s="191"/>
      <c r="OV37" s="191"/>
      <c r="OW37" s="191"/>
      <c r="OX37" s="191"/>
      <c r="OY37" s="191"/>
      <c r="OZ37" s="191"/>
      <c r="PA37" s="191"/>
      <c r="PB37" s="191"/>
      <c r="PC37" s="191"/>
      <c r="PD37" s="191"/>
      <c r="PE37" s="191"/>
      <c r="PF37" s="191"/>
      <c r="PG37" s="191"/>
      <c r="PH37" s="191"/>
      <c r="PI37" s="191"/>
      <c r="PJ37" s="191"/>
      <c r="PK37" s="191"/>
      <c r="PL37" s="191"/>
      <c r="PM37" s="191"/>
      <c r="PN37" s="191"/>
      <c r="PO37" s="191"/>
      <c r="PP37" s="191"/>
      <c r="PQ37" s="191"/>
      <c r="PR37" s="191"/>
      <c r="PS37" s="191"/>
      <c r="PT37" s="191"/>
      <c r="PU37" s="191"/>
      <c r="PV37" s="191"/>
      <c r="PW37" s="191"/>
      <c r="PX37" s="191"/>
      <c r="PY37" s="191"/>
      <c r="PZ37" s="191"/>
      <c r="QA37" s="191"/>
      <c r="QB37" s="191"/>
      <c r="QC37" s="191"/>
      <c r="QD37" s="191"/>
      <c r="QE37" s="191"/>
      <c r="QF37" s="191"/>
      <c r="QG37" s="191"/>
      <c r="QH37" s="191"/>
      <c r="QI37" s="191"/>
      <c r="QJ37" s="191"/>
      <c r="QK37" s="191"/>
      <c r="QL37" s="191"/>
      <c r="QM37" s="191"/>
      <c r="QN37" s="191"/>
      <c r="QO37" s="191"/>
      <c r="QP37" s="191"/>
      <c r="QQ37" s="191"/>
      <c r="QR37" s="191"/>
      <c r="QS37" s="191"/>
      <c r="QT37" s="191"/>
      <c r="QU37" s="191"/>
      <c r="QV37" s="191"/>
      <c r="QW37" s="191"/>
      <c r="QX37" s="191"/>
      <c r="QY37" s="191"/>
      <c r="QZ37" s="191"/>
      <c r="RA37" s="191"/>
      <c r="RB37" s="191"/>
      <c r="RC37" s="191"/>
      <c r="RD37" s="191"/>
      <c r="RE37" s="191"/>
      <c r="RF37" s="191"/>
      <c r="RG37" s="191"/>
      <c r="RH37" s="191"/>
      <c r="RI37" s="191"/>
      <c r="RJ37" s="191"/>
      <c r="RK37" s="191"/>
      <c r="RL37" s="191"/>
      <c r="RM37" s="191"/>
      <c r="RN37" s="191"/>
      <c r="RO37" s="191"/>
      <c r="RP37" s="191"/>
      <c r="RQ37" s="191"/>
      <c r="RR37" s="191"/>
      <c r="RS37" s="191"/>
      <c r="RT37" s="191"/>
      <c r="RU37" s="191"/>
      <c r="RV37" s="191"/>
      <c r="RW37" s="191"/>
      <c r="RX37" s="191"/>
      <c r="RY37" s="191"/>
      <c r="RZ37" s="191"/>
      <c r="SA37" s="191"/>
      <c r="SB37" s="191"/>
      <c r="SC37" s="191"/>
      <c r="SD37" s="191"/>
      <c r="SE37" s="191"/>
      <c r="SF37" s="191"/>
      <c r="SG37" s="191"/>
      <c r="SH37" s="191"/>
      <c r="SI37" s="191"/>
      <c r="SJ37" s="191"/>
      <c r="SK37" s="191"/>
      <c r="SL37" s="191"/>
      <c r="SM37" s="191"/>
      <c r="SN37" s="191"/>
      <c r="SO37" s="191"/>
      <c r="SP37" s="191"/>
      <c r="SQ37" s="191"/>
      <c r="SR37" s="191"/>
      <c r="SS37" s="191"/>
      <c r="ST37" s="191"/>
      <c r="SU37" s="191"/>
      <c r="SV37" s="191"/>
      <c r="SW37" s="191"/>
      <c r="SX37" s="191"/>
      <c r="SY37" s="191"/>
      <c r="SZ37" s="191"/>
      <c r="TA37" s="191"/>
      <c r="TB37" s="191"/>
      <c r="TC37" s="191"/>
      <c r="TD37" s="191"/>
      <c r="TE37" s="191"/>
      <c r="TF37" s="191"/>
      <c r="TG37" s="191"/>
      <c r="TH37" s="191"/>
      <c r="TI37" s="191"/>
      <c r="TJ37" s="191"/>
      <c r="TK37" s="191"/>
      <c r="TL37" s="191"/>
      <c r="TM37" s="191"/>
      <c r="TN37" s="191"/>
      <c r="TO37" s="191"/>
      <c r="TP37" s="191"/>
      <c r="TQ37" s="191"/>
      <c r="TR37" s="191"/>
      <c r="TS37" s="191"/>
      <c r="TT37" s="191"/>
      <c r="TU37" s="191"/>
      <c r="TV37" s="191"/>
      <c r="TW37" s="191"/>
      <c r="TX37" s="191"/>
      <c r="TY37" s="191"/>
      <c r="TZ37" s="191"/>
      <c r="UA37" s="191"/>
      <c r="UB37" s="191"/>
      <c r="UC37" s="191"/>
      <c r="UD37" s="191"/>
      <c r="UE37" s="191"/>
      <c r="UF37" s="191"/>
      <c r="UG37" s="191"/>
      <c r="UH37" s="191"/>
      <c r="UI37" s="191"/>
      <c r="UJ37" s="191"/>
      <c r="UK37" s="191"/>
      <c r="UL37" s="191"/>
      <c r="UM37" s="191"/>
      <c r="UN37" s="191"/>
      <c r="UO37" s="191"/>
      <c r="UP37" s="191"/>
      <c r="UQ37" s="191"/>
      <c r="UR37" s="191"/>
      <c r="US37" s="191"/>
      <c r="UT37" s="191"/>
      <c r="UU37" s="191"/>
      <c r="UV37" s="191"/>
      <c r="UW37" s="191"/>
      <c r="UX37" s="191"/>
      <c r="UY37" s="191"/>
      <c r="UZ37" s="191"/>
      <c r="VA37" s="191"/>
      <c r="VB37" s="191"/>
      <c r="VC37" s="191"/>
      <c r="VD37" s="191"/>
      <c r="VE37" s="191"/>
      <c r="VF37" s="191"/>
      <c r="VG37" s="191"/>
      <c r="VH37" s="191"/>
      <c r="VI37" s="191"/>
      <c r="VJ37" s="191"/>
      <c r="VK37" s="191"/>
      <c r="VL37" s="191"/>
      <c r="VM37" s="191"/>
      <c r="VN37" s="191"/>
      <c r="VO37" s="191"/>
      <c r="VP37" s="191"/>
      <c r="VQ37" s="191"/>
      <c r="VR37" s="191"/>
      <c r="VS37" s="191"/>
      <c r="VT37" s="191"/>
      <c r="VU37" s="191"/>
      <c r="VV37" s="191"/>
      <c r="VW37" s="191"/>
      <c r="VX37" s="191"/>
      <c r="VY37" s="191"/>
      <c r="VZ37" s="191"/>
      <c r="WA37" s="191"/>
      <c r="WB37" s="191"/>
      <c r="WC37" s="191"/>
      <c r="WD37" s="191"/>
      <c r="WE37" s="191"/>
      <c r="WF37" s="191"/>
      <c r="WG37" s="191"/>
      <c r="WH37" s="191"/>
      <c r="WI37" s="191"/>
      <c r="WJ37" s="191"/>
      <c r="WK37" s="191"/>
      <c r="WL37" s="191"/>
      <c r="WM37" s="191"/>
      <c r="WN37" s="191"/>
      <c r="WO37" s="191"/>
      <c r="WP37" s="191"/>
      <c r="WQ37" s="191"/>
      <c r="WR37" s="191"/>
      <c r="WS37" s="191"/>
      <c r="WT37" s="191"/>
      <c r="WU37" s="191"/>
      <c r="WV37" s="191"/>
      <c r="WW37" s="191"/>
      <c r="WX37" s="191"/>
      <c r="WY37" s="191"/>
      <c r="WZ37" s="191"/>
      <c r="XA37" s="191"/>
      <c r="XB37" s="191"/>
      <c r="XC37" s="191"/>
      <c r="XD37" s="191"/>
      <c r="XE37" s="191"/>
      <c r="XF37" s="191"/>
      <c r="XG37" s="191"/>
      <c r="XH37" s="191"/>
      <c r="XI37" s="191"/>
      <c r="XJ37" s="191"/>
      <c r="XK37" s="191"/>
      <c r="XL37" s="191"/>
      <c r="XM37" s="191"/>
      <c r="XN37" s="191"/>
      <c r="XO37" s="191"/>
      <c r="XP37" s="191"/>
      <c r="XQ37" s="191"/>
      <c r="XR37" s="191"/>
      <c r="XS37" s="191"/>
      <c r="XT37" s="191"/>
      <c r="XU37" s="191"/>
      <c r="XV37" s="191"/>
      <c r="XW37" s="191"/>
      <c r="XX37" s="191"/>
      <c r="XY37" s="191"/>
      <c r="XZ37" s="191"/>
      <c r="YA37" s="191"/>
      <c r="YB37" s="191"/>
      <c r="YC37" s="191"/>
      <c r="YD37" s="191"/>
      <c r="YE37" s="191"/>
      <c r="YF37" s="191"/>
      <c r="YG37" s="191"/>
      <c r="YH37" s="191"/>
      <c r="YI37" s="191"/>
      <c r="YJ37" s="191"/>
      <c r="YK37" s="191"/>
      <c r="YL37" s="191"/>
      <c r="YM37" s="191"/>
      <c r="YN37" s="191"/>
      <c r="YO37" s="191"/>
      <c r="YP37" s="191"/>
      <c r="YQ37" s="191"/>
      <c r="YR37" s="191"/>
      <c r="YS37" s="191"/>
      <c r="YT37" s="191"/>
      <c r="YU37" s="191"/>
      <c r="YV37" s="191"/>
      <c r="YW37" s="191"/>
      <c r="YX37" s="191"/>
      <c r="YY37" s="191"/>
      <c r="YZ37" s="191"/>
      <c r="ZA37" s="191"/>
      <c r="ZB37" s="191"/>
      <c r="ZC37" s="191"/>
      <c r="ZD37" s="191"/>
      <c r="ZE37" s="191"/>
      <c r="ZF37" s="191"/>
      <c r="ZG37" s="191"/>
      <c r="ZH37" s="191"/>
      <c r="ZI37" s="191"/>
      <c r="ZJ37" s="191"/>
      <c r="ZK37" s="191"/>
      <c r="ZL37" s="191"/>
      <c r="ZM37" s="191"/>
      <c r="ZN37" s="191"/>
      <c r="ZO37" s="191"/>
      <c r="ZP37" s="191"/>
      <c r="ZQ37" s="191"/>
      <c r="ZR37" s="191"/>
      <c r="ZS37" s="191"/>
      <c r="ZT37" s="191"/>
      <c r="ZU37" s="191"/>
      <c r="ZV37" s="191"/>
      <c r="ZW37" s="191"/>
      <c r="ZX37" s="191"/>
      <c r="ZY37" s="191"/>
      <c r="ZZ37" s="191"/>
      <c r="AAA37" s="191"/>
      <c r="AAB37" s="191"/>
      <c r="AAC37" s="191"/>
      <c r="AAD37" s="191"/>
      <c r="AAE37" s="191"/>
      <c r="AAF37" s="191"/>
      <c r="AAG37" s="191"/>
      <c r="AAH37" s="191"/>
      <c r="AAI37" s="191"/>
      <c r="AAJ37" s="191"/>
      <c r="AAK37" s="191"/>
      <c r="AAL37" s="191"/>
      <c r="AAM37" s="191"/>
      <c r="AAN37" s="191"/>
      <c r="AAO37" s="191"/>
      <c r="AAP37" s="191"/>
      <c r="AAQ37" s="191"/>
      <c r="AAR37" s="191"/>
      <c r="AAS37" s="191"/>
      <c r="AAT37" s="191"/>
      <c r="AAU37" s="191"/>
      <c r="AAV37" s="191"/>
      <c r="AAW37" s="191"/>
      <c r="AAX37" s="191"/>
      <c r="AAY37" s="191"/>
      <c r="AAZ37" s="191"/>
      <c r="ABA37" s="191"/>
      <c r="ABB37" s="191"/>
      <c r="ABC37" s="191"/>
      <c r="ABD37" s="191"/>
      <c r="ABE37" s="191"/>
      <c r="ABF37" s="191"/>
      <c r="ABG37" s="191"/>
      <c r="ABH37" s="191"/>
      <c r="ABI37" s="191"/>
      <c r="ABJ37" s="191"/>
      <c r="ABK37" s="191"/>
      <c r="ABL37" s="191"/>
      <c r="ABM37" s="191"/>
      <c r="ABN37" s="191"/>
      <c r="ABO37" s="191"/>
      <c r="ABP37" s="191"/>
      <c r="ABQ37" s="191"/>
      <c r="ABR37" s="191"/>
      <c r="ABS37" s="191"/>
      <c r="ABT37" s="191"/>
      <c r="ABU37" s="191"/>
      <c r="ABV37" s="191"/>
      <c r="ABW37" s="191"/>
      <c r="ABX37" s="191"/>
      <c r="ABY37" s="191"/>
      <c r="ABZ37" s="191"/>
      <c r="ACA37" s="191"/>
      <c r="ACB37" s="191"/>
      <c r="ACC37" s="191"/>
      <c r="ACD37" s="191"/>
      <c r="ACE37" s="191"/>
      <c r="ACF37" s="191"/>
      <c r="ACG37" s="191"/>
      <c r="ACH37" s="191"/>
      <c r="ACI37" s="191"/>
      <c r="ACJ37" s="191"/>
      <c r="ACK37" s="191"/>
      <c r="ACL37" s="191"/>
      <c r="ACM37" s="191"/>
      <c r="ACN37" s="191"/>
      <c r="ACO37" s="191"/>
      <c r="ACP37" s="191"/>
      <c r="ACQ37" s="191"/>
      <c r="ACR37" s="191"/>
      <c r="ACS37" s="191"/>
      <c r="ACT37" s="191"/>
      <c r="ACU37" s="191"/>
      <c r="ACV37" s="191"/>
      <c r="ACW37" s="191"/>
      <c r="ACX37" s="191"/>
      <c r="ACY37" s="191"/>
      <c r="ACZ37" s="191"/>
      <c r="ADA37" s="191"/>
      <c r="ADB37" s="191"/>
      <c r="ADC37" s="191"/>
      <c r="ADD37" s="191"/>
      <c r="ADE37" s="191"/>
      <c r="ADF37" s="191"/>
      <c r="ADG37" s="191"/>
      <c r="ADH37" s="191"/>
      <c r="ADI37" s="191"/>
      <c r="ADJ37" s="191"/>
      <c r="ADK37" s="191"/>
      <c r="ADL37" s="191"/>
      <c r="ADM37" s="191"/>
      <c r="ADN37" s="191"/>
      <c r="ADO37" s="191"/>
      <c r="ADP37" s="191"/>
      <c r="ADQ37" s="191"/>
      <c r="ADR37" s="191"/>
      <c r="ADS37" s="191"/>
      <c r="ADT37" s="191"/>
      <c r="ADU37" s="191"/>
      <c r="ADV37" s="191"/>
      <c r="ADW37" s="191"/>
      <c r="ADX37" s="191"/>
      <c r="ADY37" s="191"/>
      <c r="ADZ37" s="191"/>
      <c r="AEA37" s="191"/>
      <c r="AEB37" s="191"/>
      <c r="AEC37" s="191"/>
      <c r="AED37" s="191"/>
      <c r="AEE37" s="191"/>
      <c r="AEF37" s="191"/>
      <c r="AEG37" s="191"/>
      <c r="AEH37" s="191"/>
      <c r="AEI37" s="191"/>
      <c r="AEJ37" s="191"/>
      <c r="AEK37" s="191"/>
      <c r="AEL37" s="191"/>
      <c r="AEM37" s="191"/>
      <c r="AEN37" s="191"/>
      <c r="AEO37" s="191"/>
      <c r="AEP37" s="191"/>
      <c r="AEQ37" s="191"/>
      <c r="AER37" s="191"/>
      <c r="AES37" s="191"/>
      <c r="AET37" s="191"/>
      <c r="AEU37" s="191"/>
      <c r="AEV37" s="191"/>
      <c r="AEW37" s="191"/>
      <c r="AEX37" s="191"/>
      <c r="AEY37" s="191"/>
      <c r="AEZ37" s="191"/>
      <c r="AFA37" s="191"/>
      <c r="AFB37" s="191"/>
      <c r="AFC37" s="191"/>
      <c r="AFD37" s="191"/>
      <c r="AFE37" s="191"/>
      <c r="AFF37" s="191"/>
      <c r="AFG37" s="191"/>
      <c r="AFH37" s="191"/>
      <c r="AFI37" s="191"/>
      <c r="AFJ37" s="191"/>
      <c r="AFK37" s="191"/>
      <c r="AFL37" s="191"/>
      <c r="AFM37" s="191"/>
      <c r="AFN37" s="191"/>
      <c r="AFO37" s="191"/>
      <c r="AFP37" s="191"/>
      <c r="AFQ37" s="191"/>
      <c r="AFR37" s="191"/>
      <c r="AFS37" s="191"/>
      <c r="AFT37" s="191"/>
      <c r="AFU37" s="191"/>
      <c r="AFV37" s="191"/>
      <c r="AFW37" s="191"/>
      <c r="AFX37" s="191"/>
      <c r="AFY37" s="191"/>
      <c r="AFZ37" s="191"/>
      <c r="AGA37" s="191"/>
      <c r="AGB37" s="191"/>
      <c r="AGC37" s="191"/>
      <c r="AGD37" s="191"/>
      <c r="AGE37" s="191"/>
      <c r="AGF37" s="191"/>
      <c r="AGG37" s="191"/>
      <c r="AGH37" s="191"/>
      <c r="AGI37" s="191"/>
      <c r="AGJ37" s="191"/>
      <c r="AGK37" s="191"/>
      <c r="AGL37" s="191"/>
      <c r="AGM37" s="191"/>
      <c r="AGN37" s="191"/>
      <c r="AGO37" s="191"/>
      <c r="AGP37" s="191"/>
      <c r="AGQ37" s="191"/>
      <c r="AGR37" s="191"/>
      <c r="AGS37" s="191"/>
      <c r="AGT37" s="191"/>
      <c r="AGU37" s="191"/>
      <c r="AGV37" s="191"/>
      <c r="AGW37" s="191"/>
      <c r="AGX37" s="191"/>
      <c r="AGY37" s="191"/>
      <c r="AGZ37" s="191"/>
      <c r="AHA37" s="191"/>
      <c r="AHB37" s="191"/>
      <c r="AHC37" s="191"/>
      <c r="AHD37" s="191"/>
      <c r="AHE37" s="191"/>
      <c r="AHF37" s="191"/>
      <c r="AHG37" s="191"/>
      <c r="AHH37" s="191"/>
      <c r="AHI37" s="191"/>
      <c r="AHJ37" s="191"/>
      <c r="AHK37" s="191"/>
      <c r="AHL37" s="191"/>
      <c r="AHM37" s="191"/>
      <c r="AHN37" s="191"/>
      <c r="AHO37" s="191"/>
      <c r="AHP37" s="191"/>
      <c r="AHQ37" s="191"/>
      <c r="AHR37" s="191"/>
      <c r="AHS37" s="191"/>
      <c r="AHT37" s="191"/>
      <c r="AHU37" s="191"/>
      <c r="AHV37" s="191"/>
      <c r="AHW37" s="191"/>
      <c r="AHX37" s="191"/>
      <c r="AHY37" s="191"/>
      <c r="AHZ37" s="191"/>
      <c r="AIA37" s="191"/>
      <c r="AIB37" s="191"/>
      <c r="AIC37" s="191"/>
      <c r="AID37" s="191"/>
      <c r="AIE37" s="191"/>
      <c r="AIF37" s="191"/>
      <c r="AIG37" s="191"/>
      <c r="AIH37" s="191"/>
      <c r="AII37" s="191"/>
      <c r="AIJ37" s="191"/>
      <c r="AIK37" s="191"/>
      <c r="AIL37" s="191"/>
      <c r="AIM37" s="191"/>
      <c r="AIN37" s="191"/>
      <c r="AIO37" s="191"/>
      <c r="AIP37" s="191"/>
      <c r="AIQ37" s="191"/>
      <c r="AIR37" s="191"/>
      <c r="AIS37" s="191"/>
      <c r="AIT37" s="191"/>
      <c r="AIU37" s="191"/>
      <c r="AIV37" s="191"/>
      <c r="AIW37" s="191"/>
      <c r="AIX37" s="191"/>
      <c r="AIY37" s="191"/>
      <c r="AIZ37" s="191"/>
      <c r="AJA37" s="191"/>
      <c r="AJB37" s="191"/>
      <c r="AJC37" s="191"/>
      <c r="AJD37" s="191"/>
      <c r="AJE37" s="191"/>
      <c r="AJF37" s="191"/>
      <c r="AJG37" s="191"/>
      <c r="AJH37" s="191"/>
      <c r="AJI37" s="191"/>
      <c r="AJJ37" s="191"/>
      <c r="AJK37" s="191"/>
      <c r="AJL37" s="191"/>
      <c r="AJM37" s="191"/>
      <c r="AJN37" s="191"/>
      <c r="AJO37" s="191"/>
      <c r="AJP37" s="191"/>
      <c r="AJQ37" s="191"/>
      <c r="AJR37" s="191"/>
      <c r="AJS37" s="191"/>
      <c r="AJT37" s="191"/>
      <c r="AJU37" s="191"/>
      <c r="AJV37" s="191"/>
      <c r="AJW37" s="191"/>
      <c r="AJX37" s="191"/>
      <c r="AJY37" s="191"/>
      <c r="AJZ37" s="191"/>
      <c r="AKA37" s="191"/>
      <c r="AKB37" s="191"/>
      <c r="AKC37" s="191"/>
      <c r="AKD37" s="191"/>
      <c r="AKE37" s="191"/>
      <c r="AKF37" s="191"/>
      <c r="AKG37" s="191"/>
      <c r="AKH37" s="191"/>
      <c r="AKI37" s="191"/>
      <c r="AKJ37" s="191"/>
      <c r="AKK37" s="191"/>
      <c r="AKL37" s="191"/>
      <c r="AKM37" s="191"/>
      <c r="AKN37" s="191"/>
      <c r="AKO37" s="191"/>
      <c r="AKP37" s="191"/>
      <c r="AKQ37" s="191"/>
      <c r="AKR37" s="191"/>
      <c r="AKS37" s="191"/>
      <c r="AKT37" s="191"/>
      <c r="AKU37" s="191"/>
      <c r="AKV37" s="191"/>
      <c r="AKW37" s="191"/>
      <c r="AKX37" s="191"/>
      <c r="AKY37" s="191"/>
      <c r="AKZ37" s="191"/>
      <c r="ALA37" s="191"/>
      <c r="ALB37" s="191"/>
      <c r="ALC37" s="191"/>
      <c r="ALD37" s="191"/>
      <c r="ALE37" s="191"/>
      <c r="ALF37" s="191"/>
      <c r="ALG37" s="191"/>
      <c r="ALH37" s="191"/>
      <c r="ALI37" s="191"/>
      <c r="ALJ37" s="191"/>
      <c r="ALK37" s="191"/>
      <c r="ALL37" s="191"/>
      <c r="ALM37" s="191"/>
      <c r="ALN37" s="191"/>
      <c r="ALO37" s="191"/>
      <c r="ALP37" s="191"/>
      <c r="ALQ37" s="191"/>
      <c r="ALR37" s="191"/>
      <c r="ALS37" s="191"/>
      <c r="ALT37" s="191"/>
      <c r="ALU37" s="191"/>
      <c r="ALV37" s="191"/>
      <c r="ALW37" s="191"/>
      <c r="ALX37" s="191"/>
      <c r="ALY37" s="191"/>
      <c r="ALZ37" s="191"/>
      <c r="AMA37" s="191"/>
      <c r="AMB37" s="191"/>
      <c r="AMC37" s="191"/>
      <c r="AMD37" s="191"/>
      <c r="AME37" s="191"/>
      <c r="AMF37" s="191"/>
      <c r="AMG37" s="191"/>
      <c r="AMH37" s="191"/>
      <c r="AMI37" s="191"/>
      <c r="AMJ37" s="191"/>
      <c r="AMK37" s="191"/>
      <c r="AML37" s="191"/>
    </row>
    <row r="38" spans="1:1026" ht="9.9499999999999993" customHeight="1" x14ac:dyDescent="0.25">
      <c r="A38" s="220" t="s">
        <v>19</v>
      </c>
      <c r="B38" s="227">
        <v>6.4999999999999997E-3</v>
      </c>
      <c r="C38" s="227"/>
      <c r="D38" s="227"/>
      <c r="E38" s="171">
        <f>B38*E46</f>
        <v>385.56847290640388</v>
      </c>
      <c r="F38" s="171">
        <f>B38*E47</f>
        <v>285.26995073891629</v>
      </c>
      <c r="G38" s="215"/>
      <c r="H38" s="215"/>
      <c r="M38" s="243"/>
      <c r="N38" s="189">
        <f>E49-N34</f>
        <v>-561415.1033990148</v>
      </c>
      <c r="O38" s="188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1"/>
      <c r="AL38" s="191"/>
      <c r="AM38" s="191"/>
      <c r="AN38" s="191"/>
      <c r="AO38" s="191"/>
      <c r="AP38" s="191"/>
      <c r="AQ38" s="191"/>
      <c r="AR38" s="191"/>
      <c r="AS38" s="191"/>
      <c r="AT38" s="191"/>
      <c r="AU38" s="191"/>
      <c r="AV38" s="191"/>
      <c r="AW38" s="191"/>
      <c r="AX38" s="191"/>
      <c r="AY38" s="191"/>
      <c r="AZ38" s="191"/>
      <c r="BA38" s="191"/>
      <c r="BB38" s="191"/>
      <c r="BC38" s="191"/>
      <c r="BD38" s="191"/>
      <c r="BE38" s="191"/>
      <c r="BF38" s="191"/>
      <c r="BG38" s="191"/>
      <c r="BH38" s="191"/>
      <c r="BI38" s="191"/>
      <c r="BJ38" s="191"/>
      <c r="BK38" s="191"/>
      <c r="BL38" s="191"/>
      <c r="BM38" s="191"/>
      <c r="BN38" s="191"/>
      <c r="BO38" s="191"/>
      <c r="BP38" s="191"/>
      <c r="BQ38" s="191"/>
      <c r="BR38" s="191"/>
      <c r="BS38" s="191"/>
      <c r="BT38" s="191"/>
      <c r="BU38" s="191"/>
      <c r="BV38" s="191"/>
      <c r="BW38" s="191"/>
      <c r="BX38" s="191"/>
      <c r="BY38" s="191"/>
      <c r="BZ38" s="191"/>
      <c r="CA38" s="191"/>
      <c r="CB38" s="191"/>
      <c r="CC38" s="191"/>
      <c r="CD38" s="191"/>
      <c r="CE38" s="191"/>
      <c r="CF38" s="191"/>
      <c r="CG38" s="191"/>
      <c r="CH38" s="191"/>
      <c r="CI38" s="191"/>
      <c r="CJ38" s="191"/>
      <c r="CK38" s="191"/>
      <c r="CL38" s="191"/>
      <c r="CM38" s="191"/>
      <c r="CN38" s="191"/>
      <c r="CO38" s="191"/>
      <c r="CP38" s="191"/>
      <c r="CQ38" s="191"/>
      <c r="CR38" s="191"/>
      <c r="CS38" s="191"/>
      <c r="CT38" s="191"/>
      <c r="CU38" s="191"/>
      <c r="CV38" s="191"/>
      <c r="CW38" s="191"/>
      <c r="CX38" s="191"/>
      <c r="CY38" s="191"/>
      <c r="CZ38" s="191"/>
      <c r="DA38" s="191"/>
      <c r="DB38" s="191"/>
      <c r="DC38" s="191"/>
      <c r="DD38" s="191"/>
      <c r="DE38" s="191"/>
      <c r="DF38" s="191"/>
      <c r="DG38" s="191"/>
      <c r="DH38" s="191"/>
      <c r="DI38" s="191"/>
      <c r="DJ38" s="191"/>
      <c r="DK38" s="191"/>
      <c r="DL38" s="191"/>
      <c r="DM38" s="191"/>
      <c r="DN38" s="191"/>
      <c r="DO38" s="191"/>
      <c r="DP38" s="191"/>
      <c r="DQ38" s="191"/>
      <c r="DR38" s="191"/>
      <c r="DS38" s="191"/>
      <c r="DT38" s="191"/>
      <c r="DU38" s="191"/>
      <c r="DV38" s="191"/>
      <c r="DW38" s="191"/>
      <c r="DX38" s="191"/>
      <c r="DY38" s="191"/>
      <c r="DZ38" s="191"/>
      <c r="EA38" s="191"/>
      <c r="EB38" s="191"/>
      <c r="EC38" s="191"/>
      <c r="ED38" s="191"/>
      <c r="EE38" s="191"/>
      <c r="EF38" s="191"/>
      <c r="EG38" s="191"/>
      <c r="EH38" s="191"/>
      <c r="EI38" s="191"/>
      <c r="EJ38" s="191"/>
      <c r="EK38" s="191"/>
      <c r="EL38" s="191"/>
      <c r="EM38" s="191"/>
      <c r="EN38" s="191"/>
      <c r="EO38" s="191"/>
      <c r="EP38" s="191"/>
      <c r="EQ38" s="191"/>
      <c r="ER38" s="191"/>
      <c r="ES38" s="191"/>
      <c r="ET38" s="191"/>
      <c r="EU38" s="191"/>
      <c r="EV38" s="191"/>
      <c r="EW38" s="191"/>
      <c r="EX38" s="191"/>
      <c r="EY38" s="191"/>
      <c r="EZ38" s="191"/>
      <c r="FA38" s="191"/>
      <c r="FB38" s="191"/>
      <c r="FC38" s="191"/>
      <c r="FD38" s="191"/>
      <c r="FE38" s="191"/>
      <c r="FF38" s="191"/>
      <c r="FG38" s="191"/>
      <c r="FH38" s="191"/>
      <c r="FI38" s="191"/>
      <c r="FJ38" s="191"/>
      <c r="FK38" s="191"/>
      <c r="FL38" s="191"/>
      <c r="FM38" s="191"/>
      <c r="FN38" s="191"/>
      <c r="FO38" s="191"/>
      <c r="FP38" s="191"/>
      <c r="FQ38" s="191"/>
      <c r="FR38" s="191"/>
      <c r="FS38" s="191"/>
      <c r="FT38" s="191"/>
      <c r="FU38" s="191"/>
      <c r="FV38" s="191"/>
      <c r="FW38" s="191"/>
      <c r="FX38" s="191"/>
      <c r="FY38" s="191"/>
      <c r="FZ38" s="191"/>
      <c r="GA38" s="191"/>
      <c r="GB38" s="191"/>
      <c r="GC38" s="191"/>
      <c r="GD38" s="191"/>
      <c r="GE38" s="191"/>
      <c r="GF38" s="191"/>
      <c r="GG38" s="191"/>
      <c r="GH38" s="191"/>
      <c r="GI38" s="191"/>
      <c r="GJ38" s="191"/>
      <c r="GK38" s="191"/>
      <c r="GL38" s="191"/>
      <c r="GM38" s="191"/>
      <c r="GN38" s="191"/>
      <c r="GO38" s="191"/>
      <c r="GP38" s="191"/>
      <c r="GQ38" s="191"/>
      <c r="GR38" s="191"/>
      <c r="GS38" s="191"/>
      <c r="GT38" s="191"/>
      <c r="GU38" s="191"/>
      <c r="GV38" s="191"/>
      <c r="GW38" s="191"/>
      <c r="GX38" s="191"/>
      <c r="GY38" s="191"/>
      <c r="GZ38" s="191"/>
      <c r="HA38" s="191"/>
      <c r="HB38" s="191"/>
      <c r="HC38" s="191"/>
      <c r="HD38" s="191"/>
      <c r="HE38" s="191"/>
      <c r="HF38" s="191"/>
      <c r="HG38" s="191"/>
      <c r="HH38" s="191"/>
      <c r="HI38" s="191"/>
      <c r="HJ38" s="191"/>
      <c r="HK38" s="191"/>
      <c r="HL38" s="191"/>
      <c r="HM38" s="191"/>
      <c r="HN38" s="191"/>
      <c r="HO38" s="191"/>
      <c r="HP38" s="191"/>
      <c r="HQ38" s="191"/>
      <c r="HR38" s="191"/>
      <c r="HS38" s="191"/>
      <c r="HT38" s="191"/>
      <c r="HU38" s="191"/>
      <c r="HV38" s="191"/>
      <c r="HW38" s="191"/>
      <c r="HX38" s="191"/>
      <c r="HY38" s="191"/>
      <c r="HZ38" s="191"/>
      <c r="IA38" s="191"/>
      <c r="IB38" s="191"/>
      <c r="IC38" s="191"/>
      <c r="ID38" s="191"/>
      <c r="IE38" s="191"/>
      <c r="IF38" s="191"/>
      <c r="IG38" s="191"/>
      <c r="IH38" s="191"/>
      <c r="II38" s="191"/>
      <c r="IJ38" s="191"/>
      <c r="IK38" s="191"/>
      <c r="IL38" s="191"/>
      <c r="IM38" s="191"/>
      <c r="IN38" s="191"/>
      <c r="IO38" s="191"/>
      <c r="IP38" s="191"/>
      <c r="IQ38" s="191"/>
      <c r="IR38" s="191"/>
      <c r="IS38" s="191"/>
      <c r="IT38" s="191"/>
      <c r="IU38" s="191"/>
      <c r="IV38" s="191"/>
      <c r="IW38" s="191"/>
      <c r="IX38" s="191"/>
      <c r="IY38" s="191"/>
      <c r="IZ38" s="191"/>
      <c r="JA38" s="191"/>
      <c r="JB38" s="191"/>
      <c r="JC38" s="191"/>
      <c r="JD38" s="191"/>
      <c r="JE38" s="191"/>
      <c r="JF38" s="191"/>
      <c r="JG38" s="191"/>
      <c r="JH38" s="191"/>
      <c r="JI38" s="191"/>
      <c r="JJ38" s="191"/>
      <c r="JK38" s="191"/>
      <c r="JL38" s="191"/>
      <c r="JM38" s="191"/>
      <c r="JN38" s="191"/>
      <c r="JO38" s="191"/>
      <c r="JP38" s="191"/>
      <c r="JQ38" s="191"/>
      <c r="JR38" s="191"/>
      <c r="JS38" s="191"/>
      <c r="JT38" s="191"/>
      <c r="JU38" s="191"/>
      <c r="JV38" s="191"/>
      <c r="JW38" s="191"/>
      <c r="JX38" s="191"/>
      <c r="JY38" s="191"/>
      <c r="JZ38" s="191"/>
      <c r="KA38" s="191"/>
      <c r="KB38" s="191"/>
      <c r="KC38" s="191"/>
      <c r="KD38" s="191"/>
      <c r="KE38" s="191"/>
      <c r="KF38" s="191"/>
      <c r="KG38" s="191"/>
      <c r="KH38" s="191"/>
      <c r="KI38" s="191"/>
      <c r="KJ38" s="191"/>
      <c r="KK38" s="191"/>
      <c r="KL38" s="191"/>
      <c r="KM38" s="191"/>
      <c r="KN38" s="191"/>
      <c r="KO38" s="191"/>
      <c r="KP38" s="191"/>
      <c r="KQ38" s="191"/>
      <c r="KR38" s="191"/>
      <c r="KS38" s="191"/>
      <c r="KT38" s="191"/>
      <c r="KU38" s="191"/>
      <c r="KV38" s="191"/>
      <c r="KW38" s="191"/>
      <c r="KX38" s="191"/>
      <c r="KY38" s="191"/>
      <c r="KZ38" s="191"/>
      <c r="LA38" s="191"/>
      <c r="LB38" s="191"/>
      <c r="LC38" s="191"/>
      <c r="LD38" s="191"/>
      <c r="LE38" s="191"/>
      <c r="LF38" s="191"/>
      <c r="LG38" s="191"/>
      <c r="LH38" s="191"/>
      <c r="LI38" s="191"/>
      <c r="LJ38" s="191"/>
      <c r="LK38" s="191"/>
      <c r="LL38" s="191"/>
      <c r="LM38" s="191"/>
      <c r="LN38" s="191"/>
      <c r="LO38" s="191"/>
      <c r="LP38" s="191"/>
      <c r="LQ38" s="191"/>
      <c r="LR38" s="191"/>
      <c r="LS38" s="191"/>
      <c r="LT38" s="191"/>
      <c r="LU38" s="191"/>
      <c r="LV38" s="191"/>
      <c r="LW38" s="191"/>
      <c r="LX38" s="191"/>
      <c r="LY38" s="191"/>
      <c r="LZ38" s="191"/>
      <c r="MA38" s="191"/>
      <c r="MB38" s="191"/>
      <c r="MC38" s="191"/>
      <c r="MD38" s="191"/>
      <c r="ME38" s="191"/>
      <c r="MF38" s="191"/>
      <c r="MG38" s="191"/>
      <c r="MH38" s="191"/>
      <c r="MI38" s="191"/>
      <c r="MJ38" s="191"/>
      <c r="MK38" s="191"/>
      <c r="ML38" s="191"/>
      <c r="MM38" s="191"/>
      <c r="MN38" s="191"/>
      <c r="MO38" s="191"/>
      <c r="MP38" s="191"/>
      <c r="MQ38" s="191"/>
      <c r="MR38" s="191"/>
      <c r="MS38" s="191"/>
      <c r="MT38" s="191"/>
      <c r="MU38" s="191"/>
      <c r="MV38" s="191"/>
      <c r="MW38" s="191"/>
      <c r="MX38" s="191"/>
      <c r="MY38" s="191"/>
      <c r="MZ38" s="191"/>
      <c r="NA38" s="191"/>
      <c r="NB38" s="191"/>
      <c r="NC38" s="191"/>
      <c r="ND38" s="191"/>
      <c r="NE38" s="191"/>
      <c r="NF38" s="191"/>
      <c r="NG38" s="191"/>
      <c r="NH38" s="191"/>
      <c r="NI38" s="191"/>
      <c r="NJ38" s="191"/>
      <c r="NK38" s="191"/>
      <c r="NL38" s="191"/>
      <c r="NM38" s="191"/>
      <c r="NN38" s="191"/>
      <c r="NO38" s="191"/>
      <c r="NP38" s="191"/>
      <c r="NQ38" s="191"/>
      <c r="NR38" s="191"/>
      <c r="NS38" s="191"/>
      <c r="NT38" s="191"/>
      <c r="NU38" s="191"/>
      <c r="NV38" s="191"/>
      <c r="NW38" s="191"/>
      <c r="NX38" s="191"/>
      <c r="NY38" s="191"/>
      <c r="NZ38" s="191"/>
      <c r="OA38" s="191"/>
      <c r="OB38" s="191"/>
      <c r="OC38" s="191"/>
      <c r="OD38" s="191"/>
      <c r="OE38" s="191"/>
      <c r="OF38" s="191"/>
      <c r="OG38" s="191"/>
      <c r="OH38" s="191"/>
      <c r="OI38" s="191"/>
      <c r="OJ38" s="191"/>
      <c r="OK38" s="191"/>
      <c r="OL38" s="191"/>
      <c r="OM38" s="191"/>
      <c r="ON38" s="191"/>
      <c r="OO38" s="191"/>
      <c r="OP38" s="191"/>
      <c r="OQ38" s="191"/>
      <c r="OR38" s="191"/>
      <c r="OS38" s="191"/>
      <c r="OT38" s="191"/>
      <c r="OU38" s="191"/>
      <c r="OV38" s="191"/>
      <c r="OW38" s="191"/>
      <c r="OX38" s="191"/>
      <c r="OY38" s="191"/>
      <c r="OZ38" s="191"/>
      <c r="PA38" s="191"/>
      <c r="PB38" s="191"/>
      <c r="PC38" s="191"/>
      <c r="PD38" s="191"/>
      <c r="PE38" s="191"/>
      <c r="PF38" s="191"/>
      <c r="PG38" s="191"/>
      <c r="PH38" s="191"/>
      <c r="PI38" s="191"/>
      <c r="PJ38" s="191"/>
      <c r="PK38" s="191"/>
      <c r="PL38" s="191"/>
      <c r="PM38" s="191"/>
      <c r="PN38" s="191"/>
      <c r="PO38" s="191"/>
      <c r="PP38" s="191"/>
      <c r="PQ38" s="191"/>
      <c r="PR38" s="191"/>
      <c r="PS38" s="191"/>
      <c r="PT38" s="191"/>
      <c r="PU38" s="191"/>
      <c r="PV38" s="191"/>
      <c r="PW38" s="191"/>
      <c r="PX38" s="191"/>
      <c r="PY38" s="191"/>
      <c r="PZ38" s="191"/>
      <c r="QA38" s="191"/>
      <c r="QB38" s="191"/>
      <c r="QC38" s="191"/>
      <c r="QD38" s="191"/>
      <c r="QE38" s="191"/>
      <c r="QF38" s="191"/>
      <c r="QG38" s="191"/>
      <c r="QH38" s="191"/>
      <c r="QI38" s="191"/>
      <c r="QJ38" s="191"/>
      <c r="QK38" s="191"/>
      <c r="QL38" s="191"/>
      <c r="QM38" s="191"/>
      <c r="QN38" s="191"/>
      <c r="QO38" s="191"/>
      <c r="QP38" s="191"/>
      <c r="QQ38" s="191"/>
      <c r="QR38" s="191"/>
      <c r="QS38" s="191"/>
      <c r="QT38" s="191"/>
      <c r="QU38" s="191"/>
      <c r="QV38" s="191"/>
      <c r="QW38" s="191"/>
      <c r="QX38" s="191"/>
      <c r="QY38" s="191"/>
      <c r="QZ38" s="191"/>
      <c r="RA38" s="191"/>
      <c r="RB38" s="191"/>
      <c r="RC38" s="191"/>
      <c r="RD38" s="191"/>
      <c r="RE38" s="191"/>
      <c r="RF38" s="191"/>
      <c r="RG38" s="191"/>
      <c r="RH38" s="191"/>
      <c r="RI38" s="191"/>
      <c r="RJ38" s="191"/>
      <c r="RK38" s="191"/>
      <c r="RL38" s="191"/>
      <c r="RM38" s="191"/>
      <c r="RN38" s="191"/>
      <c r="RO38" s="191"/>
      <c r="RP38" s="191"/>
      <c r="RQ38" s="191"/>
      <c r="RR38" s="191"/>
      <c r="RS38" s="191"/>
      <c r="RT38" s="191"/>
      <c r="RU38" s="191"/>
      <c r="RV38" s="191"/>
      <c r="RW38" s="191"/>
      <c r="RX38" s="191"/>
      <c r="RY38" s="191"/>
      <c r="RZ38" s="191"/>
      <c r="SA38" s="191"/>
      <c r="SB38" s="191"/>
      <c r="SC38" s="191"/>
      <c r="SD38" s="191"/>
      <c r="SE38" s="191"/>
      <c r="SF38" s="191"/>
      <c r="SG38" s="191"/>
      <c r="SH38" s="191"/>
      <c r="SI38" s="191"/>
      <c r="SJ38" s="191"/>
      <c r="SK38" s="191"/>
      <c r="SL38" s="191"/>
      <c r="SM38" s="191"/>
      <c r="SN38" s="191"/>
      <c r="SO38" s="191"/>
      <c r="SP38" s="191"/>
      <c r="SQ38" s="191"/>
      <c r="SR38" s="191"/>
      <c r="SS38" s="191"/>
      <c r="ST38" s="191"/>
      <c r="SU38" s="191"/>
      <c r="SV38" s="191"/>
      <c r="SW38" s="191"/>
      <c r="SX38" s="191"/>
      <c r="SY38" s="191"/>
      <c r="SZ38" s="191"/>
      <c r="TA38" s="191"/>
      <c r="TB38" s="191"/>
      <c r="TC38" s="191"/>
      <c r="TD38" s="191"/>
      <c r="TE38" s="191"/>
      <c r="TF38" s="191"/>
      <c r="TG38" s="191"/>
      <c r="TH38" s="191"/>
      <c r="TI38" s="191"/>
      <c r="TJ38" s="191"/>
      <c r="TK38" s="191"/>
      <c r="TL38" s="191"/>
      <c r="TM38" s="191"/>
      <c r="TN38" s="191"/>
      <c r="TO38" s="191"/>
      <c r="TP38" s="191"/>
      <c r="TQ38" s="191"/>
      <c r="TR38" s="191"/>
      <c r="TS38" s="191"/>
      <c r="TT38" s="191"/>
      <c r="TU38" s="191"/>
      <c r="TV38" s="191"/>
      <c r="TW38" s="191"/>
      <c r="TX38" s="191"/>
      <c r="TY38" s="191"/>
      <c r="TZ38" s="191"/>
      <c r="UA38" s="191"/>
      <c r="UB38" s="191"/>
      <c r="UC38" s="191"/>
      <c r="UD38" s="191"/>
      <c r="UE38" s="191"/>
      <c r="UF38" s="191"/>
      <c r="UG38" s="191"/>
      <c r="UH38" s="191"/>
      <c r="UI38" s="191"/>
      <c r="UJ38" s="191"/>
      <c r="UK38" s="191"/>
      <c r="UL38" s="191"/>
      <c r="UM38" s="191"/>
      <c r="UN38" s="191"/>
      <c r="UO38" s="191"/>
      <c r="UP38" s="191"/>
      <c r="UQ38" s="191"/>
      <c r="UR38" s="191"/>
      <c r="US38" s="191"/>
      <c r="UT38" s="191"/>
      <c r="UU38" s="191"/>
      <c r="UV38" s="191"/>
      <c r="UW38" s="191"/>
      <c r="UX38" s="191"/>
      <c r="UY38" s="191"/>
      <c r="UZ38" s="191"/>
      <c r="VA38" s="191"/>
      <c r="VB38" s="191"/>
      <c r="VC38" s="191"/>
      <c r="VD38" s="191"/>
      <c r="VE38" s="191"/>
      <c r="VF38" s="191"/>
      <c r="VG38" s="191"/>
      <c r="VH38" s="191"/>
      <c r="VI38" s="191"/>
      <c r="VJ38" s="191"/>
      <c r="VK38" s="191"/>
      <c r="VL38" s="191"/>
      <c r="VM38" s="191"/>
      <c r="VN38" s="191"/>
      <c r="VO38" s="191"/>
      <c r="VP38" s="191"/>
      <c r="VQ38" s="191"/>
      <c r="VR38" s="191"/>
      <c r="VS38" s="191"/>
      <c r="VT38" s="191"/>
      <c r="VU38" s="191"/>
      <c r="VV38" s="191"/>
      <c r="VW38" s="191"/>
      <c r="VX38" s="191"/>
      <c r="VY38" s="191"/>
      <c r="VZ38" s="191"/>
      <c r="WA38" s="191"/>
      <c r="WB38" s="191"/>
      <c r="WC38" s="191"/>
      <c r="WD38" s="191"/>
      <c r="WE38" s="191"/>
      <c r="WF38" s="191"/>
      <c r="WG38" s="191"/>
      <c r="WH38" s="191"/>
      <c r="WI38" s="191"/>
      <c r="WJ38" s="191"/>
      <c r="WK38" s="191"/>
      <c r="WL38" s="191"/>
      <c r="WM38" s="191"/>
      <c r="WN38" s="191"/>
      <c r="WO38" s="191"/>
      <c r="WP38" s="191"/>
      <c r="WQ38" s="191"/>
      <c r="WR38" s="191"/>
      <c r="WS38" s="191"/>
      <c r="WT38" s="191"/>
      <c r="WU38" s="191"/>
      <c r="WV38" s="191"/>
      <c r="WW38" s="191"/>
      <c r="WX38" s="191"/>
      <c r="WY38" s="191"/>
      <c r="WZ38" s="191"/>
      <c r="XA38" s="191"/>
      <c r="XB38" s="191"/>
      <c r="XC38" s="191"/>
      <c r="XD38" s="191"/>
      <c r="XE38" s="191"/>
      <c r="XF38" s="191"/>
      <c r="XG38" s="191"/>
      <c r="XH38" s="191"/>
      <c r="XI38" s="191"/>
      <c r="XJ38" s="191"/>
      <c r="XK38" s="191"/>
      <c r="XL38" s="191"/>
      <c r="XM38" s="191"/>
      <c r="XN38" s="191"/>
      <c r="XO38" s="191"/>
      <c r="XP38" s="191"/>
      <c r="XQ38" s="191"/>
      <c r="XR38" s="191"/>
      <c r="XS38" s="191"/>
      <c r="XT38" s="191"/>
      <c r="XU38" s="191"/>
      <c r="XV38" s="191"/>
      <c r="XW38" s="191"/>
      <c r="XX38" s="191"/>
      <c r="XY38" s="191"/>
      <c r="XZ38" s="191"/>
      <c r="YA38" s="191"/>
      <c r="YB38" s="191"/>
      <c r="YC38" s="191"/>
      <c r="YD38" s="191"/>
      <c r="YE38" s="191"/>
      <c r="YF38" s="191"/>
      <c r="YG38" s="191"/>
      <c r="YH38" s="191"/>
      <c r="YI38" s="191"/>
      <c r="YJ38" s="191"/>
      <c r="YK38" s="191"/>
      <c r="YL38" s="191"/>
      <c r="YM38" s="191"/>
      <c r="YN38" s="191"/>
      <c r="YO38" s="191"/>
      <c r="YP38" s="191"/>
      <c r="YQ38" s="191"/>
      <c r="YR38" s="191"/>
      <c r="YS38" s="191"/>
      <c r="YT38" s="191"/>
      <c r="YU38" s="191"/>
      <c r="YV38" s="191"/>
      <c r="YW38" s="191"/>
      <c r="YX38" s="191"/>
      <c r="YY38" s="191"/>
      <c r="YZ38" s="191"/>
      <c r="ZA38" s="191"/>
      <c r="ZB38" s="191"/>
      <c r="ZC38" s="191"/>
      <c r="ZD38" s="191"/>
      <c r="ZE38" s="191"/>
      <c r="ZF38" s="191"/>
      <c r="ZG38" s="191"/>
      <c r="ZH38" s="191"/>
      <c r="ZI38" s="191"/>
      <c r="ZJ38" s="191"/>
      <c r="ZK38" s="191"/>
      <c r="ZL38" s="191"/>
      <c r="ZM38" s="191"/>
      <c r="ZN38" s="191"/>
      <c r="ZO38" s="191"/>
      <c r="ZP38" s="191"/>
      <c r="ZQ38" s="191"/>
      <c r="ZR38" s="191"/>
      <c r="ZS38" s="191"/>
      <c r="ZT38" s="191"/>
      <c r="ZU38" s="191"/>
      <c r="ZV38" s="191"/>
      <c r="ZW38" s="191"/>
      <c r="ZX38" s="191"/>
      <c r="ZY38" s="191"/>
      <c r="ZZ38" s="191"/>
      <c r="AAA38" s="191"/>
      <c r="AAB38" s="191"/>
      <c r="AAC38" s="191"/>
      <c r="AAD38" s="191"/>
      <c r="AAE38" s="191"/>
      <c r="AAF38" s="191"/>
      <c r="AAG38" s="191"/>
      <c r="AAH38" s="191"/>
      <c r="AAI38" s="191"/>
      <c r="AAJ38" s="191"/>
      <c r="AAK38" s="191"/>
      <c r="AAL38" s="191"/>
      <c r="AAM38" s="191"/>
      <c r="AAN38" s="191"/>
      <c r="AAO38" s="191"/>
      <c r="AAP38" s="191"/>
      <c r="AAQ38" s="191"/>
      <c r="AAR38" s="191"/>
      <c r="AAS38" s="191"/>
      <c r="AAT38" s="191"/>
      <c r="AAU38" s="191"/>
      <c r="AAV38" s="191"/>
      <c r="AAW38" s="191"/>
      <c r="AAX38" s="191"/>
      <c r="AAY38" s="191"/>
      <c r="AAZ38" s="191"/>
      <c r="ABA38" s="191"/>
      <c r="ABB38" s="191"/>
      <c r="ABC38" s="191"/>
      <c r="ABD38" s="191"/>
      <c r="ABE38" s="191"/>
      <c r="ABF38" s="191"/>
      <c r="ABG38" s="191"/>
      <c r="ABH38" s="191"/>
      <c r="ABI38" s="191"/>
      <c r="ABJ38" s="191"/>
      <c r="ABK38" s="191"/>
      <c r="ABL38" s="191"/>
      <c r="ABM38" s="191"/>
      <c r="ABN38" s="191"/>
      <c r="ABO38" s="191"/>
      <c r="ABP38" s="191"/>
      <c r="ABQ38" s="191"/>
      <c r="ABR38" s="191"/>
      <c r="ABS38" s="191"/>
      <c r="ABT38" s="191"/>
      <c r="ABU38" s="191"/>
      <c r="ABV38" s="191"/>
      <c r="ABW38" s="191"/>
      <c r="ABX38" s="191"/>
      <c r="ABY38" s="191"/>
      <c r="ABZ38" s="191"/>
      <c r="ACA38" s="191"/>
      <c r="ACB38" s="191"/>
      <c r="ACC38" s="191"/>
      <c r="ACD38" s="191"/>
      <c r="ACE38" s="191"/>
      <c r="ACF38" s="191"/>
      <c r="ACG38" s="191"/>
      <c r="ACH38" s="191"/>
      <c r="ACI38" s="191"/>
      <c r="ACJ38" s="191"/>
      <c r="ACK38" s="191"/>
      <c r="ACL38" s="191"/>
      <c r="ACM38" s="191"/>
      <c r="ACN38" s="191"/>
      <c r="ACO38" s="191"/>
      <c r="ACP38" s="191"/>
      <c r="ACQ38" s="191"/>
      <c r="ACR38" s="191"/>
      <c r="ACS38" s="191"/>
      <c r="ACT38" s="191"/>
      <c r="ACU38" s="191"/>
      <c r="ACV38" s="191"/>
      <c r="ACW38" s="191"/>
      <c r="ACX38" s="191"/>
      <c r="ACY38" s="191"/>
      <c r="ACZ38" s="191"/>
      <c r="ADA38" s="191"/>
      <c r="ADB38" s="191"/>
      <c r="ADC38" s="191"/>
      <c r="ADD38" s="191"/>
      <c r="ADE38" s="191"/>
      <c r="ADF38" s="191"/>
      <c r="ADG38" s="191"/>
      <c r="ADH38" s="191"/>
      <c r="ADI38" s="191"/>
      <c r="ADJ38" s="191"/>
      <c r="ADK38" s="191"/>
      <c r="ADL38" s="191"/>
      <c r="ADM38" s="191"/>
      <c r="ADN38" s="191"/>
      <c r="ADO38" s="191"/>
      <c r="ADP38" s="191"/>
      <c r="ADQ38" s="191"/>
      <c r="ADR38" s="191"/>
      <c r="ADS38" s="191"/>
      <c r="ADT38" s="191"/>
      <c r="ADU38" s="191"/>
      <c r="ADV38" s="191"/>
      <c r="ADW38" s="191"/>
      <c r="ADX38" s="191"/>
      <c r="ADY38" s="191"/>
      <c r="ADZ38" s="191"/>
      <c r="AEA38" s="191"/>
      <c r="AEB38" s="191"/>
      <c r="AEC38" s="191"/>
      <c r="AED38" s="191"/>
      <c r="AEE38" s="191"/>
      <c r="AEF38" s="191"/>
      <c r="AEG38" s="191"/>
      <c r="AEH38" s="191"/>
      <c r="AEI38" s="191"/>
      <c r="AEJ38" s="191"/>
      <c r="AEK38" s="191"/>
      <c r="AEL38" s="191"/>
      <c r="AEM38" s="191"/>
      <c r="AEN38" s="191"/>
      <c r="AEO38" s="191"/>
      <c r="AEP38" s="191"/>
      <c r="AEQ38" s="191"/>
      <c r="AER38" s="191"/>
      <c r="AES38" s="191"/>
      <c r="AET38" s="191"/>
      <c r="AEU38" s="191"/>
      <c r="AEV38" s="191"/>
      <c r="AEW38" s="191"/>
      <c r="AEX38" s="191"/>
      <c r="AEY38" s="191"/>
      <c r="AEZ38" s="191"/>
      <c r="AFA38" s="191"/>
      <c r="AFB38" s="191"/>
      <c r="AFC38" s="191"/>
      <c r="AFD38" s="191"/>
      <c r="AFE38" s="191"/>
      <c r="AFF38" s="191"/>
      <c r="AFG38" s="191"/>
      <c r="AFH38" s="191"/>
      <c r="AFI38" s="191"/>
      <c r="AFJ38" s="191"/>
      <c r="AFK38" s="191"/>
      <c r="AFL38" s="191"/>
      <c r="AFM38" s="191"/>
      <c r="AFN38" s="191"/>
      <c r="AFO38" s="191"/>
      <c r="AFP38" s="191"/>
      <c r="AFQ38" s="191"/>
      <c r="AFR38" s="191"/>
      <c r="AFS38" s="191"/>
      <c r="AFT38" s="191"/>
      <c r="AFU38" s="191"/>
      <c r="AFV38" s="191"/>
      <c r="AFW38" s="191"/>
      <c r="AFX38" s="191"/>
      <c r="AFY38" s="191"/>
      <c r="AFZ38" s="191"/>
      <c r="AGA38" s="191"/>
      <c r="AGB38" s="191"/>
      <c r="AGC38" s="191"/>
      <c r="AGD38" s="191"/>
      <c r="AGE38" s="191"/>
      <c r="AGF38" s="191"/>
      <c r="AGG38" s="191"/>
      <c r="AGH38" s="191"/>
      <c r="AGI38" s="191"/>
      <c r="AGJ38" s="191"/>
      <c r="AGK38" s="191"/>
      <c r="AGL38" s="191"/>
      <c r="AGM38" s="191"/>
      <c r="AGN38" s="191"/>
      <c r="AGO38" s="191"/>
      <c r="AGP38" s="191"/>
      <c r="AGQ38" s="191"/>
      <c r="AGR38" s="191"/>
      <c r="AGS38" s="191"/>
      <c r="AGT38" s="191"/>
      <c r="AGU38" s="191"/>
      <c r="AGV38" s="191"/>
      <c r="AGW38" s="191"/>
      <c r="AGX38" s="191"/>
      <c r="AGY38" s="191"/>
      <c r="AGZ38" s="191"/>
      <c r="AHA38" s="191"/>
      <c r="AHB38" s="191"/>
      <c r="AHC38" s="191"/>
      <c r="AHD38" s="191"/>
      <c r="AHE38" s="191"/>
      <c r="AHF38" s="191"/>
      <c r="AHG38" s="191"/>
      <c r="AHH38" s="191"/>
      <c r="AHI38" s="191"/>
      <c r="AHJ38" s="191"/>
      <c r="AHK38" s="191"/>
      <c r="AHL38" s="191"/>
      <c r="AHM38" s="191"/>
      <c r="AHN38" s="191"/>
      <c r="AHO38" s="191"/>
      <c r="AHP38" s="191"/>
      <c r="AHQ38" s="191"/>
      <c r="AHR38" s="191"/>
      <c r="AHS38" s="191"/>
      <c r="AHT38" s="191"/>
      <c r="AHU38" s="191"/>
      <c r="AHV38" s="191"/>
      <c r="AHW38" s="191"/>
      <c r="AHX38" s="191"/>
      <c r="AHY38" s="191"/>
      <c r="AHZ38" s="191"/>
      <c r="AIA38" s="191"/>
      <c r="AIB38" s="191"/>
      <c r="AIC38" s="191"/>
      <c r="AID38" s="191"/>
      <c r="AIE38" s="191"/>
      <c r="AIF38" s="191"/>
      <c r="AIG38" s="191"/>
      <c r="AIH38" s="191"/>
      <c r="AII38" s="191"/>
      <c r="AIJ38" s="191"/>
      <c r="AIK38" s="191"/>
      <c r="AIL38" s="191"/>
      <c r="AIM38" s="191"/>
      <c r="AIN38" s="191"/>
      <c r="AIO38" s="191"/>
      <c r="AIP38" s="191"/>
      <c r="AIQ38" s="191"/>
      <c r="AIR38" s="191"/>
      <c r="AIS38" s="191"/>
      <c r="AIT38" s="191"/>
      <c r="AIU38" s="191"/>
      <c r="AIV38" s="191"/>
      <c r="AIW38" s="191"/>
      <c r="AIX38" s="191"/>
      <c r="AIY38" s="191"/>
      <c r="AIZ38" s="191"/>
      <c r="AJA38" s="191"/>
      <c r="AJB38" s="191"/>
      <c r="AJC38" s="191"/>
      <c r="AJD38" s="191"/>
      <c r="AJE38" s="191"/>
      <c r="AJF38" s="191"/>
      <c r="AJG38" s="191"/>
      <c r="AJH38" s="191"/>
      <c r="AJI38" s="191"/>
      <c r="AJJ38" s="191"/>
      <c r="AJK38" s="191"/>
      <c r="AJL38" s="191"/>
      <c r="AJM38" s="191"/>
      <c r="AJN38" s="191"/>
      <c r="AJO38" s="191"/>
      <c r="AJP38" s="191"/>
      <c r="AJQ38" s="191"/>
      <c r="AJR38" s="191"/>
      <c r="AJS38" s="191"/>
      <c r="AJT38" s="191"/>
      <c r="AJU38" s="191"/>
      <c r="AJV38" s="191"/>
      <c r="AJW38" s="191"/>
      <c r="AJX38" s="191"/>
      <c r="AJY38" s="191"/>
      <c r="AJZ38" s="191"/>
      <c r="AKA38" s="191"/>
      <c r="AKB38" s="191"/>
      <c r="AKC38" s="191"/>
      <c r="AKD38" s="191"/>
      <c r="AKE38" s="191"/>
      <c r="AKF38" s="191"/>
      <c r="AKG38" s="191"/>
      <c r="AKH38" s="191"/>
      <c r="AKI38" s="191"/>
      <c r="AKJ38" s="191"/>
      <c r="AKK38" s="191"/>
      <c r="AKL38" s="191"/>
      <c r="AKM38" s="191"/>
      <c r="AKN38" s="191"/>
      <c r="AKO38" s="191"/>
      <c r="AKP38" s="191"/>
      <c r="AKQ38" s="191"/>
      <c r="AKR38" s="191"/>
      <c r="AKS38" s="191"/>
      <c r="AKT38" s="191"/>
      <c r="AKU38" s="191"/>
      <c r="AKV38" s="191"/>
      <c r="AKW38" s="191"/>
      <c r="AKX38" s="191"/>
      <c r="AKY38" s="191"/>
      <c r="AKZ38" s="191"/>
      <c r="ALA38" s="191"/>
      <c r="ALB38" s="191"/>
      <c r="ALC38" s="191"/>
      <c r="ALD38" s="191"/>
      <c r="ALE38" s="191"/>
      <c r="ALF38" s="191"/>
      <c r="ALG38" s="191"/>
      <c r="ALH38" s="191"/>
      <c r="ALI38" s="191"/>
      <c r="ALJ38" s="191"/>
      <c r="ALK38" s="191"/>
      <c r="ALL38" s="191"/>
      <c r="ALM38" s="191"/>
      <c r="ALN38" s="191"/>
      <c r="ALO38" s="191"/>
      <c r="ALP38" s="191"/>
      <c r="ALQ38" s="191"/>
      <c r="ALR38" s="191"/>
      <c r="ALS38" s="191"/>
      <c r="ALT38" s="191"/>
      <c r="ALU38" s="191"/>
      <c r="ALV38" s="191"/>
      <c r="ALW38" s="191"/>
      <c r="ALX38" s="191"/>
      <c r="ALY38" s="191"/>
      <c r="ALZ38" s="191"/>
      <c r="AMA38" s="191"/>
      <c r="AMB38" s="191"/>
      <c r="AMC38" s="191"/>
      <c r="AMD38" s="191"/>
      <c r="AME38" s="191"/>
      <c r="AMF38" s="191"/>
      <c r="AMG38" s="191"/>
      <c r="AMH38" s="191"/>
      <c r="AMI38" s="191"/>
      <c r="AMJ38" s="191"/>
      <c r="AMK38" s="191"/>
      <c r="AML38" s="191"/>
    </row>
    <row r="39" spans="1:1026" ht="9.9499999999999993" customHeight="1" x14ac:dyDescent="0.25">
      <c r="A39" s="220" t="s">
        <v>20</v>
      </c>
      <c r="B39" s="227">
        <v>0.03</v>
      </c>
      <c r="C39" s="229"/>
      <c r="D39" s="229"/>
      <c r="E39" s="171">
        <f>B39*E46</f>
        <v>1779.5467980295564</v>
      </c>
      <c r="F39" s="171">
        <f>B39*E47</f>
        <v>1316.6305418719212</v>
      </c>
      <c r="G39" s="215"/>
      <c r="H39" s="215"/>
      <c r="M39" s="243"/>
      <c r="N39" s="189"/>
      <c r="O39" s="188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  <c r="AJ39" s="191"/>
      <c r="AK39" s="191"/>
      <c r="AL39" s="191"/>
      <c r="AM39" s="191"/>
      <c r="AN39" s="191"/>
      <c r="AO39" s="191"/>
      <c r="AP39" s="191"/>
      <c r="AQ39" s="191"/>
      <c r="AR39" s="191"/>
      <c r="AS39" s="191"/>
      <c r="AT39" s="191"/>
      <c r="AU39" s="191"/>
      <c r="AV39" s="191"/>
      <c r="AW39" s="191"/>
      <c r="AX39" s="191"/>
      <c r="AY39" s="191"/>
      <c r="AZ39" s="191"/>
      <c r="BA39" s="191"/>
      <c r="BB39" s="191"/>
      <c r="BC39" s="191"/>
      <c r="BD39" s="191"/>
      <c r="BE39" s="191"/>
      <c r="BF39" s="191"/>
      <c r="BG39" s="191"/>
      <c r="BH39" s="191"/>
      <c r="BI39" s="191"/>
      <c r="BJ39" s="191"/>
      <c r="BK39" s="191"/>
      <c r="BL39" s="191"/>
      <c r="BM39" s="191"/>
      <c r="BN39" s="191"/>
      <c r="BO39" s="191"/>
      <c r="BP39" s="191"/>
      <c r="BQ39" s="191"/>
      <c r="BR39" s="191"/>
      <c r="BS39" s="191"/>
      <c r="BT39" s="191"/>
      <c r="BU39" s="191"/>
      <c r="BV39" s="191"/>
      <c r="BW39" s="191"/>
      <c r="BX39" s="191"/>
      <c r="BY39" s="191"/>
      <c r="BZ39" s="191"/>
      <c r="CA39" s="191"/>
      <c r="CB39" s="191"/>
      <c r="CC39" s="191"/>
      <c r="CD39" s="191"/>
      <c r="CE39" s="191"/>
      <c r="CF39" s="191"/>
      <c r="CG39" s="191"/>
      <c r="CH39" s="191"/>
      <c r="CI39" s="191"/>
      <c r="CJ39" s="191"/>
      <c r="CK39" s="191"/>
      <c r="CL39" s="191"/>
      <c r="CM39" s="191"/>
      <c r="CN39" s="191"/>
      <c r="CO39" s="191"/>
      <c r="CP39" s="191"/>
      <c r="CQ39" s="191"/>
      <c r="CR39" s="191"/>
      <c r="CS39" s="191"/>
      <c r="CT39" s="191"/>
      <c r="CU39" s="191"/>
      <c r="CV39" s="191"/>
      <c r="CW39" s="191"/>
      <c r="CX39" s="191"/>
      <c r="CY39" s="191"/>
      <c r="CZ39" s="191"/>
      <c r="DA39" s="191"/>
      <c r="DB39" s="191"/>
      <c r="DC39" s="191"/>
      <c r="DD39" s="191"/>
      <c r="DE39" s="191"/>
      <c r="DF39" s="191"/>
      <c r="DG39" s="191"/>
      <c r="DH39" s="191"/>
      <c r="DI39" s="191"/>
      <c r="DJ39" s="191"/>
      <c r="DK39" s="191"/>
      <c r="DL39" s="191"/>
      <c r="DM39" s="191"/>
      <c r="DN39" s="191"/>
      <c r="DO39" s="191"/>
      <c r="DP39" s="191"/>
      <c r="DQ39" s="191"/>
      <c r="DR39" s="191"/>
      <c r="DS39" s="191"/>
      <c r="DT39" s="191"/>
      <c r="DU39" s="191"/>
      <c r="DV39" s="191"/>
      <c r="DW39" s="191"/>
      <c r="DX39" s="191"/>
      <c r="DY39" s="191"/>
      <c r="DZ39" s="191"/>
      <c r="EA39" s="191"/>
      <c r="EB39" s="191"/>
      <c r="EC39" s="191"/>
      <c r="ED39" s="191"/>
      <c r="EE39" s="191"/>
      <c r="EF39" s="191"/>
      <c r="EG39" s="191"/>
      <c r="EH39" s="191"/>
      <c r="EI39" s="191"/>
      <c r="EJ39" s="191"/>
      <c r="EK39" s="191"/>
      <c r="EL39" s="191"/>
      <c r="EM39" s="191"/>
      <c r="EN39" s="191"/>
      <c r="EO39" s="191"/>
      <c r="EP39" s="191"/>
      <c r="EQ39" s="191"/>
      <c r="ER39" s="191"/>
      <c r="ES39" s="191"/>
      <c r="ET39" s="191"/>
      <c r="EU39" s="191"/>
      <c r="EV39" s="191"/>
      <c r="EW39" s="191"/>
      <c r="EX39" s="191"/>
      <c r="EY39" s="191"/>
      <c r="EZ39" s="191"/>
      <c r="FA39" s="191"/>
      <c r="FB39" s="191"/>
      <c r="FC39" s="191"/>
      <c r="FD39" s="191"/>
      <c r="FE39" s="191"/>
      <c r="FF39" s="191"/>
      <c r="FG39" s="191"/>
      <c r="FH39" s="191"/>
      <c r="FI39" s="191"/>
      <c r="FJ39" s="191"/>
      <c r="FK39" s="191"/>
      <c r="FL39" s="191"/>
      <c r="FM39" s="191"/>
      <c r="FN39" s="191"/>
      <c r="FO39" s="191"/>
      <c r="FP39" s="191"/>
      <c r="FQ39" s="191"/>
      <c r="FR39" s="191"/>
      <c r="FS39" s="191"/>
      <c r="FT39" s="191"/>
      <c r="FU39" s="191"/>
      <c r="FV39" s="191"/>
      <c r="FW39" s="191"/>
      <c r="FX39" s="191"/>
      <c r="FY39" s="191"/>
      <c r="FZ39" s="191"/>
      <c r="GA39" s="191"/>
      <c r="GB39" s="191"/>
      <c r="GC39" s="191"/>
      <c r="GD39" s="191"/>
      <c r="GE39" s="191"/>
      <c r="GF39" s="191"/>
      <c r="GG39" s="191"/>
      <c r="GH39" s="191"/>
      <c r="GI39" s="191"/>
      <c r="GJ39" s="191"/>
      <c r="GK39" s="191"/>
      <c r="GL39" s="191"/>
      <c r="GM39" s="191"/>
      <c r="GN39" s="191"/>
      <c r="GO39" s="191"/>
      <c r="GP39" s="191"/>
      <c r="GQ39" s="191"/>
      <c r="GR39" s="191"/>
      <c r="GS39" s="191"/>
      <c r="GT39" s="191"/>
      <c r="GU39" s="191"/>
      <c r="GV39" s="191"/>
      <c r="GW39" s="191"/>
      <c r="GX39" s="191"/>
      <c r="GY39" s="191"/>
      <c r="GZ39" s="191"/>
      <c r="HA39" s="191"/>
      <c r="HB39" s="191"/>
      <c r="HC39" s="191"/>
      <c r="HD39" s="191"/>
      <c r="HE39" s="191"/>
      <c r="HF39" s="191"/>
      <c r="HG39" s="191"/>
      <c r="HH39" s="191"/>
      <c r="HI39" s="191"/>
      <c r="HJ39" s="191"/>
      <c r="HK39" s="191"/>
      <c r="HL39" s="191"/>
      <c r="HM39" s="191"/>
      <c r="HN39" s="191"/>
      <c r="HO39" s="191"/>
      <c r="HP39" s="191"/>
      <c r="HQ39" s="191"/>
      <c r="HR39" s="191"/>
      <c r="HS39" s="191"/>
      <c r="HT39" s="191"/>
      <c r="HU39" s="191"/>
      <c r="HV39" s="191"/>
      <c r="HW39" s="191"/>
      <c r="HX39" s="191"/>
      <c r="HY39" s="191"/>
      <c r="HZ39" s="191"/>
      <c r="IA39" s="191"/>
      <c r="IB39" s="191"/>
      <c r="IC39" s="191"/>
      <c r="ID39" s="191"/>
      <c r="IE39" s="191"/>
      <c r="IF39" s="191"/>
      <c r="IG39" s="191"/>
      <c r="IH39" s="191"/>
      <c r="II39" s="191"/>
      <c r="IJ39" s="191"/>
      <c r="IK39" s="191"/>
      <c r="IL39" s="191"/>
      <c r="IM39" s="191"/>
      <c r="IN39" s="191"/>
      <c r="IO39" s="191"/>
      <c r="IP39" s="191"/>
      <c r="IQ39" s="191"/>
      <c r="IR39" s="191"/>
      <c r="IS39" s="191"/>
      <c r="IT39" s="191"/>
      <c r="IU39" s="191"/>
      <c r="IV39" s="191"/>
      <c r="IW39" s="191"/>
      <c r="IX39" s="191"/>
      <c r="IY39" s="191"/>
      <c r="IZ39" s="191"/>
      <c r="JA39" s="191"/>
      <c r="JB39" s="191"/>
      <c r="JC39" s="191"/>
      <c r="JD39" s="191"/>
      <c r="JE39" s="191"/>
      <c r="JF39" s="191"/>
      <c r="JG39" s="191"/>
      <c r="JH39" s="191"/>
      <c r="JI39" s="191"/>
      <c r="JJ39" s="191"/>
      <c r="JK39" s="191"/>
      <c r="JL39" s="191"/>
      <c r="JM39" s="191"/>
      <c r="JN39" s="191"/>
      <c r="JO39" s="191"/>
      <c r="JP39" s="191"/>
      <c r="JQ39" s="191"/>
      <c r="JR39" s="191"/>
      <c r="JS39" s="191"/>
      <c r="JT39" s="191"/>
      <c r="JU39" s="191"/>
      <c r="JV39" s="191"/>
      <c r="JW39" s="191"/>
      <c r="JX39" s="191"/>
      <c r="JY39" s="191"/>
      <c r="JZ39" s="191"/>
      <c r="KA39" s="191"/>
      <c r="KB39" s="191"/>
      <c r="KC39" s="191"/>
      <c r="KD39" s="191"/>
      <c r="KE39" s="191"/>
      <c r="KF39" s="191"/>
      <c r="KG39" s="191"/>
      <c r="KH39" s="191"/>
      <c r="KI39" s="191"/>
      <c r="KJ39" s="191"/>
      <c r="KK39" s="191"/>
      <c r="KL39" s="191"/>
      <c r="KM39" s="191"/>
      <c r="KN39" s="191"/>
      <c r="KO39" s="191"/>
      <c r="KP39" s="191"/>
      <c r="KQ39" s="191"/>
      <c r="KR39" s="191"/>
      <c r="KS39" s="191"/>
      <c r="KT39" s="191"/>
      <c r="KU39" s="191"/>
      <c r="KV39" s="191"/>
      <c r="KW39" s="191"/>
      <c r="KX39" s="191"/>
      <c r="KY39" s="191"/>
      <c r="KZ39" s="191"/>
      <c r="LA39" s="191"/>
      <c r="LB39" s="191"/>
      <c r="LC39" s="191"/>
      <c r="LD39" s="191"/>
      <c r="LE39" s="191"/>
      <c r="LF39" s="191"/>
      <c r="LG39" s="191"/>
      <c r="LH39" s="191"/>
      <c r="LI39" s="191"/>
      <c r="LJ39" s="191"/>
      <c r="LK39" s="191"/>
      <c r="LL39" s="191"/>
      <c r="LM39" s="191"/>
      <c r="LN39" s="191"/>
      <c r="LO39" s="191"/>
      <c r="LP39" s="191"/>
      <c r="LQ39" s="191"/>
      <c r="LR39" s="191"/>
      <c r="LS39" s="191"/>
      <c r="LT39" s="191"/>
      <c r="LU39" s="191"/>
      <c r="LV39" s="191"/>
      <c r="LW39" s="191"/>
      <c r="LX39" s="191"/>
      <c r="LY39" s="191"/>
      <c r="LZ39" s="191"/>
      <c r="MA39" s="191"/>
      <c r="MB39" s="191"/>
      <c r="MC39" s="191"/>
      <c r="MD39" s="191"/>
      <c r="ME39" s="191"/>
      <c r="MF39" s="191"/>
      <c r="MG39" s="191"/>
      <c r="MH39" s="191"/>
      <c r="MI39" s="191"/>
      <c r="MJ39" s="191"/>
      <c r="MK39" s="191"/>
      <c r="ML39" s="191"/>
      <c r="MM39" s="191"/>
      <c r="MN39" s="191"/>
      <c r="MO39" s="191"/>
      <c r="MP39" s="191"/>
      <c r="MQ39" s="191"/>
      <c r="MR39" s="191"/>
      <c r="MS39" s="191"/>
      <c r="MT39" s="191"/>
      <c r="MU39" s="191"/>
      <c r="MV39" s="191"/>
      <c r="MW39" s="191"/>
      <c r="MX39" s="191"/>
      <c r="MY39" s="191"/>
      <c r="MZ39" s="191"/>
      <c r="NA39" s="191"/>
      <c r="NB39" s="191"/>
      <c r="NC39" s="191"/>
      <c r="ND39" s="191"/>
      <c r="NE39" s="191"/>
      <c r="NF39" s="191"/>
      <c r="NG39" s="191"/>
      <c r="NH39" s="191"/>
      <c r="NI39" s="191"/>
      <c r="NJ39" s="191"/>
      <c r="NK39" s="191"/>
      <c r="NL39" s="191"/>
      <c r="NM39" s="191"/>
      <c r="NN39" s="191"/>
      <c r="NO39" s="191"/>
      <c r="NP39" s="191"/>
      <c r="NQ39" s="191"/>
      <c r="NR39" s="191"/>
      <c r="NS39" s="191"/>
      <c r="NT39" s="191"/>
      <c r="NU39" s="191"/>
      <c r="NV39" s="191"/>
      <c r="NW39" s="191"/>
      <c r="NX39" s="191"/>
      <c r="NY39" s="191"/>
      <c r="NZ39" s="191"/>
      <c r="OA39" s="191"/>
      <c r="OB39" s="191"/>
      <c r="OC39" s="191"/>
      <c r="OD39" s="191"/>
      <c r="OE39" s="191"/>
      <c r="OF39" s="191"/>
      <c r="OG39" s="191"/>
      <c r="OH39" s="191"/>
      <c r="OI39" s="191"/>
      <c r="OJ39" s="191"/>
      <c r="OK39" s="191"/>
      <c r="OL39" s="191"/>
      <c r="OM39" s="191"/>
      <c r="ON39" s="191"/>
      <c r="OO39" s="191"/>
      <c r="OP39" s="191"/>
      <c r="OQ39" s="191"/>
      <c r="OR39" s="191"/>
      <c r="OS39" s="191"/>
      <c r="OT39" s="191"/>
      <c r="OU39" s="191"/>
      <c r="OV39" s="191"/>
      <c r="OW39" s="191"/>
      <c r="OX39" s="191"/>
      <c r="OY39" s="191"/>
      <c r="OZ39" s="191"/>
      <c r="PA39" s="191"/>
      <c r="PB39" s="191"/>
      <c r="PC39" s="191"/>
      <c r="PD39" s="191"/>
      <c r="PE39" s="191"/>
      <c r="PF39" s="191"/>
      <c r="PG39" s="191"/>
      <c r="PH39" s="191"/>
      <c r="PI39" s="191"/>
      <c r="PJ39" s="191"/>
      <c r="PK39" s="191"/>
      <c r="PL39" s="191"/>
      <c r="PM39" s="191"/>
      <c r="PN39" s="191"/>
      <c r="PO39" s="191"/>
      <c r="PP39" s="191"/>
      <c r="PQ39" s="191"/>
      <c r="PR39" s="191"/>
      <c r="PS39" s="191"/>
      <c r="PT39" s="191"/>
      <c r="PU39" s="191"/>
      <c r="PV39" s="191"/>
      <c r="PW39" s="191"/>
      <c r="PX39" s="191"/>
      <c r="PY39" s="191"/>
      <c r="PZ39" s="191"/>
      <c r="QA39" s="191"/>
      <c r="QB39" s="191"/>
      <c r="QC39" s="191"/>
      <c r="QD39" s="191"/>
      <c r="QE39" s="191"/>
      <c r="QF39" s="191"/>
      <c r="QG39" s="191"/>
      <c r="QH39" s="191"/>
      <c r="QI39" s="191"/>
      <c r="QJ39" s="191"/>
      <c r="QK39" s="191"/>
      <c r="QL39" s="191"/>
      <c r="QM39" s="191"/>
      <c r="QN39" s="191"/>
      <c r="QO39" s="191"/>
      <c r="QP39" s="191"/>
      <c r="QQ39" s="191"/>
      <c r="QR39" s="191"/>
      <c r="QS39" s="191"/>
      <c r="QT39" s="191"/>
      <c r="QU39" s="191"/>
      <c r="QV39" s="191"/>
      <c r="QW39" s="191"/>
      <c r="QX39" s="191"/>
      <c r="QY39" s="191"/>
      <c r="QZ39" s="191"/>
      <c r="RA39" s="191"/>
      <c r="RB39" s="191"/>
      <c r="RC39" s="191"/>
      <c r="RD39" s="191"/>
      <c r="RE39" s="191"/>
      <c r="RF39" s="191"/>
      <c r="RG39" s="191"/>
      <c r="RH39" s="191"/>
      <c r="RI39" s="191"/>
      <c r="RJ39" s="191"/>
      <c r="RK39" s="191"/>
      <c r="RL39" s="191"/>
      <c r="RM39" s="191"/>
      <c r="RN39" s="191"/>
      <c r="RO39" s="191"/>
      <c r="RP39" s="191"/>
      <c r="RQ39" s="191"/>
      <c r="RR39" s="191"/>
      <c r="RS39" s="191"/>
      <c r="RT39" s="191"/>
      <c r="RU39" s="191"/>
      <c r="RV39" s="191"/>
      <c r="RW39" s="191"/>
      <c r="RX39" s="191"/>
      <c r="RY39" s="191"/>
      <c r="RZ39" s="191"/>
      <c r="SA39" s="191"/>
      <c r="SB39" s="191"/>
      <c r="SC39" s="191"/>
      <c r="SD39" s="191"/>
      <c r="SE39" s="191"/>
      <c r="SF39" s="191"/>
      <c r="SG39" s="191"/>
      <c r="SH39" s="191"/>
      <c r="SI39" s="191"/>
      <c r="SJ39" s="191"/>
      <c r="SK39" s="191"/>
      <c r="SL39" s="191"/>
      <c r="SM39" s="191"/>
      <c r="SN39" s="191"/>
      <c r="SO39" s="191"/>
      <c r="SP39" s="191"/>
      <c r="SQ39" s="191"/>
      <c r="SR39" s="191"/>
      <c r="SS39" s="191"/>
      <c r="ST39" s="191"/>
      <c r="SU39" s="191"/>
      <c r="SV39" s="191"/>
      <c r="SW39" s="191"/>
      <c r="SX39" s="191"/>
      <c r="SY39" s="191"/>
      <c r="SZ39" s="191"/>
      <c r="TA39" s="191"/>
      <c r="TB39" s="191"/>
      <c r="TC39" s="191"/>
      <c r="TD39" s="191"/>
      <c r="TE39" s="191"/>
      <c r="TF39" s="191"/>
      <c r="TG39" s="191"/>
      <c r="TH39" s="191"/>
      <c r="TI39" s="191"/>
      <c r="TJ39" s="191"/>
      <c r="TK39" s="191"/>
      <c r="TL39" s="191"/>
      <c r="TM39" s="191"/>
      <c r="TN39" s="191"/>
      <c r="TO39" s="191"/>
      <c r="TP39" s="191"/>
      <c r="TQ39" s="191"/>
      <c r="TR39" s="191"/>
      <c r="TS39" s="191"/>
      <c r="TT39" s="191"/>
      <c r="TU39" s="191"/>
      <c r="TV39" s="191"/>
      <c r="TW39" s="191"/>
      <c r="TX39" s="191"/>
      <c r="TY39" s="191"/>
      <c r="TZ39" s="191"/>
      <c r="UA39" s="191"/>
      <c r="UB39" s="191"/>
      <c r="UC39" s="191"/>
      <c r="UD39" s="191"/>
      <c r="UE39" s="191"/>
      <c r="UF39" s="191"/>
      <c r="UG39" s="191"/>
      <c r="UH39" s="191"/>
      <c r="UI39" s="191"/>
      <c r="UJ39" s="191"/>
      <c r="UK39" s="191"/>
      <c r="UL39" s="191"/>
      <c r="UM39" s="191"/>
      <c r="UN39" s="191"/>
      <c r="UO39" s="191"/>
      <c r="UP39" s="191"/>
      <c r="UQ39" s="191"/>
      <c r="UR39" s="191"/>
      <c r="US39" s="191"/>
      <c r="UT39" s="191"/>
      <c r="UU39" s="191"/>
      <c r="UV39" s="191"/>
      <c r="UW39" s="191"/>
      <c r="UX39" s="191"/>
      <c r="UY39" s="191"/>
      <c r="UZ39" s="191"/>
      <c r="VA39" s="191"/>
      <c r="VB39" s="191"/>
      <c r="VC39" s="191"/>
      <c r="VD39" s="191"/>
      <c r="VE39" s="191"/>
      <c r="VF39" s="191"/>
      <c r="VG39" s="191"/>
      <c r="VH39" s="191"/>
      <c r="VI39" s="191"/>
      <c r="VJ39" s="191"/>
      <c r="VK39" s="191"/>
      <c r="VL39" s="191"/>
      <c r="VM39" s="191"/>
      <c r="VN39" s="191"/>
      <c r="VO39" s="191"/>
      <c r="VP39" s="191"/>
      <c r="VQ39" s="191"/>
      <c r="VR39" s="191"/>
      <c r="VS39" s="191"/>
      <c r="VT39" s="191"/>
      <c r="VU39" s="191"/>
      <c r="VV39" s="191"/>
      <c r="VW39" s="191"/>
      <c r="VX39" s="191"/>
      <c r="VY39" s="191"/>
      <c r="VZ39" s="191"/>
      <c r="WA39" s="191"/>
      <c r="WB39" s="191"/>
      <c r="WC39" s="191"/>
      <c r="WD39" s="191"/>
      <c r="WE39" s="191"/>
      <c r="WF39" s="191"/>
      <c r="WG39" s="191"/>
      <c r="WH39" s="191"/>
      <c r="WI39" s="191"/>
      <c r="WJ39" s="191"/>
      <c r="WK39" s="191"/>
      <c r="WL39" s="191"/>
      <c r="WM39" s="191"/>
      <c r="WN39" s="191"/>
      <c r="WO39" s="191"/>
      <c r="WP39" s="191"/>
      <c r="WQ39" s="191"/>
      <c r="WR39" s="191"/>
      <c r="WS39" s="191"/>
      <c r="WT39" s="191"/>
      <c r="WU39" s="191"/>
      <c r="WV39" s="191"/>
      <c r="WW39" s="191"/>
      <c r="WX39" s="191"/>
      <c r="WY39" s="191"/>
      <c r="WZ39" s="191"/>
      <c r="XA39" s="191"/>
      <c r="XB39" s="191"/>
      <c r="XC39" s="191"/>
      <c r="XD39" s="191"/>
      <c r="XE39" s="191"/>
      <c r="XF39" s="191"/>
      <c r="XG39" s="191"/>
      <c r="XH39" s="191"/>
      <c r="XI39" s="191"/>
      <c r="XJ39" s="191"/>
      <c r="XK39" s="191"/>
      <c r="XL39" s="191"/>
      <c r="XM39" s="191"/>
      <c r="XN39" s="191"/>
      <c r="XO39" s="191"/>
      <c r="XP39" s="191"/>
      <c r="XQ39" s="191"/>
      <c r="XR39" s="191"/>
      <c r="XS39" s="191"/>
      <c r="XT39" s="191"/>
      <c r="XU39" s="191"/>
      <c r="XV39" s="191"/>
      <c r="XW39" s="191"/>
      <c r="XX39" s="191"/>
      <c r="XY39" s="191"/>
      <c r="XZ39" s="191"/>
      <c r="YA39" s="191"/>
      <c r="YB39" s="191"/>
      <c r="YC39" s="191"/>
      <c r="YD39" s="191"/>
      <c r="YE39" s="191"/>
      <c r="YF39" s="191"/>
      <c r="YG39" s="191"/>
      <c r="YH39" s="191"/>
      <c r="YI39" s="191"/>
      <c r="YJ39" s="191"/>
      <c r="YK39" s="191"/>
      <c r="YL39" s="191"/>
      <c r="YM39" s="191"/>
      <c r="YN39" s="191"/>
      <c r="YO39" s="191"/>
      <c r="YP39" s="191"/>
      <c r="YQ39" s="191"/>
      <c r="YR39" s="191"/>
      <c r="YS39" s="191"/>
      <c r="YT39" s="191"/>
      <c r="YU39" s="191"/>
      <c r="YV39" s="191"/>
      <c r="YW39" s="191"/>
      <c r="YX39" s="191"/>
      <c r="YY39" s="191"/>
      <c r="YZ39" s="191"/>
      <c r="ZA39" s="191"/>
      <c r="ZB39" s="191"/>
      <c r="ZC39" s="191"/>
      <c r="ZD39" s="191"/>
      <c r="ZE39" s="191"/>
      <c r="ZF39" s="191"/>
      <c r="ZG39" s="191"/>
      <c r="ZH39" s="191"/>
      <c r="ZI39" s="191"/>
      <c r="ZJ39" s="191"/>
      <c r="ZK39" s="191"/>
      <c r="ZL39" s="191"/>
      <c r="ZM39" s="191"/>
      <c r="ZN39" s="191"/>
      <c r="ZO39" s="191"/>
      <c r="ZP39" s="191"/>
      <c r="ZQ39" s="191"/>
      <c r="ZR39" s="191"/>
      <c r="ZS39" s="191"/>
      <c r="ZT39" s="191"/>
      <c r="ZU39" s="191"/>
      <c r="ZV39" s="191"/>
      <c r="ZW39" s="191"/>
      <c r="ZX39" s="191"/>
      <c r="ZY39" s="191"/>
      <c r="ZZ39" s="191"/>
      <c r="AAA39" s="191"/>
      <c r="AAB39" s="191"/>
      <c r="AAC39" s="191"/>
      <c r="AAD39" s="191"/>
      <c r="AAE39" s="191"/>
      <c r="AAF39" s="191"/>
      <c r="AAG39" s="191"/>
      <c r="AAH39" s="191"/>
      <c r="AAI39" s="191"/>
      <c r="AAJ39" s="191"/>
      <c r="AAK39" s="191"/>
      <c r="AAL39" s="191"/>
      <c r="AAM39" s="191"/>
      <c r="AAN39" s="191"/>
      <c r="AAO39" s="191"/>
      <c r="AAP39" s="191"/>
      <c r="AAQ39" s="191"/>
      <c r="AAR39" s="191"/>
      <c r="AAS39" s="191"/>
      <c r="AAT39" s="191"/>
      <c r="AAU39" s="191"/>
      <c r="AAV39" s="191"/>
      <c r="AAW39" s="191"/>
      <c r="AAX39" s="191"/>
      <c r="AAY39" s="191"/>
      <c r="AAZ39" s="191"/>
      <c r="ABA39" s="191"/>
      <c r="ABB39" s="191"/>
      <c r="ABC39" s="191"/>
      <c r="ABD39" s="191"/>
      <c r="ABE39" s="191"/>
      <c r="ABF39" s="191"/>
      <c r="ABG39" s="191"/>
      <c r="ABH39" s="191"/>
      <c r="ABI39" s="191"/>
      <c r="ABJ39" s="191"/>
      <c r="ABK39" s="191"/>
      <c r="ABL39" s="191"/>
      <c r="ABM39" s="191"/>
      <c r="ABN39" s="191"/>
      <c r="ABO39" s="191"/>
      <c r="ABP39" s="191"/>
      <c r="ABQ39" s="191"/>
      <c r="ABR39" s="191"/>
      <c r="ABS39" s="191"/>
      <c r="ABT39" s="191"/>
      <c r="ABU39" s="191"/>
      <c r="ABV39" s="191"/>
      <c r="ABW39" s="191"/>
      <c r="ABX39" s="191"/>
      <c r="ABY39" s="191"/>
      <c r="ABZ39" s="191"/>
      <c r="ACA39" s="191"/>
      <c r="ACB39" s="191"/>
      <c r="ACC39" s="191"/>
      <c r="ACD39" s="191"/>
      <c r="ACE39" s="191"/>
      <c r="ACF39" s="191"/>
      <c r="ACG39" s="191"/>
      <c r="ACH39" s="191"/>
      <c r="ACI39" s="191"/>
      <c r="ACJ39" s="191"/>
      <c r="ACK39" s="191"/>
      <c r="ACL39" s="191"/>
      <c r="ACM39" s="191"/>
      <c r="ACN39" s="191"/>
      <c r="ACO39" s="191"/>
      <c r="ACP39" s="191"/>
      <c r="ACQ39" s="191"/>
      <c r="ACR39" s="191"/>
      <c r="ACS39" s="191"/>
      <c r="ACT39" s="191"/>
      <c r="ACU39" s="191"/>
      <c r="ACV39" s="191"/>
      <c r="ACW39" s="191"/>
      <c r="ACX39" s="191"/>
      <c r="ACY39" s="191"/>
      <c r="ACZ39" s="191"/>
      <c r="ADA39" s="191"/>
      <c r="ADB39" s="191"/>
      <c r="ADC39" s="191"/>
      <c r="ADD39" s="191"/>
      <c r="ADE39" s="191"/>
      <c r="ADF39" s="191"/>
      <c r="ADG39" s="191"/>
      <c r="ADH39" s="191"/>
      <c r="ADI39" s="191"/>
      <c r="ADJ39" s="191"/>
      <c r="ADK39" s="191"/>
      <c r="ADL39" s="191"/>
      <c r="ADM39" s="191"/>
      <c r="ADN39" s="191"/>
      <c r="ADO39" s="191"/>
      <c r="ADP39" s="191"/>
      <c r="ADQ39" s="191"/>
      <c r="ADR39" s="191"/>
      <c r="ADS39" s="191"/>
      <c r="ADT39" s="191"/>
      <c r="ADU39" s="191"/>
      <c r="ADV39" s="191"/>
      <c r="ADW39" s="191"/>
      <c r="ADX39" s="191"/>
      <c r="ADY39" s="191"/>
      <c r="ADZ39" s="191"/>
      <c r="AEA39" s="191"/>
      <c r="AEB39" s="191"/>
      <c r="AEC39" s="191"/>
      <c r="AED39" s="191"/>
      <c r="AEE39" s="191"/>
      <c r="AEF39" s="191"/>
      <c r="AEG39" s="191"/>
      <c r="AEH39" s="191"/>
      <c r="AEI39" s="191"/>
      <c r="AEJ39" s="191"/>
      <c r="AEK39" s="191"/>
      <c r="AEL39" s="191"/>
      <c r="AEM39" s="191"/>
      <c r="AEN39" s="191"/>
      <c r="AEO39" s="191"/>
      <c r="AEP39" s="191"/>
      <c r="AEQ39" s="191"/>
      <c r="AER39" s="191"/>
      <c r="AES39" s="191"/>
      <c r="AET39" s="191"/>
      <c r="AEU39" s="191"/>
      <c r="AEV39" s="191"/>
      <c r="AEW39" s="191"/>
      <c r="AEX39" s="191"/>
      <c r="AEY39" s="191"/>
      <c r="AEZ39" s="191"/>
      <c r="AFA39" s="191"/>
      <c r="AFB39" s="191"/>
      <c r="AFC39" s="191"/>
      <c r="AFD39" s="191"/>
      <c r="AFE39" s="191"/>
      <c r="AFF39" s="191"/>
      <c r="AFG39" s="191"/>
      <c r="AFH39" s="191"/>
      <c r="AFI39" s="191"/>
      <c r="AFJ39" s="191"/>
      <c r="AFK39" s="191"/>
      <c r="AFL39" s="191"/>
      <c r="AFM39" s="191"/>
      <c r="AFN39" s="191"/>
      <c r="AFO39" s="191"/>
      <c r="AFP39" s="191"/>
      <c r="AFQ39" s="191"/>
      <c r="AFR39" s="191"/>
      <c r="AFS39" s="191"/>
      <c r="AFT39" s="191"/>
      <c r="AFU39" s="191"/>
      <c r="AFV39" s="191"/>
      <c r="AFW39" s="191"/>
      <c r="AFX39" s="191"/>
      <c r="AFY39" s="191"/>
      <c r="AFZ39" s="191"/>
      <c r="AGA39" s="191"/>
      <c r="AGB39" s="191"/>
      <c r="AGC39" s="191"/>
      <c r="AGD39" s="191"/>
      <c r="AGE39" s="191"/>
      <c r="AGF39" s="191"/>
      <c r="AGG39" s="191"/>
      <c r="AGH39" s="191"/>
      <c r="AGI39" s="191"/>
      <c r="AGJ39" s="191"/>
      <c r="AGK39" s="191"/>
      <c r="AGL39" s="191"/>
      <c r="AGM39" s="191"/>
      <c r="AGN39" s="191"/>
      <c r="AGO39" s="191"/>
      <c r="AGP39" s="191"/>
      <c r="AGQ39" s="191"/>
      <c r="AGR39" s="191"/>
      <c r="AGS39" s="191"/>
      <c r="AGT39" s="191"/>
      <c r="AGU39" s="191"/>
      <c r="AGV39" s="191"/>
      <c r="AGW39" s="191"/>
      <c r="AGX39" s="191"/>
      <c r="AGY39" s="191"/>
      <c r="AGZ39" s="191"/>
      <c r="AHA39" s="191"/>
      <c r="AHB39" s="191"/>
      <c r="AHC39" s="191"/>
      <c r="AHD39" s="191"/>
      <c r="AHE39" s="191"/>
      <c r="AHF39" s="191"/>
      <c r="AHG39" s="191"/>
      <c r="AHH39" s="191"/>
      <c r="AHI39" s="191"/>
      <c r="AHJ39" s="191"/>
      <c r="AHK39" s="191"/>
      <c r="AHL39" s="191"/>
      <c r="AHM39" s="191"/>
      <c r="AHN39" s="191"/>
      <c r="AHO39" s="191"/>
      <c r="AHP39" s="191"/>
      <c r="AHQ39" s="191"/>
      <c r="AHR39" s="191"/>
      <c r="AHS39" s="191"/>
      <c r="AHT39" s="191"/>
      <c r="AHU39" s="191"/>
      <c r="AHV39" s="191"/>
      <c r="AHW39" s="191"/>
      <c r="AHX39" s="191"/>
      <c r="AHY39" s="191"/>
      <c r="AHZ39" s="191"/>
      <c r="AIA39" s="191"/>
      <c r="AIB39" s="191"/>
      <c r="AIC39" s="191"/>
      <c r="AID39" s="191"/>
      <c r="AIE39" s="191"/>
      <c r="AIF39" s="191"/>
      <c r="AIG39" s="191"/>
      <c r="AIH39" s="191"/>
      <c r="AII39" s="191"/>
      <c r="AIJ39" s="191"/>
      <c r="AIK39" s="191"/>
      <c r="AIL39" s="191"/>
      <c r="AIM39" s="191"/>
      <c r="AIN39" s="191"/>
      <c r="AIO39" s="191"/>
      <c r="AIP39" s="191"/>
      <c r="AIQ39" s="191"/>
      <c r="AIR39" s="191"/>
      <c r="AIS39" s="191"/>
      <c r="AIT39" s="191"/>
      <c r="AIU39" s="191"/>
      <c r="AIV39" s="191"/>
      <c r="AIW39" s="191"/>
      <c r="AIX39" s="191"/>
      <c r="AIY39" s="191"/>
      <c r="AIZ39" s="191"/>
      <c r="AJA39" s="191"/>
      <c r="AJB39" s="191"/>
      <c r="AJC39" s="191"/>
      <c r="AJD39" s="191"/>
      <c r="AJE39" s="191"/>
      <c r="AJF39" s="191"/>
      <c r="AJG39" s="191"/>
      <c r="AJH39" s="191"/>
      <c r="AJI39" s="191"/>
      <c r="AJJ39" s="191"/>
      <c r="AJK39" s="191"/>
      <c r="AJL39" s="191"/>
      <c r="AJM39" s="191"/>
      <c r="AJN39" s="191"/>
      <c r="AJO39" s="191"/>
      <c r="AJP39" s="191"/>
      <c r="AJQ39" s="191"/>
      <c r="AJR39" s="191"/>
      <c r="AJS39" s="191"/>
      <c r="AJT39" s="191"/>
      <c r="AJU39" s="191"/>
      <c r="AJV39" s="191"/>
      <c r="AJW39" s="191"/>
      <c r="AJX39" s="191"/>
      <c r="AJY39" s="191"/>
      <c r="AJZ39" s="191"/>
      <c r="AKA39" s="191"/>
      <c r="AKB39" s="191"/>
      <c r="AKC39" s="191"/>
      <c r="AKD39" s="191"/>
      <c r="AKE39" s="191"/>
      <c r="AKF39" s="191"/>
      <c r="AKG39" s="191"/>
      <c r="AKH39" s="191"/>
      <c r="AKI39" s="191"/>
      <c r="AKJ39" s="191"/>
      <c r="AKK39" s="191"/>
      <c r="AKL39" s="191"/>
      <c r="AKM39" s="191"/>
      <c r="AKN39" s="191"/>
      <c r="AKO39" s="191"/>
      <c r="AKP39" s="191"/>
      <c r="AKQ39" s="191"/>
      <c r="AKR39" s="191"/>
      <c r="AKS39" s="191"/>
      <c r="AKT39" s="191"/>
      <c r="AKU39" s="191"/>
      <c r="AKV39" s="191"/>
      <c r="AKW39" s="191"/>
      <c r="AKX39" s="191"/>
      <c r="AKY39" s="191"/>
      <c r="AKZ39" s="191"/>
      <c r="ALA39" s="191"/>
      <c r="ALB39" s="191"/>
      <c r="ALC39" s="191"/>
      <c r="ALD39" s="191"/>
      <c r="ALE39" s="191"/>
      <c r="ALF39" s="191"/>
      <c r="ALG39" s="191"/>
      <c r="ALH39" s="191"/>
      <c r="ALI39" s="191"/>
      <c r="ALJ39" s="191"/>
      <c r="ALK39" s="191"/>
      <c r="ALL39" s="191"/>
      <c r="ALM39" s="191"/>
      <c r="ALN39" s="191"/>
      <c r="ALO39" s="191"/>
      <c r="ALP39" s="191"/>
      <c r="ALQ39" s="191"/>
      <c r="ALR39" s="191"/>
      <c r="ALS39" s="191"/>
      <c r="ALT39" s="191"/>
      <c r="ALU39" s="191"/>
      <c r="ALV39" s="191"/>
      <c r="ALW39" s="191"/>
      <c r="ALX39" s="191"/>
      <c r="ALY39" s="191"/>
      <c r="ALZ39" s="191"/>
      <c r="AMA39" s="191"/>
      <c r="AMB39" s="191"/>
      <c r="AMC39" s="191"/>
      <c r="AMD39" s="191"/>
      <c r="AME39" s="191"/>
      <c r="AMF39" s="191"/>
      <c r="AMG39" s="191"/>
      <c r="AMH39" s="191"/>
      <c r="AMI39" s="191"/>
      <c r="AMJ39" s="191"/>
      <c r="AMK39" s="191"/>
      <c r="AML39" s="191"/>
    </row>
    <row r="40" spans="1:1026" ht="9.9499999999999993" customHeight="1" x14ac:dyDescent="0.25">
      <c r="A40" s="220" t="s">
        <v>21</v>
      </c>
      <c r="B40" s="227">
        <v>0.05</v>
      </c>
      <c r="C40" s="229"/>
      <c r="D40" s="229"/>
      <c r="E40" s="171">
        <f>B40*E46</f>
        <v>2965.9113300492609</v>
      </c>
      <c r="F40" s="171">
        <f>B40*E47</f>
        <v>2194.3842364532024</v>
      </c>
      <c r="G40" s="215"/>
      <c r="H40" s="215"/>
      <c r="M40" s="243"/>
      <c r="N40" s="189">
        <f>18622</f>
        <v>18622</v>
      </c>
      <c r="O40" s="188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1"/>
      <c r="AE40" s="191"/>
      <c r="AF40" s="191"/>
      <c r="AG40" s="191"/>
      <c r="AH40" s="191"/>
      <c r="AI40" s="191"/>
      <c r="AJ40" s="191"/>
      <c r="AK40" s="191"/>
      <c r="AL40" s="191"/>
      <c r="AM40" s="191"/>
      <c r="AN40" s="191"/>
      <c r="AO40" s="191"/>
      <c r="AP40" s="191"/>
      <c r="AQ40" s="191"/>
      <c r="AR40" s="191"/>
      <c r="AS40" s="191"/>
      <c r="AT40" s="191"/>
      <c r="AU40" s="191"/>
      <c r="AV40" s="191"/>
      <c r="AW40" s="191"/>
      <c r="AX40" s="191"/>
      <c r="AY40" s="191"/>
      <c r="AZ40" s="191"/>
      <c r="BA40" s="191"/>
      <c r="BB40" s="191"/>
      <c r="BC40" s="191"/>
      <c r="BD40" s="191"/>
      <c r="BE40" s="191"/>
      <c r="BF40" s="191"/>
      <c r="BG40" s="191"/>
      <c r="BH40" s="191"/>
      <c r="BI40" s="191"/>
      <c r="BJ40" s="191"/>
      <c r="BK40" s="191"/>
      <c r="BL40" s="191"/>
      <c r="BM40" s="191"/>
      <c r="BN40" s="191"/>
      <c r="BO40" s="191"/>
      <c r="BP40" s="191"/>
      <c r="BQ40" s="191"/>
      <c r="BR40" s="191"/>
      <c r="BS40" s="191"/>
      <c r="BT40" s="191"/>
      <c r="BU40" s="191"/>
      <c r="BV40" s="191"/>
      <c r="BW40" s="191"/>
      <c r="BX40" s="191"/>
      <c r="BY40" s="191"/>
      <c r="BZ40" s="191"/>
      <c r="CA40" s="191"/>
      <c r="CB40" s="191"/>
      <c r="CC40" s="191"/>
      <c r="CD40" s="191"/>
      <c r="CE40" s="191"/>
      <c r="CF40" s="191"/>
      <c r="CG40" s="191"/>
      <c r="CH40" s="191"/>
      <c r="CI40" s="191"/>
      <c r="CJ40" s="191"/>
      <c r="CK40" s="191"/>
      <c r="CL40" s="191"/>
      <c r="CM40" s="191"/>
      <c r="CN40" s="191"/>
      <c r="CO40" s="191"/>
      <c r="CP40" s="191"/>
      <c r="CQ40" s="191"/>
      <c r="CR40" s="191"/>
      <c r="CS40" s="191"/>
      <c r="CT40" s="191"/>
      <c r="CU40" s="191"/>
      <c r="CV40" s="191"/>
      <c r="CW40" s="191"/>
      <c r="CX40" s="191"/>
      <c r="CY40" s="191"/>
      <c r="CZ40" s="191"/>
      <c r="DA40" s="191"/>
      <c r="DB40" s="191"/>
      <c r="DC40" s="191"/>
      <c r="DD40" s="191"/>
      <c r="DE40" s="191"/>
      <c r="DF40" s="191"/>
      <c r="DG40" s="191"/>
      <c r="DH40" s="191"/>
      <c r="DI40" s="191"/>
      <c r="DJ40" s="191"/>
      <c r="DK40" s="191"/>
      <c r="DL40" s="191"/>
      <c r="DM40" s="191"/>
      <c r="DN40" s="191"/>
      <c r="DO40" s="191"/>
      <c r="DP40" s="191"/>
      <c r="DQ40" s="191"/>
      <c r="DR40" s="191"/>
      <c r="DS40" s="191"/>
      <c r="DT40" s="191"/>
      <c r="DU40" s="191"/>
      <c r="DV40" s="191"/>
      <c r="DW40" s="191"/>
      <c r="DX40" s="191"/>
      <c r="DY40" s="191"/>
      <c r="DZ40" s="191"/>
      <c r="EA40" s="191"/>
      <c r="EB40" s="191"/>
      <c r="EC40" s="191"/>
      <c r="ED40" s="191"/>
      <c r="EE40" s="191"/>
      <c r="EF40" s="191"/>
      <c r="EG40" s="191"/>
      <c r="EH40" s="191"/>
      <c r="EI40" s="191"/>
      <c r="EJ40" s="191"/>
      <c r="EK40" s="191"/>
      <c r="EL40" s="191"/>
      <c r="EM40" s="191"/>
      <c r="EN40" s="191"/>
      <c r="EO40" s="191"/>
      <c r="EP40" s="191"/>
      <c r="EQ40" s="191"/>
      <c r="ER40" s="191"/>
      <c r="ES40" s="191"/>
      <c r="ET40" s="191"/>
      <c r="EU40" s="191"/>
      <c r="EV40" s="191"/>
      <c r="EW40" s="191"/>
      <c r="EX40" s="191"/>
      <c r="EY40" s="191"/>
      <c r="EZ40" s="191"/>
      <c r="FA40" s="191"/>
      <c r="FB40" s="191"/>
      <c r="FC40" s="191"/>
      <c r="FD40" s="191"/>
      <c r="FE40" s="191"/>
      <c r="FF40" s="191"/>
      <c r="FG40" s="191"/>
      <c r="FH40" s="191"/>
      <c r="FI40" s="191"/>
      <c r="FJ40" s="191"/>
      <c r="FK40" s="191"/>
      <c r="FL40" s="191"/>
      <c r="FM40" s="191"/>
      <c r="FN40" s="191"/>
      <c r="FO40" s="191"/>
      <c r="FP40" s="191"/>
      <c r="FQ40" s="191"/>
      <c r="FR40" s="191"/>
      <c r="FS40" s="191"/>
      <c r="FT40" s="191"/>
      <c r="FU40" s="191"/>
      <c r="FV40" s="191"/>
      <c r="FW40" s="191"/>
      <c r="FX40" s="191"/>
      <c r="FY40" s="191"/>
      <c r="FZ40" s="191"/>
      <c r="GA40" s="191"/>
      <c r="GB40" s="191"/>
      <c r="GC40" s="191"/>
      <c r="GD40" s="191"/>
      <c r="GE40" s="191"/>
      <c r="GF40" s="191"/>
      <c r="GG40" s="191"/>
      <c r="GH40" s="191"/>
      <c r="GI40" s="191"/>
      <c r="GJ40" s="191"/>
      <c r="GK40" s="191"/>
      <c r="GL40" s="191"/>
      <c r="GM40" s="191"/>
      <c r="GN40" s="191"/>
      <c r="GO40" s="191"/>
      <c r="GP40" s="191"/>
      <c r="GQ40" s="191"/>
      <c r="GR40" s="191"/>
      <c r="GS40" s="191"/>
      <c r="GT40" s="191"/>
      <c r="GU40" s="191"/>
      <c r="GV40" s="191"/>
      <c r="GW40" s="191"/>
      <c r="GX40" s="191"/>
      <c r="GY40" s="191"/>
      <c r="GZ40" s="191"/>
      <c r="HA40" s="191"/>
      <c r="HB40" s="191"/>
      <c r="HC40" s="191"/>
      <c r="HD40" s="191"/>
      <c r="HE40" s="191"/>
      <c r="HF40" s="191"/>
      <c r="HG40" s="191"/>
      <c r="HH40" s="191"/>
      <c r="HI40" s="191"/>
      <c r="HJ40" s="191"/>
      <c r="HK40" s="191"/>
      <c r="HL40" s="191"/>
      <c r="HM40" s="191"/>
      <c r="HN40" s="191"/>
      <c r="HO40" s="191"/>
      <c r="HP40" s="191"/>
      <c r="HQ40" s="191"/>
      <c r="HR40" s="191"/>
      <c r="HS40" s="191"/>
      <c r="HT40" s="191"/>
      <c r="HU40" s="191"/>
      <c r="HV40" s="191"/>
      <c r="HW40" s="191"/>
      <c r="HX40" s="191"/>
      <c r="HY40" s="191"/>
      <c r="HZ40" s="191"/>
      <c r="IA40" s="191"/>
      <c r="IB40" s="191"/>
      <c r="IC40" s="191"/>
      <c r="ID40" s="191"/>
      <c r="IE40" s="191"/>
      <c r="IF40" s="191"/>
      <c r="IG40" s="191"/>
      <c r="IH40" s="191"/>
      <c r="II40" s="191"/>
      <c r="IJ40" s="191"/>
      <c r="IK40" s="191"/>
      <c r="IL40" s="191"/>
      <c r="IM40" s="191"/>
      <c r="IN40" s="191"/>
      <c r="IO40" s="191"/>
      <c r="IP40" s="191"/>
      <c r="IQ40" s="191"/>
      <c r="IR40" s="191"/>
      <c r="IS40" s="191"/>
      <c r="IT40" s="191"/>
      <c r="IU40" s="191"/>
      <c r="IV40" s="191"/>
      <c r="IW40" s="191"/>
      <c r="IX40" s="191"/>
      <c r="IY40" s="191"/>
      <c r="IZ40" s="191"/>
      <c r="JA40" s="191"/>
      <c r="JB40" s="191"/>
      <c r="JC40" s="191"/>
      <c r="JD40" s="191"/>
      <c r="JE40" s="191"/>
      <c r="JF40" s="191"/>
      <c r="JG40" s="191"/>
      <c r="JH40" s="191"/>
      <c r="JI40" s="191"/>
      <c r="JJ40" s="191"/>
      <c r="JK40" s="191"/>
      <c r="JL40" s="191"/>
      <c r="JM40" s="191"/>
      <c r="JN40" s="191"/>
      <c r="JO40" s="191"/>
      <c r="JP40" s="191"/>
      <c r="JQ40" s="191"/>
      <c r="JR40" s="191"/>
      <c r="JS40" s="191"/>
      <c r="JT40" s="191"/>
      <c r="JU40" s="191"/>
      <c r="JV40" s="191"/>
      <c r="JW40" s="191"/>
      <c r="JX40" s="191"/>
      <c r="JY40" s="191"/>
      <c r="JZ40" s="191"/>
      <c r="KA40" s="191"/>
      <c r="KB40" s="191"/>
      <c r="KC40" s="191"/>
      <c r="KD40" s="191"/>
      <c r="KE40" s="191"/>
      <c r="KF40" s="191"/>
      <c r="KG40" s="191"/>
      <c r="KH40" s="191"/>
      <c r="KI40" s="191"/>
      <c r="KJ40" s="191"/>
      <c r="KK40" s="191"/>
      <c r="KL40" s="191"/>
      <c r="KM40" s="191"/>
      <c r="KN40" s="191"/>
      <c r="KO40" s="191"/>
      <c r="KP40" s="191"/>
      <c r="KQ40" s="191"/>
      <c r="KR40" s="191"/>
      <c r="KS40" s="191"/>
      <c r="KT40" s="191"/>
      <c r="KU40" s="191"/>
      <c r="KV40" s="191"/>
      <c r="KW40" s="191"/>
      <c r="KX40" s="191"/>
      <c r="KY40" s="191"/>
      <c r="KZ40" s="191"/>
      <c r="LA40" s="191"/>
      <c r="LB40" s="191"/>
      <c r="LC40" s="191"/>
      <c r="LD40" s="191"/>
      <c r="LE40" s="191"/>
      <c r="LF40" s="191"/>
      <c r="LG40" s="191"/>
      <c r="LH40" s="191"/>
      <c r="LI40" s="191"/>
      <c r="LJ40" s="191"/>
      <c r="LK40" s="191"/>
      <c r="LL40" s="191"/>
      <c r="LM40" s="191"/>
      <c r="LN40" s="191"/>
      <c r="LO40" s="191"/>
      <c r="LP40" s="191"/>
      <c r="LQ40" s="191"/>
      <c r="LR40" s="191"/>
      <c r="LS40" s="191"/>
      <c r="LT40" s="191"/>
      <c r="LU40" s="191"/>
      <c r="LV40" s="191"/>
      <c r="LW40" s="191"/>
      <c r="LX40" s="191"/>
      <c r="LY40" s="191"/>
      <c r="LZ40" s="191"/>
      <c r="MA40" s="191"/>
      <c r="MB40" s="191"/>
      <c r="MC40" s="191"/>
      <c r="MD40" s="191"/>
      <c r="ME40" s="191"/>
      <c r="MF40" s="191"/>
      <c r="MG40" s="191"/>
      <c r="MH40" s="191"/>
      <c r="MI40" s="191"/>
      <c r="MJ40" s="191"/>
      <c r="MK40" s="191"/>
      <c r="ML40" s="191"/>
      <c r="MM40" s="191"/>
      <c r="MN40" s="191"/>
      <c r="MO40" s="191"/>
      <c r="MP40" s="191"/>
      <c r="MQ40" s="191"/>
      <c r="MR40" s="191"/>
      <c r="MS40" s="191"/>
      <c r="MT40" s="191"/>
      <c r="MU40" s="191"/>
      <c r="MV40" s="191"/>
      <c r="MW40" s="191"/>
      <c r="MX40" s="191"/>
      <c r="MY40" s="191"/>
      <c r="MZ40" s="191"/>
      <c r="NA40" s="191"/>
      <c r="NB40" s="191"/>
      <c r="NC40" s="191"/>
      <c r="ND40" s="191"/>
      <c r="NE40" s="191"/>
      <c r="NF40" s="191"/>
      <c r="NG40" s="191"/>
      <c r="NH40" s="191"/>
      <c r="NI40" s="191"/>
      <c r="NJ40" s="191"/>
      <c r="NK40" s="191"/>
      <c r="NL40" s="191"/>
      <c r="NM40" s="191"/>
      <c r="NN40" s="191"/>
      <c r="NO40" s="191"/>
      <c r="NP40" s="191"/>
      <c r="NQ40" s="191"/>
      <c r="NR40" s="191"/>
      <c r="NS40" s="191"/>
      <c r="NT40" s="191"/>
      <c r="NU40" s="191"/>
      <c r="NV40" s="191"/>
      <c r="NW40" s="191"/>
      <c r="NX40" s="191"/>
      <c r="NY40" s="191"/>
      <c r="NZ40" s="191"/>
      <c r="OA40" s="191"/>
      <c r="OB40" s="191"/>
      <c r="OC40" s="191"/>
      <c r="OD40" s="191"/>
      <c r="OE40" s="191"/>
      <c r="OF40" s="191"/>
      <c r="OG40" s="191"/>
      <c r="OH40" s="191"/>
      <c r="OI40" s="191"/>
      <c r="OJ40" s="191"/>
      <c r="OK40" s="191"/>
      <c r="OL40" s="191"/>
      <c r="OM40" s="191"/>
      <c r="ON40" s="191"/>
      <c r="OO40" s="191"/>
      <c r="OP40" s="191"/>
      <c r="OQ40" s="191"/>
      <c r="OR40" s="191"/>
      <c r="OS40" s="191"/>
      <c r="OT40" s="191"/>
      <c r="OU40" s="191"/>
      <c r="OV40" s="191"/>
      <c r="OW40" s="191"/>
      <c r="OX40" s="191"/>
      <c r="OY40" s="191"/>
      <c r="OZ40" s="191"/>
      <c r="PA40" s="191"/>
      <c r="PB40" s="191"/>
      <c r="PC40" s="191"/>
      <c r="PD40" s="191"/>
      <c r="PE40" s="191"/>
      <c r="PF40" s="191"/>
      <c r="PG40" s="191"/>
      <c r="PH40" s="191"/>
      <c r="PI40" s="191"/>
      <c r="PJ40" s="191"/>
      <c r="PK40" s="191"/>
      <c r="PL40" s="191"/>
      <c r="PM40" s="191"/>
      <c r="PN40" s="191"/>
      <c r="PO40" s="191"/>
      <c r="PP40" s="191"/>
      <c r="PQ40" s="191"/>
      <c r="PR40" s="191"/>
      <c r="PS40" s="191"/>
      <c r="PT40" s="191"/>
      <c r="PU40" s="191"/>
      <c r="PV40" s="191"/>
      <c r="PW40" s="191"/>
      <c r="PX40" s="191"/>
      <c r="PY40" s="191"/>
      <c r="PZ40" s="191"/>
      <c r="QA40" s="191"/>
      <c r="QB40" s="191"/>
      <c r="QC40" s="191"/>
      <c r="QD40" s="191"/>
      <c r="QE40" s="191"/>
      <c r="QF40" s="191"/>
      <c r="QG40" s="191"/>
      <c r="QH40" s="191"/>
      <c r="QI40" s="191"/>
      <c r="QJ40" s="191"/>
      <c r="QK40" s="191"/>
      <c r="QL40" s="191"/>
      <c r="QM40" s="191"/>
      <c r="QN40" s="191"/>
      <c r="QO40" s="191"/>
      <c r="QP40" s="191"/>
      <c r="QQ40" s="191"/>
      <c r="QR40" s="191"/>
      <c r="QS40" s="191"/>
      <c r="QT40" s="191"/>
      <c r="QU40" s="191"/>
      <c r="QV40" s="191"/>
      <c r="QW40" s="191"/>
      <c r="QX40" s="191"/>
      <c r="QY40" s="191"/>
      <c r="QZ40" s="191"/>
      <c r="RA40" s="191"/>
      <c r="RB40" s="191"/>
      <c r="RC40" s="191"/>
      <c r="RD40" s="191"/>
      <c r="RE40" s="191"/>
      <c r="RF40" s="191"/>
      <c r="RG40" s="191"/>
      <c r="RH40" s="191"/>
      <c r="RI40" s="191"/>
      <c r="RJ40" s="191"/>
      <c r="RK40" s="191"/>
      <c r="RL40" s="191"/>
      <c r="RM40" s="191"/>
      <c r="RN40" s="191"/>
      <c r="RO40" s="191"/>
      <c r="RP40" s="191"/>
      <c r="RQ40" s="191"/>
      <c r="RR40" s="191"/>
      <c r="RS40" s="191"/>
      <c r="RT40" s="191"/>
      <c r="RU40" s="191"/>
      <c r="RV40" s="191"/>
      <c r="RW40" s="191"/>
      <c r="RX40" s="191"/>
      <c r="RY40" s="191"/>
      <c r="RZ40" s="191"/>
      <c r="SA40" s="191"/>
      <c r="SB40" s="191"/>
      <c r="SC40" s="191"/>
      <c r="SD40" s="191"/>
      <c r="SE40" s="191"/>
      <c r="SF40" s="191"/>
      <c r="SG40" s="191"/>
      <c r="SH40" s="191"/>
      <c r="SI40" s="191"/>
      <c r="SJ40" s="191"/>
      <c r="SK40" s="191"/>
      <c r="SL40" s="191"/>
      <c r="SM40" s="191"/>
      <c r="SN40" s="191"/>
      <c r="SO40" s="191"/>
      <c r="SP40" s="191"/>
      <c r="SQ40" s="191"/>
      <c r="SR40" s="191"/>
      <c r="SS40" s="191"/>
      <c r="ST40" s="191"/>
      <c r="SU40" s="191"/>
      <c r="SV40" s="191"/>
      <c r="SW40" s="191"/>
      <c r="SX40" s="191"/>
      <c r="SY40" s="191"/>
      <c r="SZ40" s="191"/>
      <c r="TA40" s="191"/>
      <c r="TB40" s="191"/>
      <c r="TC40" s="191"/>
      <c r="TD40" s="191"/>
      <c r="TE40" s="191"/>
      <c r="TF40" s="191"/>
      <c r="TG40" s="191"/>
      <c r="TH40" s="191"/>
      <c r="TI40" s="191"/>
      <c r="TJ40" s="191"/>
      <c r="TK40" s="191"/>
      <c r="TL40" s="191"/>
      <c r="TM40" s="191"/>
      <c r="TN40" s="191"/>
      <c r="TO40" s="191"/>
      <c r="TP40" s="191"/>
      <c r="TQ40" s="191"/>
      <c r="TR40" s="191"/>
      <c r="TS40" s="191"/>
      <c r="TT40" s="191"/>
      <c r="TU40" s="191"/>
      <c r="TV40" s="191"/>
      <c r="TW40" s="191"/>
      <c r="TX40" s="191"/>
      <c r="TY40" s="191"/>
      <c r="TZ40" s="191"/>
      <c r="UA40" s="191"/>
      <c r="UB40" s="191"/>
      <c r="UC40" s="191"/>
      <c r="UD40" s="191"/>
      <c r="UE40" s="191"/>
      <c r="UF40" s="191"/>
      <c r="UG40" s="191"/>
      <c r="UH40" s="191"/>
      <c r="UI40" s="191"/>
      <c r="UJ40" s="191"/>
      <c r="UK40" s="191"/>
      <c r="UL40" s="191"/>
      <c r="UM40" s="191"/>
      <c r="UN40" s="191"/>
      <c r="UO40" s="191"/>
      <c r="UP40" s="191"/>
      <c r="UQ40" s="191"/>
      <c r="UR40" s="191"/>
      <c r="US40" s="191"/>
      <c r="UT40" s="191"/>
      <c r="UU40" s="191"/>
      <c r="UV40" s="191"/>
      <c r="UW40" s="191"/>
      <c r="UX40" s="191"/>
      <c r="UY40" s="191"/>
      <c r="UZ40" s="191"/>
      <c r="VA40" s="191"/>
      <c r="VB40" s="191"/>
      <c r="VC40" s="191"/>
      <c r="VD40" s="191"/>
      <c r="VE40" s="191"/>
      <c r="VF40" s="191"/>
      <c r="VG40" s="191"/>
      <c r="VH40" s="191"/>
      <c r="VI40" s="191"/>
      <c r="VJ40" s="191"/>
      <c r="VK40" s="191"/>
      <c r="VL40" s="191"/>
      <c r="VM40" s="191"/>
      <c r="VN40" s="191"/>
      <c r="VO40" s="191"/>
      <c r="VP40" s="191"/>
      <c r="VQ40" s="191"/>
      <c r="VR40" s="191"/>
      <c r="VS40" s="191"/>
      <c r="VT40" s="191"/>
      <c r="VU40" s="191"/>
      <c r="VV40" s="191"/>
      <c r="VW40" s="191"/>
      <c r="VX40" s="191"/>
      <c r="VY40" s="191"/>
      <c r="VZ40" s="191"/>
      <c r="WA40" s="191"/>
      <c r="WB40" s="191"/>
      <c r="WC40" s="191"/>
      <c r="WD40" s="191"/>
      <c r="WE40" s="191"/>
      <c r="WF40" s="191"/>
      <c r="WG40" s="191"/>
      <c r="WH40" s="191"/>
      <c r="WI40" s="191"/>
      <c r="WJ40" s="191"/>
      <c r="WK40" s="191"/>
      <c r="WL40" s="191"/>
      <c r="WM40" s="191"/>
      <c r="WN40" s="191"/>
      <c r="WO40" s="191"/>
      <c r="WP40" s="191"/>
      <c r="WQ40" s="191"/>
      <c r="WR40" s="191"/>
      <c r="WS40" s="191"/>
      <c r="WT40" s="191"/>
      <c r="WU40" s="191"/>
      <c r="WV40" s="191"/>
      <c r="WW40" s="191"/>
      <c r="WX40" s="191"/>
      <c r="WY40" s="191"/>
      <c r="WZ40" s="191"/>
      <c r="XA40" s="191"/>
      <c r="XB40" s="191"/>
      <c r="XC40" s="191"/>
      <c r="XD40" s="191"/>
      <c r="XE40" s="191"/>
      <c r="XF40" s="191"/>
      <c r="XG40" s="191"/>
      <c r="XH40" s="191"/>
      <c r="XI40" s="191"/>
      <c r="XJ40" s="191"/>
      <c r="XK40" s="191"/>
      <c r="XL40" s="191"/>
      <c r="XM40" s="191"/>
      <c r="XN40" s="191"/>
      <c r="XO40" s="191"/>
      <c r="XP40" s="191"/>
      <c r="XQ40" s="191"/>
      <c r="XR40" s="191"/>
      <c r="XS40" s="191"/>
      <c r="XT40" s="191"/>
      <c r="XU40" s="191"/>
      <c r="XV40" s="191"/>
      <c r="XW40" s="191"/>
      <c r="XX40" s="191"/>
      <c r="XY40" s="191"/>
      <c r="XZ40" s="191"/>
      <c r="YA40" s="191"/>
      <c r="YB40" s="191"/>
      <c r="YC40" s="191"/>
      <c r="YD40" s="191"/>
      <c r="YE40" s="191"/>
      <c r="YF40" s="191"/>
      <c r="YG40" s="191"/>
      <c r="YH40" s="191"/>
      <c r="YI40" s="191"/>
      <c r="YJ40" s="191"/>
      <c r="YK40" s="191"/>
      <c r="YL40" s="191"/>
      <c r="YM40" s="191"/>
      <c r="YN40" s="191"/>
      <c r="YO40" s="191"/>
      <c r="YP40" s="191"/>
      <c r="YQ40" s="191"/>
      <c r="YR40" s="191"/>
      <c r="YS40" s="191"/>
      <c r="YT40" s="191"/>
      <c r="YU40" s="191"/>
      <c r="YV40" s="191"/>
      <c r="YW40" s="191"/>
      <c r="YX40" s="191"/>
      <c r="YY40" s="191"/>
      <c r="YZ40" s="191"/>
      <c r="ZA40" s="191"/>
      <c r="ZB40" s="191"/>
      <c r="ZC40" s="191"/>
      <c r="ZD40" s="191"/>
      <c r="ZE40" s="191"/>
      <c r="ZF40" s="191"/>
      <c r="ZG40" s="191"/>
      <c r="ZH40" s="191"/>
      <c r="ZI40" s="191"/>
      <c r="ZJ40" s="191"/>
      <c r="ZK40" s="191"/>
      <c r="ZL40" s="191"/>
      <c r="ZM40" s="191"/>
      <c r="ZN40" s="191"/>
      <c r="ZO40" s="191"/>
      <c r="ZP40" s="191"/>
      <c r="ZQ40" s="191"/>
      <c r="ZR40" s="191"/>
      <c r="ZS40" s="191"/>
      <c r="ZT40" s="191"/>
      <c r="ZU40" s="191"/>
      <c r="ZV40" s="191"/>
      <c r="ZW40" s="191"/>
      <c r="ZX40" s="191"/>
      <c r="ZY40" s="191"/>
      <c r="ZZ40" s="191"/>
      <c r="AAA40" s="191"/>
      <c r="AAB40" s="191"/>
      <c r="AAC40" s="191"/>
      <c r="AAD40" s="191"/>
      <c r="AAE40" s="191"/>
      <c r="AAF40" s="191"/>
      <c r="AAG40" s="191"/>
      <c r="AAH40" s="191"/>
      <c r="AAI40" s="191"/>
      <c r="AAJ40" s="191"/>
      <c r="AAK40" s="191"/>
      <c r="AAL40" s="191"/>
      <c r="AAM40" s="191"/>
      <c r="AAN40" s="191"/>
      <c r="AAO40" s="191"/>
      <c r="AAP40" s="191"/>
      <c r="AAQ40" s="191"/>
      <c r="AAR40" s="191"/>
      <c r="AAS40" s="191"/>
      <c r="AAT40" s="191"/>
      <c r="AAU40" s="191"/>
      <c r="AAV40" s="191"/>
      <c r="AAW40" s="191"/>
      <c r="AAX40" s="191"/>
      <c r="AAY40" s="191"/>
      <c r="AAZ40" s="191"/>
      <c r="ABA40" s="191"/>
      <c r="ABB40" s="191"/>
      <c r="ABC40" s="191"/>
      <c r="ABD40" s="191"/>
      <c r="ABE40" s="191"/>
      <c r="ABF40" s="191"/>
      <c r="ABG40" s="191"/>
      <c r="ABH40" s="191"/>
      <c r="ABI40" s="191"/>
      <c r="ABJ40" s="191"/>
      <c r="ABK40" s="191"/>
      <c r="ABL40" s="191"/>
      <c r="ABM40" s="191"/>
      <c r="ABN40" s="191"/>
      <c r="ABO40" s="191"/>
      <c r="ABP40" s="191"/>
      <c r="ABQ40" s="191"/>
      <c r="ABR40" s="191"/>
      <c r="ABS40" s="191"/>
      <c r="ABT40" s="191"/>
      <c r="ABU40" s="191"/>
      <c r="ABV40" s="191"/>
      <c r="ABW40" s="191"/>
      <c r="ABX40" s="191"/>
      <c r="ABY40" s="191"/>
      <c r="ABZ40" s="191"/>
      <c r="ACA40" s="191"/>
      <c r="ACB40" s="191"/>
      <c r="ACC40" s="191"/>
      <c r="ACD40" s="191"/>
      <c r="ACE40" s="191"/>
      <c r="ACF40" s="191"/>
      <c r="ACG40" s="191"/>
      <c r="ACH40" s="191"/>
      <c r="ACI40" s="191"/>
      <c r="ACJ40" s="191"/>
      <c r="ACK40" s="191"/>
      <c r="ACL40" s="191"/>
      <c r="ACM40" s="191"/>
      <c r="ACN40" s="191"/>
      <c r="ACO40" s="191"/>
      <c r="ACP40" s="191"/>
      <c r="ACQ40" s="191"/>
      <c r="ACR40" s="191"/>
      <c r="ACS40" s="191"/>
      <c r="ACT40" s="191"/>
      <c r="ACU40" s="191"/>
      <c r="ACV40" s="191"/>
      <c r="ACW40" s="191"/>
      <c r="ACX40" s="191"/>
      <c r="ACY40" s="191"/>
      <c r="ACZ40" s="191"/>
      <c r="ADA40" s="191"/>
      <c r="ADB40" s="191"/>
      <c r="ADC40" s="191"/>
      <c r="ADD40" s="191"/>
      <c r="ADE40" s="191"/>
      <c r="ADF40" s="191"/>
      <c r="ADG40" s="191"/>
      <c r="ADH40" s="191"/>
      <c r="ADI40" s="191"/>
      <c r="ADJ40" s="191"/>
      <c r="ADK40" s="191"/>
      <c r="ADL40" s="191"/>
      <c r="ADM40" s="191"/>
      <c r="ADN40" s="191"/>
      <c r="ADO40" s="191"/>
      <c r="ADP40" s="191"/>
      <c r="ADQ40" s="191"/>
      <c r="ADR40" s="191"/>
      <c r="ADS40" s="191"/>
      <c r="ADT40" s="191"/>
      <c r="ADU40" s="191"/>
      <c r="ADV40" s="191"/>
      <c r="ADW40" s="191"/>
      <c r="ADX40" s="191"/>
      <c r="ADY40" s="191"/>
      <c r="ADZ40" s="191"/>
      <c r="AEA40" s="191"/>
      <c r="AEB40" s="191"/>
      <c r="AEC40" s="191"/>
      <c r="AED40" s="191"/>
      <c r="AEE40" s="191"/>
      <c r="AEF40" s="191"/>
      <c r="AEG40" s="191"/>
      <c r="AEH40" s="191"/>
      <c r="AEI40" s="191"/>
      <c r="AEJ40" s="191"/>
      <c r="AEK40" s="191"/>
      <c r="AEL40" s="191"/>
      <c r="AEM40" s="191"/>
      <c r="AEN40" s="191"/>
      <c r="AEO40" s="191"/>
      <c r="AEP40" s="191"/>
      <c r="AEQ40" s="191"/>
      <c r="AER40" s="191"/>
      <c r="AES40" s="191"/>
      <c r="AET40" s="191"/>
      <c r="AEU40" s="191"/>
      <c r="AEV40" s="191"/>
      <c r="AEW40" s="191"/>
      <c r="AEX40" s="191"/>
      <c r="AEY40" s="191"/>
      <c r="AEZ40" s="191"/>
      <c r="AFA40" s="191"/>
      <c r="AFB40" s="191"/>
      <c r="AFC40" s="191"/>
      <c r="AFD40" s="191"/>
      <c r="AFE40" s="191"/>
      <c r="AFF40" s="191"/>
      <c r="AFG40" s="191"/>
      <c r="AFH40" s="191"/>
      <c r="AFI40" s="191"/>
      <c r="AFJ40" s="191"/>
      <c r="AFK40" s="191"/>
      <c r="AFL40" s="191"/>
      <c r="AFM40" s="191"/>
      <c r="AFN40" s="191"/>
      <c r="AFO40" s="191"/>
      <c r="AFP40" s="191"/>
      <c r="AFQ40" s="191"/>
      <c r="AFR40" s="191"/>
      <c r="AFS40" s="191"/>
      <c r="AFT40" s="191"/>
      <c r="AFU40" s="191"/>
      <c r="AFV40" s="191"/>
      <c r="AFW40" s="191"/>
      <c r="AFX40" s="191"/>
      <c r="AFY40" s="191"/>
      <c r="AFZ40" s="191"/>
      <c r="AGA40" s="191"/>
      <c r="AGB40" s="191"/>
      <c r="AGC40" s="191"/>
      <c r="AGD40" s="191"/>
      <c r="AGE40" s="191"/>
      <c r="AGF40" s="191"/>
      <c r="AGG40" s="191"/>
      <c r="AGH40" s="191"/>
      <c r="AGI40" s="191"/>
      <c r="AGJ40" s="191"/>
      <c r="AGK40" s="191"/>
      <c r="AGL40" s="191"/>
      <c r="AGM40" s="191"/>
      <c r="AGN40" s="191"/>
      <c r="AGO40" s="191"/>
      <c r="AGP40" s="191"/>
      <c r="AGQ40" s="191"/>
      <c r="AGR40" s="191"/>
      <c r="AGS40" s="191"/>
      <c r="AGT40" s="191"/>
      <c r="AGU40" s="191"/>
      <c r="AGV40" s="191"/>
      <c r="AGW40" s="191"/>
      <c r="AGX40" s="191"/>
      <c r="AGY40" s="191"/>
      <c r="AGZ40" s="191"/>
      <c r="AHA40" s="191"/>
      <c r="AHB40" s="191"/>
      <c r="AHC40" s="191"/>
      <c r="AHD40" s="191"/>
      <c r="AHE40" s="191"/>
      <c r="AHF40" s="191"/>
      <c r="AHG40" s="191"/>
      <c r="AHH40" s="191"/>
      <c r="AHI40" s="191"/>
      <c r="AHJ40" s="191"/>
      <c r="AHK40" s="191"/>
      <c r="AHL40" s="191"/>
      <c r="AHM40" s="191"/>
      <c r="AHN40" s="191"/>
      <c r="AHO40" s="191"/>
      <c r="AHP40" s="191"/>
      <c r="AHQ40" s="191"/>
      <c r="AHR40" s="191"/>
      <c r="AHS40" s="191"/>
      <c r="AHT40" s="191"/>
      <c r="AHU40" s="191"/>
      <c r="AHV40" s="191"/>
      <c r="AHW40" s="191"/>
      <c r="AHX40" s="191"/>
      <c r="AHY40" s="191"/>
      <c r="AHZ40" s="191"/>
      <c r="AIA40" s="191"/>
      <c r="AIB40" s="191"/>
      <c r="AIC40" s="191"/>
      <c r="AID40" s="191"/>
      <c r="AIE40" s="191"/>
      <c r="AIF40" s="191"/>
      <c r="AIG40" s="191"/>
      <c r="AIH40" s="191"/>
      <c r="AII40" s="191"/>
      <c r="AIJ40" s="191"/>
      <c r="AIK40" s="191"/>
      <c r="AIL40" s="191"/>
      <c r="AIM40" s="191"/>
      <c r="AIN40" s="191"/>
      <c r="AIO40" s="191"/>
      <c r="AIP40" s="191"/>
      <c r="AIQ40" s="191"/>
      <c r="AIR40" s="191"/>
      <c r="AIS40" s="191"/>
      <c r="AIT40" s="191"/>
      <c r="AIU40" s="191"/>
      <c r="AIV40" s="191"/>
      <c r="AIW40" s="191"/>
      <c r="AIX40" s="191"/>
      <c r="AIY40" s="191"/>
      <c r="AIZ40" s="191"/>
      <c r="AJA40" s="191"/>
      <c r="AJB40" s="191"/>
      <c r="AJC40" s="191"/>
      <c r="AJD40" s="191"/>
      <c r="AJE40" s="191"/>
      <c r="AJF40" s="191"/>
      <c r="AJG40" s="191"/>
      <c r="AJH40" s="191"/>
      <c r="AJI40" s="191"/>
      <c r="AJJ40" s="191"/>
      <c r="AJK40" s="191"/>
      <c r="AJL40" s="191"/>
      <c r="AJM40" s="191"/>
      <c r="AJN40" s="191"/>
      <c r="AJO40" s="191"/>
      <c r="AJP40" s="191"/>
      <c r="AJQ40" s="191"/>
      <c r="AJR40" s="191"/>
      <c r="AJS40" s="191"/>
      <c r="AJT40" s="191"/>
      <c r="AJU40" s="191"/>
      <c r="AJV40" s="191"/>
      <c r="AJW40" s="191"/>
      <c r="AJX40" s="191"/>
      <c r="AJY40" s="191"/>
      <c r="AJZ40" s="191"/>
      <c r="AKA40" s="191"/>
      <c r="AKB40" s="191"/>
      <c r="AKC40" s="191"/>
      <c r="AKD40" s="191"/>
      <c r="AKE40" s="191"/>
      <c r="AKF40" s="191"/>
      <c r="AKG40" s="191"/>
      <c r="AKH40" s="191"/>
      <c r="AKI40" s="191"/>
      <c r="AKJ40" s="191"/>
      <c r="AKK40" s="191"/>
      <c r="AKL40" s="191"/>
      <c r="AKM40" s="191"/>
      <c r="AKN40" s="191"/>
      <c r="AKO40" s="191"/>
      <c r="AKP40" s="191"/>
      <c r="AKQ40" s="191"/>
      <c r="AKR40" s="191"/>
      <c r="AKS40" s="191"/>
      <c r="AKT40" s="191"/>
      <c r="AKU40" s="191"/>
      <c r="AKV40" s="191"/>
      <c r="AKW40" s="191"/>
      <c r="AKX40" s="191"/>
      <c r="AKY40" s="191"/>
      <c r="AKZ40" s="191"/>
      <c r="ALA40" s="191"/>
      <c r="ALB40" s="191"/>
      <c r="ALC40" s="191"/>
      <c r="ALD40" s="191"/>
      <c r="ALE40" s="191"/>
      <c r="ALF40" s="191"/>
      <c r="ALG40" s="191"/>
      <c r="ALH40" s="191"/>
      <c r="ALI40" s="191"/>
      <c r="ALJ40" s="191"/>
      <c r="ALK40" s="191"/>
      <c r="ALL40" s="191"/>
      <c r="ALM40" s="191"/>
      <c r="ALN40" s="191"/>
      <c r="ALO40" s="191"/>
      <c r="ALP40" s="191"/>
      <c r="ALQ40" s="191"/>
      <c r="ALR40" s="191"/>
      <c r="ALS40" s="191"/>
      <c r="ALT40" s="191"/>
      <c r="ALU40" s="191"/>
      <c r="ALV40" s="191"/>
      <c r="ALW40" s="191"/>
      <c r="ALX40" s="191"/>
      <c r="ALY40" s="191"/>
      <c r="ALZ40" s="191"/>
      <c r="AMA40" s="191"/>
      <c r="AMB40" s="191"/>
      <c r="AMC40" s="191"/>
      <c r="AMD40" s="191"/>
      <c r="AME40" s="191"/>
      <c r="AMF40" s="191"/>
      <c r="AMG40" s="191"/>
      <c r="AMH40" s="191"/>
      <c r="AMI40" s="191"/>
      <c r="AMJ40" s="191"/>
      <c r="AMK40" s="191"/>
      <c r="AML40" s="191"/>
    </row>
    <row r="41" spans="1:1026" ht="9.9499999999999993" customHeight="1" x14ac:dyDescent="0.25">
      <c r="A41" s="220" t="s">
        <v>17</v>
      </c>
      <c r="B41" s="227">
        <f>SUM(B38:B40)</f>
        <v>8.6499999999999994E-2</v>
      </c>
      <c r="C41" s="227"/>
      <c r="D41" s="227"/>
      <c r="E41" s="172">
        <f>SUM(E38:E40)</f>
        <v>5131.0266009852212</v>
      </c>
      <c r="F41" s="172">
        <f>SUM(F38:F40)</f>
        <v>3796.2847290640402</v>
      </c>
      <c r="H41" s="215"/>
      <c r="M41" s="188"/>
      <c r="N41" s="215">
        <f>F35+F41+F19</f>
        <v>43887.684729064043</v>
      </c>
      <c r="O41" s="189">
        <v>0.03</v>
      </c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1"/>
      <c r="AI41" s="191"/>
      <c r="AJ41" s="191"/>
      <c r="AK41" s="191"/>
      <c r="AL41" s="191"/>
      <c r="AM41" s="191"/>
      <c r="AN41" s="191"/>
      <c r="AO41" s="191"/>
      <c r="AP41" s="191"/>
      <c r="AQ41" s="191"/>
      <c r="AR41" s="191"/>
      <c r="AS41" s="191"/>
      <c r="AT41" s="191"/>
      <c r="AU41" s="191"/>
      <c r="AV41" s="191"/>
      <c r="AW41" s="191"/>
      <c r="AX41" s="191"/>
      <c r="AY41" s="191"/>
      <c r="AZ41" s="191"/>
      <c r="BA41" s="191"/>
      <c r="BB41" s="191"/>
      <c r="BC41" s="191"/>
      <c r="BD41" s="191"/>
      <c r="BE41" s="191"/>
      <c r="BF41" s="191"/>
      <c r="BG41" s="191"/>
      <c r="BH41" s="191"/>
      <c r="BI41" s="191"/>
      <c r="BJ41" s="191"/>
      <c r="BK41" s="191"/>
      <c r="BL41" s="191"/>
      <c r="BM41" s="191"/>
      <c r="BN41" s="191"/>
      <c r="BO41" s="191"/>
      <c r="BP41" s="191"/>
      <c r="BQ41" s="191"/>
      <c r="BR41" s="191"/>
      <c r="BS41" s="191"/>
      <c r="BT41" s="191"/>
      <c r="BU41" s="191"/>
      <c r="BV41" s="191"/>
      <c r="BW41" s="191"/>
      <c r="BX41" s="191"/>
      <c r="BY41" s="191"/>
      <c r="BZ41" s="191"/>
      <c r="CA41" s="191"/>
      <c r="CB41" s="191"/>
      <c r="CC41" s="191"/>
      <c r="CD41" s="191"/>
      <c r="CE41" s="191"/>
      <c r="CF41" s="191"/>
      <c r="CG41" s="191"/>
      <c r="CH41" s="191"/>
      <c r="CI41" s="191"/>
      <c r="CJ41" s="191"/>
      <c r="CK41" s="191"/>
      <c r="CL41" s="191"/>
      <c r="CM41" s="191"/>
      <c r="CN41" s="191"/>
      <c r="CO41" s="191"/>
      <c r="CP41" s="191"/>
      <c r="CQ41" s="191"/>
      <c r="CR41" s="191"/>
      <c r="CS41" s="191"/>
      <c r="CT41" s="191"/>
      <c r="CU41" s="191"/>
      <c r="CV41" s="191"/>
      <c r="CW41" s="191"/>
      <c r="CX41" s="191"/>
      <c r="CY41" s="191"/>
      <c r="CZ41" s="191"/>
      <c r="DA41" s="191"/>
      <c r="DB41" s="191"/>
      <c r="DC41" s="191"/>
      <c r="DD41" s="191"/>
      <c r="DE41" s="191"/>
      <c r="DF41" s="191"/>
      <c r="DG41" s="191"/>
      <c r="DH41" s="191"/>
      <c r="DI41" s="191"/>
      <c r="DJ41" s="191"/>
      <c r="DK41" s="191"/>
      <c r="DL41" s="191"/>
      <c r="DM41" s="191"/>
      <c r="DN41" s="191"/>
      <c r="DO41" s="191"/>
      <c r="DP41" s="191"/>
      <c r="DQ41" s="191"/>
      <c r="DR41" s="191"/>
      <c r="DS41" s="191"/>
      <c r="DT41" s="191"/>
      <c r="DU41" s="191"/>
      <c r="DV41" s="191"/>
      <c r="DW41" s="191"/>
      <c r="DX41" s="191"/>
      <c r="DY41" s="191"/>
      <c r="DZ41" s="191"/>
      <c r="EA41" s="191"/>
      <c r="EB41" s="191"/>
      <c r="EC41" s="191"/>
      <c r="ED41" s="191"/>
      <c r="EE41" s="191"/>
      <c r="EF41" s="191"/>
      <c r="EG41" s="191"/>
      <c r="EH41" s="191"/>
      <c r="EI41" s="191"/>
      <c r="EJ41" s="191"/>
      <c r="EK41" s="191"/>
      <c r="EL41" s="191"/>
      <c r="EM41" s="191"/>
      <c r="EN41" s="191"/>
      <c r="EO41" s="191"/>
      <c r="EP41" s="191"/>
      <c r="EQ41" s="191"/>
      <c r="ER41" s="191"/>
      <c r="ES41" s="191"/>
      <c r="ET41" s="191"/>
      <c r="EU41" s="191"/>
      <c r="EV41" s="191"/>
      <c r="EW41" s="191"/>
      <c r="EX41" s="191"/>
      <c r="EY41" s="191"/>
      <c r="EZ41" s="191"/>
      <c r="FA41" s="191"/>
      <c r="FB41" s="191"/>
      <c r="FC41" s="191"/>
      <c r="FD41" s="191"/>
      <c r="FE41" s="191"/>
      <c r="FF41" s="191"/>
      <c r="FG41" s="191"/>
      <c r="FH41" s="191"/>
      <c r="FI41" s="191"/>
      <c r="FJ41" s="191"/>
      <c r="FK41" s="191"/>
      <c r="FL41" s="191"/>
      <c r="FM41" s="191"/>
      <c r="FN41" s="191"/>
      <c r="FO41" s="191"/>
      <c r="FP41" s="191"/>
      <c r="FQ41" s="191"/>
      <c r="FR41" s="191"/>
      <c r="FS41" s="191"/>
      <c r="FT41" s="191"/>
      <c r="FU41" s="191"/>
      <c r="FV41" s="191"/>
      <c r="FW41" s="191"/>
      <c r="FX41" s="191"/>
      <c r="FY41" s="191"/>
      <c r="FZ41" s="191"/>
      <c r="GA41" s="191"/>
      <c r="GB41" s="191"/>
      <c r="GC41" s="191"/>
      <c r="GD41" s="191"/>
      <c r="GE41" s="191"/>
      <c r="GF41" s="191"/>
      <c r="GG41" s="191"/>
      <c r="GH41" s="191"/>
      <c r="GI41" s="191"/>
      <c r="GJ41" s="191"/>
      <c r="GK41" s="191"/>
      <c r="GL41" s="191"/>
      <c r="GM41" s="191"/>
      <c r="GN41" s="191"/>
      <c r="GO41" s="191"/>
      <c r="GP41" s="191"/>
      <c r="GQ41" s="191"/>
      <c r="GR41" s="191"/>
      <c r="GS41" s="191"/>
      <c r="GT41" s="191"/>
      <c r="GU41" s="191"/>
      <c r="GV41" s="191"/>
      <c r="GW41" s="191"/>
      <c r="GX41" s="191"/>
      <c r="GY41" s="191"/>
      <c r="GZ41" s="191"/>
      <c r="HA41" s="191"/>
      <c r="HB41" s="191"/>
      <c r="HC41" s="191"/>
      <c r="HD41" s="191"/>
      <c r="HE41" s="191"/>
      <c r="HF41" s="191"/>
      <c r="HG41" s="191"/>
      <c r="HH41" s="191"/>
      <c r="HI41" s="191"/>
      <c r="HJ41" s="191"/>
      <c r="HK41" s="191"/>
      <c r="HL41" s="191"/>
      <c r="HM41" s="191"/>
      <c r="HN41" s="191"/>
      <c r="HO41" s="191"/>
      <c r="HP41" s="191"/>
      <c r="HQ41" s="191"/>
      <c r="HR41" s="191"/>
      <c r="HS41" s="191"/>
      <c r="HT41" s="191"/>
      <c r="HU41" s="191"/>
      <c r="HV41" s="191"/>
      <c r="HW41" s="191"/>
      <c r="HX41" s="191"/>
      <c r="HY41" s="191"/>
      <c r="HZ41" s="191"/>
      <c r="IA41" s="191"/>
      <c r="IB41" s="191"/>
      <c r="IC41" s="191"/>
      <c r="ID41" s="191"/>
      <c r="IE41" s="191"/>
      <c r="IF41" s="191"/>
      <c r="IG41" s="191"/>
      <c r="IH41" s="191"/>
      <c r="II41" s="191"/>
      <c r="IJ41" s="191"/>
      <c r="IK41" s="191"/>
      <c r="IL41" s="191"/>
      <c r="IM41" s="191"/>
      <c r="IN41" s="191"/>
      <c r="IO41" s="191"/>
      <c r="IP41" s="191"/>
      <c r="IQ41" s="191"/>
      <c r="IR41" s="191"/>
      <c r="IS41" s="191"/>
      <c r="IT41" s="191"/>
      <c r="IU41" s="191"/>
      <c r="IV41" s="191"/>
      <c r="IW41" s="191"/>
      <c r="IX41" s="191"/>
      <c r="IY41" s="191"/>
      <c r="IZ41" s="191"/>
      <c r="JA41" s="191"/>
      <c r="JB41" s="191"/>
      <c r="JC41" s="191"/>
      <c r="JD41" s="191"/>
      <c r="JE41" s="191"/>
      <c r="JF41" s="191"/>
      <c r="JG41" s="191"/>
      <c r="JH41" s="191"/>
      <c r="JI41" s="191"/>
      <c r="JJ41" s="191"/>
      <c r="JK41" s="191"/>
      <c r="JL41" s="191"/>
      <c r="JM41" s="191"/>
      <c r="JN41" s="191"/>
      <c r="JO41" s="191"/>
      <c r="JP41" s="191"/>
      <c r="JQ41" s="191"/>
      <c r="JR41" s="191"/>
      <c r="JS41" s="191"/>
      <c r="JT41" s="191"/>
      <c r="JU41" s="191"/>
      <c r="JV41" s="191"/>
      <c r="JW41" s="191"/>
      <c r="JX41" s="191"/>
      <c r="JY41" s="191"/>
      <c r="JZ41" s="191"/>
      <c r="KA41" s="191"/>
      <c r="KB41" s="191"/>
      <c r="KC41" s="191"/>
      <c r="KD41" s="191"/>
      <c r="KE41" s="191"/>
      <c r="KF41" s="191"/>
      <c r="KG41" s="191"/>
      <c r="KH41" s="191"/>
      <c r="KI41" s="191"/>
      <c r="KJ41" s="191"/>
      <c r="KK41" s="191"/>
      <c r="KL41" s="191"/>
      <c r="KM41" s="191"/>
      <c r="KN41" s="191"/>
      <c r="KO41" s="191"/>
      <c r="KP41" s="191"/>
      <c r="KQ41" s="191"/>
      <c r="KR41" s="191"/>
      <c r="KS41" s="191"/>
      <c r="KT41" s="191"/>
      <c r="KU41" s="191"/>
      <c r="KV41" s="191"/>
      <c r="KW41" s="191"/>
      <c r="KX41" s="191"/>
      <c r="KY41" s="191"/>
      <c r="KZ41" s="191"/>
      <c r="LA41" s="191"/>
      <c r="LB41" s="191"/>
      <c r="LC41" s="191"/>
      <c r="LD41" s="191"/>
      <c r="LE41" s="191"/>
      <c r="LF41" s="191"/>
      <c r="LG41" s="191"/>
      <c r="LH41" s="191"/>
      <c r="LI41" s="191"/>
      <c r="LJ41" s="191"/>
      <c r="LK41" s="191"/>
      <c r="LL41" s="191"/>
      <c r="LM41" s="191"/>
      <c r="LN41" s="191"/>
      <c r="LO41" s="191"/>
      <c r="LP41" s="191"/>
      <c r="LQ41" s="191"/>
      <c r="LR41" s="191"/>
      <c r="LS41" s="191"/>
      <c r="LT41" s="191"/>
      <c r="LU41" s="191"/>
      <c r="LV41" s="191"/>
      <c r="LW41" s="191"/>
      <c r="LX41" s="191"/>
      <c r="LY41" s="191"/>
      <c r="LZ41" s="191"/>
      <c r="MA41" s="191"/>
      <c r="MB41" s="191"/>
      <c r="MC41" s="191"/>
      <c r="MD41" s="191"/>
      <c r="ME41" s="191"/>
      <c r="MF41" s="191"/>
      <c r="MG41" s="191"/>
      <c r="MH41" s="191"/>
      <c r="MI41" s="191"/>
      <c r="MJ41" s="191"/>
      <c r="MK41" s="191"/>
      <c r="ML41" s="191"/>
      <c r="MM41" s="191"/>
      <c r="MN41" s="191"/>
      <c r="MO41" s="191"/>
      <c r="MP41" s="191"/>
      <c r="MQ41" s="191"/>
      <c r="MR41" s="191"/>
      <c r="MS41" s="191"/>
      <c r="MT41" s="191"/>
      <c r="MU41" s="191"/>
      <c r="MV41" s="191"/>
      <c r="MW41" s="191"/>
      <c r="MX41" s="191"/>
      <c r="MY41" s="191"/>
      <c r="MZ41" s="191"/>
      <c r="NA41" s="191"/>
      <c r="NB41" s="191"/>
      <c r="NC41" s="191"/>
      <c r="ND41" s="191"/>
      <c r="NE41" s="191"/>
      <c r="NF41" s="191"/>
      <c r="NG41" s="191"/>
      <c r="NH41" s="191"/>
      <c r="NI41" s="191"/>
      <c r="NJ41" s="191"/>
      <c r="NK41" s="191"/>
      <c r="NL41" s="191"/>
      <c r="NM41" s="191"/>
      <c r="NN41" s="191"/>
      <c r="NO41" s="191"/>
      <c r="NP41" s="191"/>
      <c r="NQ41" s="191"/>
      <c r="NR41" s="191"/>
      <c r="NS41" s="191"/>
      <c r="NT41" s="191"/>
      <c r="NU41" s="191"/>
      <c r="NV41" s="191"/>
      <c r="NW41" s="191"/>
      <c r="NX41" s="191"/>
      <c r="NY41" s="191"/>
      <c r="NZ41" s="191"/>
      <c r="OA41" s="191"/>
      <c r="OB41" s="191"/>
      <c r="OC41" s="191"/>
      <c r="OD41" s="191"/>
      <c r="OE41" s="191"/>
      <c r="OF41" s="191"/>
      <c r="OG41" s="191"/>
      <c r="OH41" s="191"/>
      <c r="OI41" s="191"/>
      <c r="OJ41" s="191"/>
      <c r="OK41" s="191"/>
      <c r="OL41" s="191"/>
      <c r="OM41" s="191"/>
      <c r="ON41" s="191"/>
      <c r="OO41" s="191"/>
      <c r="OP41" s="191"/>
      <c r="OQ41" s="191"/>
      <c r="OR41" s="191"/>
      <c r="OS41" s="191"/>
      <c r="OT41" s="191"/>
      <c r="OU41" s="191"/>
      <c r="OV41" s="191"/>
      <c r="OW41" s="191"/>
      <c r="OX41" s="191"/>
      <c r="OY41" s="191"/>
      <c r="OZ41" s="191"/>
      <c r="PA41" s="191"/>
      <c r="PB41" s="191"/>
      <c r="PC41" s="191"/>
      <c r="PD41" s="191"/>
      <c r="PE41" s="191"/>
      <c r="PF41" s="191"/>
      <c r="PG41" s="191"/>
      <c r="PH41" s="191"/>
      <c r="PI41" s="191"/>
      <c r="PJ41" s="191"/>
      <c r="PK41" s="191"/>
      <c r="PL41" s="191"/>
      <c r="PM41" s="191"/>
      <c r="PN41" s="191"/>
      <c r="PO41" s="191"/>
      <c r="PP41" s="191"/>
      <c r="PQ41" s="191"/>
      <c r="PR41" s="191"/>
      <c r="PS41" s="191"/>
      <c r="PT41" s="191"/>
      <c r="PU41" s="191"/>
      <c r="PV41" s="191"/>
      <c r="PW41" s="191"/>
      <c r="PX41" s="191"/>
      <c r="PY41" s="191"/>
      <c r="PZ41" s="191"/>
      <c r="QA41" s="191"/>
      <c r="QB41" s="191"/>
      <c r="QC41" s="191"/>
      <c r="QD41" s="191"/>
      <c r="QE41" s="191"/>
      <c r="QF41" s="191"/>
      <c r="QG41" s="191"/>
      <c r="QH41" s="191"/>
      <c r="QI41" s="191"/>
      <c r="QJ41" s="191"/>
      <c r="QK41" s="191"/>
      <c r="QL41" s="191"/>
      <c r="QM41" s="191"/>
      <c r="QN41" s="191"/>
      <c r="QO41" s="191"/>
      <c r="QP41" s="191"/>
      <c r="QQ41" s="191"/>
      <c r="QR41" s="191"/>
      <c r="QS41" s="191"/>
      <c r="QT41" s="191"/>
      <c r="QU41" s="191"/>
      <c r="QV41" s="191"/>
      <c r="QW41" s="191"/>
      <c r="QX41" s="191"/>
      <c r="QY41" s="191"/>
      <c r="QZ41" s="191"/>
      <c r="RA41" s="191"/>
      <c r="RB41" s="191"/>
      <c r="RC41" s="191"/>
      <c r="RD41" s="191"/>
      <c r="RE41" s="191"/>
      <c r="RF41" s="191"/>
      <c r="RG41" s="191"/>
      <c r="RH41" s="191"/>
      <c r="RI41" s="191"/>
      <c r="RJ41" s="191"/>
      <c r="RK41" s="191"/>
      <c r="RL41" s="191"/>
      <c r="RM41" s="191"/>
      <c r="RN41" s="191"/>
      <c r="RO41" s="191"/>
      <c r="RP41" s="191"/>
      <c r="RQ41" s="191"/>
      <c r="RR41" s="191"/>
      <c r="RS41" s="191"/>
      <c r="RT41" s="191"/>
      <c r="RU41" s="191"/>
      <c r="RV41" s="191"/>
      <c r="RW41" s="191"/>
      <c r="RX41" s="191"/>
      <c r="RY41" s="191"/>
      <c r="RZ41" s="191"/>
      <c r="SA41" s="191"/>
      <c r="SB41" s="191"/>
      <c r="SC41" s="191"/>
      <c r="SD41" s="191"/>
      <c r="SE41" s="191"/>
      <c r="SF41" s="191"/>
      <c r="SG41" s="191"/>
      <c r="SH41" s="191"/>
      <c r="SI41" s="191"/>
      <c r="SJ41" s="191"/>
      <c r="SK41" s="191"/>
      <c r="SL41" s="191"/>
      <c r="SM41" s="191"/>
      <c r="SN41" s="191"/>
      <c r="SO41" s="191"/>
      <c r="SP41" s="191"/>
      <c r="SQ41" s="191"/>
      <c r="SR41" s="191"/>
      <c r="SS41" s="191"/>
      <c r="ST41" s="191"/>
      <c r="SU41" s="191"/>
      <c r="SV41" s="191"/>
      <c r="SW41" s="191"/>
      <c r="SX41" s="191"/>
      <c r="SY41" s="191"/>
      <c r="SZ41" s="191"/>
      <c r="TA41" s="191"/>
      <c r="TB41" s="191"/>
      <c r="TC41" s="191"/>
      <c r="TD41" s="191"/>
      <c r="TE41" s="191"/>
      <c r="TF41" s="191"/>
      <c r="TG41" s="191"/>
      <c r="TH41" s="191"/>
      <c r="TI41" s="191"/>
      <c r="TJ41" s="191"/>
      <c r="TK41" s="191"/>
      <c r="TL41" s="191"/>
      <c r="TM41" s="191"/>
      <c r="TN41" s="191"/>
      <c r="TO41" s="191"/>
      <c r="TP41" s="191"/>
      <c r="TQ41" s="191"/>
      <c r="TR41" s="191"/>
      <c r="TS41" s="191"/>
      <c r="TT41" s="191"/>
      <c r="TU41" s="191"/>
      <c r="TV41" s="191"/>
      <c r="TW41" s="191"/>
      <c r="TX41" s="191"/>
      <c r="TY41" s="191"/>
      <c r="TZ41" s="191"/>
      <c r="UA41" s="191"/>
      <c r="UB41" s="191"/>
      <c r="UC41" s="191"/>
      <c r="UD41" s="191"/>
      <c r="UE41" s="191"/>
      <c r="UF41" s="191"/>
      <c r="UG41" s="191"/>
      <c r="UH41" s="191"/>
      <c r="UI41" s="191"/>
      <c r="UJ41" s="191"/>
      <c r="UK41" s="191"/>
      <c r="UL41" s="191"/>
      <c r="UM41" s="191"/>
      <c r="UN41" s="191"/>
      <c r="UO41" s="191"/>
      <c r="UP41" s="191"/>
      <c r="UQ41" s="191"/>
      <c r="UR41" s="191"/>
      <c r="US41" s="191"/>
      <c r="UT41" s="191"/>
      <c r="UU41" s="191"/>
      <c r="UV41" s="191"/>
      <c r="UW41" s="191"/>
      <c r="UX41" s="191"/>
      <c r="UY41" s="191"/>
      <c r="UZ41" s="191"/>
      <c r="VA41" s="191"/>
      <c r="VB41" s="191"/>
      <c r="VC41" s="191"/>
      <c r="VD41" s="191"/>
      <c r="VE41" s="191"/>
      <c r="VF41" s="191"/>
      <c r="VG41" s="191"/>
      <c r="VH41" s="191"/>
      <c r="VI41" s="191"/>
      <c r="VJ41" s="191"/>
      <c r="VK41" s="191"/>
      <c r="VL41" s="191"/>
      <c r="VM41" s="191"/>
      <c r="VN41" s="191"/>
      <c r="VO41" s="191"/>
      <c r="VP41" s="191"/>
      <c r="VQ41" s="191"/>
      <c r="VR41" s="191"/>
      <c r="VS41" s="191"/>
      <c r="VT41" s="191"/>
      <c r="VU41" s="191"/>
      <c r="VV41" s="191"/>
      <c r="VW41" s="191"/>
      <c r="VX41" s="191"/>
      <c r="VY41" s="191"/>
      <c r="VZ41" s="191"/>
      <c r="WA41" s="191"/>
      <c r="WB41" s="191"/>
      <c r="WC41" s="191"/>
      <c r="WD41" s="191"/>
      <c r="WE41" s="191"/>
      <c r="WF41" s="191"/>
      <c r="WG41" s="191"/>
      <c r="WH41" s="191"/>
      <c r="WI41" s="191"/>
      <c r="WJ41" s="191"/>
      <c r="WK41" s="191"/>
      <c r="WL41" s="191"/>
      <c r="WM41" s="191"/>
      <c r="WN41" s="191"/>
      <c r="WO41" s="191"/>
      <c r="WP41" s="191"/>
      <c r="WQ41" s="191"/>
      <c r="WR41" s="191"/>
      <c r="WS41" s="191"/>
      <c r="WT41" s="191"/>
      <c r="WU41" s="191"/>
      <c r="WV41" s="191"/>
      <c r="WW41" s="191"/>
      <c r="WX41" s="191"/>
      <c r="WY41" s="191"/>
      <c r="WZ41" s="191"/>
      <c r="XA41" s="191"/>
      <c r="XB41" s="191"/>
      <c r="XC41" s="191"/>
      <c r="XD41" s="191"/>
      <c r="XE41" s="191"/>
      <c r="XF41" s="191"/>
      <c r="XG41" s="191"/>
      <c r="XH41" s="191"/>
      <c r="XI41" s="191"/>
      <c r="XJ41" s="191"/>
      <c r="XK41" s="191"/>
      <c r="XL41" s="191"/>
      <c r="XM41" s="191"/>
      <c r="XN41" s="191"/>
      <c r="XO41" s="191"/>
      <c r="XP41" s="191"/>
      <c r="XQ41" s="191"/>
      <c r="XR41" s="191"/>
      <c r="XS41" s="191"/>
      <c r="XT41" s="191"/>
      <c r="XU41" s="191"/>
      <c r="XV41" s="191"/>
      <c r="XW41" s="191"/>
      <c r="XX41" s="191"/>
      <c r="XY41" s="191"/>
      <c r="XZ41" s="191"/>
      <c r="YA41" s="191"/>
      <c r="YB41" s="191"/>
      <c r="YC41" s="191"/>
      <c r="YD41" s="191"/>
      <c r="YE41" s="191"/>
      <c r="YF41" s="191"/>
      <c r="YG41" s="191"/>
      <c r="YH41" s="191"/>
      <c r="YI41" s="191"/>
      <c r="YJ41" s="191"/>
      <c r="YK41" s="191"/>
      <c r="YL41" s="191"/>
      <c r="YM41" s="191"/>
      <c r="YN41" s="191"/>
      <c r="YO41" s="191"/>
      <c r="YP41" s="191"/>
      <c r="YQ41" s="191"/>
      <c r="YR41" s="191"/>
      <c r="YS41" s="191"/>
      <c r="YT41" s="191"/>
      <c r="YU41" s="191"/>
      <c r="YV41" s="191"/>
      <c r="YW41" s="191"/>
      <c r="YX41" s="191"/>
      <c r="YY41" s="191"/>
      <c r="YZ41" s="191"/>
      <c r="ZA41" s="191"/>
      <c r="ZB41" s="191"/>
      <c r="ZC41" s="191"/>
      <c r="ZD41" s="191"/>
      <c r="ZE41" s="191"/>
      <c r="ZF41" s="191"/>
      <c r="ZG41" s="191"/>
      <c r="ZH41" s="191"/>
      <c r="ZI41" s="191"/>
      <c r="ZJ41" s="191"/>
      <c r="ZK41" s="191"/>
      <c r="ZL41" s="191"/>
      <c r="ZM41" s="191"/>
      <c r="ZN41" s="191"/>
      <c r="ZO41" s="191"/>
      <c r="ZP41" s="191"/>
      <c r="ZQ41" s="191"/>
      <c r="ZR41" s="191"/>
      <c r="ZS41" s="191"/>
      <c r="ZT41" s="191"/>
      <c r="ZU41" s="191"/>
      <c r="ZV41" s="191"/>
      <c r="ZW41" s="191"/>
      <c r="ZX41" s="191"/>
      <c r="ZY41" s="191"/>
      <c r="ZZ41" s="191"/>
      <c r="AAA41" s="191"/>
      <c r="AAB41" s="191"/>
      <c r="AAC41" s="191"/>
      <c r="AAD41" s="191"/>
      <c r="AAE41" s="191"/>
      <c r="AAF41" s="191"/>
      <c r="AAG41" s="191"/>
      <c r="AAH41" s="191"/>
      <c r="AAI41" s="191"/>
      <c r="AAJ41" s="191"/>
      <c r="AAK41" s="191"/>
      <c r="AAL41" s="191"/>
      <c r="AAM41" s="191"/>
      <c r="AAN41" s="191"/>
      <c r="AAO41" s="191"/>
      <c r="AAP41" s="191"/>
      <c r="AAQ41" s="191"/>
      <c r="AAR41" s="191"/>
      <c r="AAS41" s="191"/>
      <c r="AAT41" s="191"/>
      <c r="AAU41" s="191"/>
      <c r="AAV41" s="191"/>
      <c r="AAW41" s="191"/>
      <c r="AAX41" s="191"/>
      <c r="AAY41" s="191"/>
      <c r="AAZ41" s="191"/>
      <c r="ABA41" s="191"/>
      <c r="ABB41" s="191"/>
      <c r="ABC41" s="191"/>
      <c r="ABD41" s="191"/>
      <c r="ABE41" s="191"/>
      <c r="ABF41" s="191"/>
      <c r="ABG41" s="191"/>
      <c r="ABH41" s="191"/>
      <c r="ABI41" s="191"/>
      <c r="ABJ41" s="191"/>
      <c r="ABK41" s="191"/>
      <c r="ABL41" s="191"/>
      <c r="ABM41" s="191"/>
      <c r="ABN41" s="191"/>
      <c r="ABO41" s="191"/>
      <c r="ABP41" s="191"/>
      <c r="ABQ41" s="191"/>
      <c r="ABR41" s="191"/>
      <c r="ABS41" s="191"/>
      <c r="ABT41" s="191"/>
      <c r="ABU41" s="191"/>
      <c r="ABV41" s="191"/>
      <c r="ABW41" s="191"/>
      <c r="ABX41" s="191"/>
      <c r="ABY41" s="191"/>
      <c r="ABZ41" s="191"/>
      <c r="ACA41" s="191"/>
      <c r="ACB41" s="191"/>
      <c r="ACC41" s="191"/>
      <c r="ACD41" s="191"/>
      <c r="ACE41" s="191"/>
      <c r="ACF41" s="191"/>
      <c r="ACG41" s="191"/>
      <c r="ACH41" s="191"/>
      <c r="ACI41" s="191"/>
      <c r="ACJ41" s="191"/>
      <c r="ACK41" s="191"/>
      <c r="ACL41" s="191"/>
      <c r="ACM41" s="191"/>
      <c r="ACN41" s="191"/>
      <c r="ACO41" s="191"/>
      <c r="ACP41" s="191"/>
      <c r="ACQ41" s="191"/>
      <c r="ACR41" s="191"/>
      <c r="ACS41" s="191"/>
      <c r="ACT41" s="191"/>
      <c r="ACU41" s="191"/>
      <c r="ACV41" s="191"/>
      <c r="ACW41" s="191"/>
      <c r="ACX41" s="191"/>
      <c r="ACY41" s="191"/>
      <c r="ACZ41" s="191"/>
      <c r="ADA41" s="191"/>
      <c r="ADB41" s="191"/>
      <c r="ADC41" s="191"/>
      <c r="ADD41" s="191"/>
      <c r="ADE41" s="191"/>
      <c r="ADF41" s="191"/>
      <c r="ADG41" s="191"/>
      <c r="ADH41" s="191"/>
      <c r="ADI41" s="191"/>
      <c r="ADJ41" s="191"/>
      <c r="ADK41" s="191"/>
      <c r="ADL41" s="191"/>
      <c r="ADM41" s="191"/>
      <c r="ADN41" s="191"/>
      <c r="ADO41" s="191"/>
      <c r="ADP41" s="191"/>
      <c r="ADQ41" s="191"/>
      <c r="ADR41" s="191"/>
      <c r="ADS41" s="191"/>
      <c r="ADT41" s="191"/>
      <c r="ADU41" s="191"/>
      <c r="ADV41" s="191"/>
      <c r="ADW41" s="191"/>
      <c r="ADX41" s="191"/>
      <c r="ADY41" s="191"/>
      <c r="ADZ41" s="191"/>
      <c r="AEA41" s="191"/>
      <c r="AEB41" s="191"/>
      <c r="AEC41" s="191"/>
      <c r="AED41" s="191"/>
      <c r="AEE41" s="191"/>
      <c r="AEF41" s="191"/>
      <c r="AEG41" s="191"/>
      <c r="AEH41" s="191"/>
      <c r="AEI41" s="191"/>
      <c r="AEJ41" s="191"/>
      <c r="AEK41" s="191"/>
      <c r="AEL41" s="191"/>
      <c r="AEM41" s="191"/>
      <c r="AEN41" s="191"/>
      <c r="AEO41" s="191"/>
      <c r="AEP41" s="191"/>
      <c r="AEQ41" s="191"/>
      <c r="AER41" s="191"/>
      <c r="AES41" s="191"/>
      <c r="AET41" s="191"/>
      <c r="AEU41" s="191"/>
      <c r="AEV41" s="191"/>
      <c r="AEW41" s="191"/>
      <c r="AEX41" s="191"/>
      <c r="AEY41" s="191"/>
      <c r="AEZ41" s="191"/>
      <c r="AFA41" s="191"/>
      <c r="AFB41" s="191"/>
      <c r="AFC41" s="191"/>
      <c r="AFD41" s="191"/>
      <c r="AFE41" s="191"/>
      <c r="AFF41" s="191"/>
      <c r="AFG41" s="191"/>
      <c r="AFH41" s="191"/>
      <c r="AFI41" s="191"/>
      <c r="AFJ41" s="191"/>
      <c r="AFK41" s="191"/>
      <c r="AFL41" s="191"/>
      <c r="AFM41" s="191"/>
      <c r="AFN41" s="191"/>
      <c r="AFO41" s="191"/>
      <c r="AFP41" s="191"/>
      <c r="AFQ41" s="191"/>
      <c r="AFR41" s="191"/>
      <c r="AFS41" s="191"/>
      <c r="AFT41" s="191"/>
      <c r="AFU41" s="191"/>
      <c r="AFV41" s="191"/>
      <c r="AFW41" s="191"/>
      <c r="AFX41" s="191"/>
      <c r="AFY41" s="191"/>
      <c r="AFZ41" s="191"/>
      <c r="AGA41" s="191"/>
      <c r="AGB41" s="191"/>
      <c r="AGC41" s="191"/>
      <c r="AGD41" s="191"/>
      <c r="AGE41" s="191"/>
      <c r="AGF41" s="191"/>
      <c r="AGG41" s="191"/>
      <c r="AGH41" s="191"/>
      <c r="AGI41" s="191"/>
      <c r="AGJ41" s="191"/>
      <c r="AGK41" s="191"/>
      <c r="AGL41" s="191"/>
      <c r="AGM41" s="191"/>
      <c r="AGN41" s="191"/>
      <c r="AGO41" s="191"/>
      <c r="AGP41" s="191"/>
      <c r="AGQ41" s="191"/>
      <c r="AGR41" s="191"/>
      <c r="AGS41" s="191"/>
      <c r="AGT41" s="191"/>
      <c r="AGU41" s="191"/>
      <c r="AGV41" s="191"/>
      <c r="AGW41" s="191"/>
      <c r="AGX41" s="191"/>
      <c r="AGY41" s="191"/>
      <c r="AGZ41" s="191"/>
      <c r="AHA41" s="191"/>
      <c r="AHB41" s="191"/>
      <c r="AHC41" s="191"/>
      <c r="AHD41" s="191"/>
      <c r="AHE41" s="191"/>
      <c r="AHF41" s="191"/>
      <c r="AHG41" s="191"/>
      <c r="AHH41" s="191"/>
      <c r="AHI41" s="191"/>
      <c r="AHJ41" s="191"/>
      <c r="AHK41" s="191"/>
      <c r="AHL41" s="191"/>
      <c r="AHM41" s="191"/>
      <c r="AHN41" s="191"/>
      <c r="AHO41" s="191"/>
      <c r="AHP41" s="191"/>
      <c r="AHQ41" s="191"/>
      <c r="AHR41" s="191"/>
      <c r="AHS41" s="191"/>
      <c r="AHT41" s="191"/>
      <c r="AHU41" s="191"/>
      <c r="AHV41" s="191"/>
      <c r="AHW41" s="191"/>
      <c r="AHX41" s="191"/>
      <c r="AHY41" s="191"/>
      <c r="AHZ41" s="191"/>
      <c r="AIA41" s="191"/>
      <c r="AIB41" s="191"/>
      <c r="AIC41" s="191"/>
      <c r="AID41" s="191"/>
      <c r="AIE41" s="191"/>
      <c r="AIF41" s="191"/>
      <c r="AIG41" s="191"/>
      <c r="AIH41" s="191"/>
      <c r="AII41" s="191"/>
      <c r="AIJ41" s="191"/>
      <c r="AIK41" s="191"/>
      <c r="AIL41" s="191"/>
      <c r="AIM41" s="191"/>
      <c r="AIN41" s="191"/>
      <c r="AIO41" s="191"/>
      <c r="AIP41" s="191"/>
      <c r="AIQ41" s="191"/>
      <c r="AIR41" s="191"/>
      <c r="AIS41" s="191"/>
      <c r="AIT41" s="191"/>
      <c r="AIU41" s="191"/>
      <c r="AIV41" s="191"/>
      <c r="AIW41" s="191"/>
      <c r="AIX41" s="191"/>
      <c r="AIY41" s="191"/>
      <c r="AIZ41" s="191"/>
      <c r="AJA41" s="191"/>
      <c r="AJB41" s="191"/>
      <c r="AJC41" s="191"/>
      <c r="AJD41" s="191"/>
      <c r="AJE41" s="191"/>
      <c r="AJF41" s="191"/>
      <c r="AJG41" s="191"/>
      <c r="AJH41" s="191"/>
      <c r="AJI41" s="191"/>
      <c r="AJJ41" s="191"/>
      <c r="AJK41" s="191"/>
      <c r="AJL41" s="191"/>
      <c r="AJM41" s="191"/>
      <c r="AJN41" s="191"/>
      <c r="AJO41" s="191"/>
      <c r="AJP41" s="191"/>
      <c r="AJQ41" s="191"/>
      <c r="AJR41" s="191"/>
      <c r="AJS41" s="191"/>
      <c r="AJT41" s="191"/>
      <c r="AJU41" s="191"/>
      <c r="AJV41" s="191"/>
      <c r="AJW41" s="191"/>
      <c r="AJX41" s="191"/>
      <c r="AJY41" s="191"/>
      <c r="AJZ41" s="191"/>
      <c r="AKA41" s="191"/>
      <c r="AKB41" s="191"/>
      <c r="AKC41" s="191"/>
      <c r="AKD41" s="191"/>
      <c r="AKE41" s="191"/>
      <c r="AKF41" s="191"/>
      <c r="AKG41" s="191"/>
      <c r="AKH41" s="191"/>
      <c r="AKI41" s="191"/>
      <c r="AKJ41" s="191"/>
      <c r="AKK41" s="191"/>
      <c r="AKL41" s="191"/>
      <c r="AKM41" s="191"/>
      <c r="AKN41" s="191"/>
      <c r="AKO41" s="191"/>
      <c r="AKP41" s="191"/>
      <c r="AKQ41" s="191"/>
      <c r="AKR41" s="191"/>
      <c r="AKS41" s="191"/>
      <c r="AKT41" s="191"/>
      <c r="AKU41" s="191"/>
      <c r="AKV41" s="191"/>
      <c r="AKW41" s="191"/>
      <c r="AKX41" s="191"/>
      <c r="AKY41" s="191"/>
      <c r="AKZ41" s="191"/>
      <c r="ALA41" s="191"/>
      <c r="ALB41" s="191"/>
      <c r="ALC41" s="191"/>
      <c r="ALD41" s="191"/>
      <c r="ALE41" s="191"/>
      <c r="ALF41" s="191"/>
      <c r="ALG41" s="191"/>
      <c r="ALH41" s="191"/>
      <c r="ALI41" s="191"/>
      <c r="ALJ41" s="191"/>
      <c r="ALK41" s="191"/>
      <c r="ALL41" s="191"/>
      <c r="ALM41" s="191"/>
      <c r="ALN41" s="191"/>
      <c r="ALO41" s="191"/>
      <c r="ALP41" s="191"/>
      <c r="ALQ41" s="191"/>
      <c r="ALR41" s="191"/>
      <c r="ALS41" s="191"/>
      <c r="ALT41" s="191"/>
      <c r="ALU41" s="191"/>
      <c r="ALV41" s="191"/>
      <c r="ALW41" s="191"/>
      <c r="ALX41" s="191"/>
      <c r="ALY41" s="191"/>
      <c r="ALZ41" s="191"/>
      <c r="AMA41" s="191"/>
      <c r="AMB41" s="191"/>
      <c r="AMC41" s="191"/>
      <c r="AMD41" s="191"/>
      <c r="AME41" s="191"/>
      <c r="AMF41" s="191"/>
      <c r="AMG41" s="191"/>
      <c r="AMH41" s="191"/>
      <c r="AMI41" s="191"/>
      <c r="AMJ41" s="191"/>
      <c r="AMK41" s="191"/>
      <c r="AML41" s="191"/>
    </row>
    <row r="42" spans="1:1026" ht="9.9499999999999993" hidden="1" customHeight="1" x14ac:dyDescent="0.25">
      <c r="A42" s="220" t="s">
        <v>155</v>
      </c>
      <c r="B42" s="227">
        <v>0</v>
      </c>
      <c r="C42" s="227"/>
      <c r="D42" s="227"/>
      <c r="E42" s="171">
        <v>0</v>
      </c>
      <c r="F42" s="171"/>
      <c r="G42" s="215"/>
      <c r="H42" s="215"/>
      <c r="M42" s="188"/>
      <c r="N42" s="230">
        <f>N40/O41</f>
        <v>620733.33333333337</v>
      </c>
      <c r="O42" s="188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1"/>
      <c r="AE42" s="191"/>
      <c r="AF42" s="191"/>
      <c r="AG42" s="191"/>
      <c r="AH42" s="191"/>
      <c r="AI42" s="191"/>
      <c r="AJ42" s="191"/>
      <c r="AK42" s="191"/>
      <c r="AL42" s="191"/>
      <c r="AM42" s="191"/>
      <c r="AN42" s="191"/>
      <c r="AO42" s="191"/>
      <c r="AP42" s="191"/>
      <c r="AQ42" s="191"/>
      <c r="AR42" s="191"/>
      <c r="AS42" s="191"/>
      <c r="AT42" s="191"/>
      <c r="AU42" s="191"/>
      <c r="AV42" s="191"/>
      <c r="AW42" s="191"/>
      <c r="AX42" s="191"/>
      <c r="AY42" s="191"/>
      <c r="AZ42" s="191"/>
      <c r="BA42" s="191"/>
      <c r="BB42" s="191"/>
      <c r="BC42" s="191"/>
      <c r="BD42" s="191"/>
      <c r="BE42" s="191"/>
      <c r="BF42" s="191"/>
      <c r="BG42" s="191"/>
      <c r="BH42" s="191"/>
      <c r="BI42" s="191"/>
      <c r="BJ42" s="191"/>
      <c r="BK42" s="191"/>
      <c r="BL42" s="191"/>
      <c r="BM42" s="191"/>
      <c r="BN42" s="191"/>
      <c r="BO42" s="191"/>
      <c r="BP42" s="191"/>
      <c r="BQ42" s="191"/>
      <c r="BR42" s="191"/>
      <c r="BS42" s="191"/>
      <c r="BT42" s="191"/>
      <c r="BU42" s="191"/>
      <c r="BV42" s="191"/>
      <c r="BW42" s="191"/>
      <c r="BX42" s="191"/>
      <c r="BY42" s="191"/>
      <c r="BZ42" s="191"/>
      <c r="CA42" s="191"/>
      <c r="CB42" s="191"/>
      <c r="CC42" s="191"/>
      <c r="CD42" s="191"/>
      <c r="CE42" s="191"/>
      <c r="CF42" s="191"/>
      <c r="CG42" s="191"/>
      <c r="CH42" s="191"/>
      <c r="CI42" s="191"/>
      <c r="CJ42" s="191"/>
      <c r="CK42" s="191"/>
      <c r="CL42" s="191"/>
      <c r="CM42" s="191"/>
      <c r="CN42" s="191"/>
      <c r="CO42" s="191"/>
      <c r="CP42" s="191"/>
      <c r="CQ42" s="191"/>
      <c r="CR42" s="191"/>
      <c r="CS42" s="191"/>
      <c r="CT42" s="191"/>
      <c r="CU42" s="191"/>
      <c r="CV42" s="191"/>
      <c r="CW42" s="191"/>
      <c r="CX42" s="191"/>
      <c r="CY42" s="191"/>
      <c r="CZ42" s="191"/>
      <c r="DA42" s="191"/>
      <c r="DB42" s="191"/>
      <c r="DC42" s="191"/>
      <c r="DD42" s="191"/>
      <c r="DE42" s="191"/>
      <c r="DF42" s="191"/>
      <c r="DG42" s="191"/>
      <c r="DH42" s="191"/>
      <c r="DI42" s="191"/>
      <c r="DJ42" s="191"/>
      <c r="DK42" s="191"/>
      <c r="DL42" s="191"/>
      <c r="DM42" s="191"/>
      <c r="DN42" s="191"/>
      <c r="DO42" s="191"/>
      <c r="DP42" s="191"/>
      <c r="DQ42" s="191"/>
      <c r="DR42" s="191"/>
      <c r="DS42" s="191"/>
      <c r="DT42" s="191"/>
      <c r="DU42" s="191"/>
      <c r="DV42" s="191"/>
      <c r="DW42" s="191"/>
      <c r="DX42" s="191"/>
      <c r="DY42" s="191"/>
      <c r="DZ42" s="191"/>
      <c r="EA42" s="191"/>
      <c r="EB42" s="191"/>
      <c r="EC42" s="191"/>
      <c r="ED42" s="191"/>
      <c r="EE42" s="191"/>
      <c r="EF42" s="191"/>
      <c r="EG42" s="191"/>
      <c r="EH42" s="191"/>
      <c r="EI42" s="191"/>
      <c r="EJ42" s="191"/>
      <c r="EK42" s="191"/>
      <c r="EL42" s="191"/>
      <c r="EM42" s="191"/>
      <c r="EN42" s="191"/>
      <c r="EO42" s="191"/>
      <c r="EP42" s="191"/>
      <c r="EQ42" s="191"/>
      <c r="ER42" s="191"/>
      <c r="ES42" s="191"/>
      <c r="ET42" s="191"/>
      <c r="EU42" s="191"/>
      <c r="EV42" s="191"/>
      <c r="EW42" s="191"/>
      <c r="EX42" s="191"/>
      <c r="EY42" s="191"/>
      <c r="EZ42" s="191"/>
      <c r="FA42" s="191"/>
      <c r="FB42" s="191"/>
      <c r="FC42" s="191"/>
      <c r="FD42" s="191"/>
      <c r="FE42" s="191"/>
      <c r="FF42" s="191"/>
      <c r="FG42" s="191"/>
      <c r="FH42" s="191"/>
      <c r="FI42" s="191"/>
      <c r="FJ42" s="191"/>
      <c r="FK42" s="191"/>
      <c r="FL42" s="191"/>
      <c r="FM42" s="191"/>
      <c r="FN42" s="191"/>
      <c r="FO42" s="191"/>
      <c r="FP42" s="191"/>
      <c r="FQ42" s="191"/>
      <c r="FR42" s="191"/>
      <c r="FS42" s="191"/>
      <c r="FT42" s="191"/>
      <c r="FU42" s="191"/>
      <c r="FV42" s="191"/>
      <c r="FW42" s="191"/>
      <c r="FX42" s="191"/>
      <c r="FY42" s="191"/>
      <c r="FZ42" s="191"/>
      <c r="GA42" s="191"/>
      <c r="GB42" s="191"/>
      <c r="GC42" s="191"/>
      <c r="GD42" s="191"/>
      <c r="GE42" s="191"/>
      <c r="GF42" s="191"/>
      <c r="GG42" s="191"/>
      <c r="GH42" s="191"/>
      <c r="GI42" s="191"/>
      <c r="GJ42" s="191"/>
      <c r="GK42" s="191"/>
      <c r="GL42" s="191"/>
      <c r="GM42" s="191"/>
      <c r="GN42" s="191"/>
      <c r="GO42" s="191"/>
      <c r="GP42" s="191"/>
      <c r="GQ42" s="191"/>
      <c r="GR42" s="191"/>
      <c r="GS42" s="191"/>
      <c r="GT42" s="191"/>
      <c r="GU42" s="191"/>
      <c r="GV42" s="191"/>
      <c r="GW42" s="191"/>
      <c r="GX42" s="191"/>
      <c r="GY42" s="191"/>
      <c r="GZ42" s="191"/>
      <c r="HA42" s="191"/>
      <c r="HB42" s="191"/>
      <c r="HC42" s="191"/>
      <c r="HD42" s="191"/>
      <c r="HE42" s="191"/>
      <c r="HF42" s="191"/>
      <c r="HG42" s="191"/>
      <c r="HH42" s="191"/>
      <c r="HI42" s="191"/>
      <c r="HJ42" s="191"/>
      <c r="HK42" s="191"/>
      <c r="HL42" s="191"/>
      <c r="HM42" s="191"/>
      <c r="HN42" s="191"/>
      <c r="HO42" s="191"/>
      <c r="HP42" s="191"/>
      <c r="HQ42" s="191"/>
      <c r="HR42" s="191"/>
      <c r="HS42" s="191"/>
      <c r="HT42" s="191"/>
      <c r="HU42" s="191"/>
      <c r="HV42" s="191"/>
      <c r="HW42" s="191"/>
      <c r="HX42" s="191"/>
      <c r="HY42" s="191"/>
      <c r="HZ42" s="191"/>
      <c r="IA42" s="191"/>
      <c r="IB42" s="191"/>
      <c r="IC42" s="191"/>
      <c r="ID42" s="191"/>
      <c r="IE42" s="191"/>
      <c r="IF42" s="191"/>
      <c r="IG42" s="191"/>
      <c r="IH42" s="191"/>
      <c r="II42" s="191"/>
      <c r="IJ42" s="191"/>
      <c r="IK42" s="191"/>
      <c r="IL42" s="191"/>
      <c r="IM42" s="191"/>
      <c r="IN42" s="191"/>
      <c r="IO42" s="191"/>
      <c r="IP42" s="191"/>
      <c r="IQ42" s="191"/>
      <c r="IR42" s="191"/>
      <c r="IS42" s="191"/>
      <c r="IT42" s="191"/>
      <c r="IU42" s="191"/>
      <c r="IV42" s="191"/>
      <c r="IW42" s="191"/>
      <c r="IX42" s="191"/>
      <c r="IY42" s="191"/>
      <c r="IZ42" s="191"/>
      <c r="JA42" s="191"/>
      <c r="JB42" s="191"/>
      <c r="JC42" s="191"/>
      <c r="JD42" s="191"/>
      <c r="JE42" s="191"/>
      <c r="JF42" s="191"/>
      <c r="JG42" s="191"/>
      <c r="JH42" s="191"/>
      <c r="JI42" s="191"/>
      <c r="JJ42" s="191"/>
      <c r="JK42" s="191"/>
      <c r="JL42" s="191"/>
      <c r="JM42" s="191"/>
      <c r="JN42" s="191"/>
      <c r="JO42" s="191"/>
      <c r="JP42" s="191"/>
      <c r="JQ42" s="191"/>
      <c r="JR42" s="191"/>
      <c r="JS42" s="191"/>
      <c r="JT42" s="191"/>
      <c r="JU42" s="191"/>
      <c r="JV42" s="191"/>
      <c r="JW42" s="191"/>
      <c r="JX42" s="191"/>
      <c r="JY42" s="191"/>
      <c r="JZ42" s="191"/>
      <c r="KA42" s="191"/>
      <c r="KB42" s="191"/>
      <c r="KC42" s="191"/>
      <c r="KD42" s="191"/>
      <c r="KE42" s="191"/>
      <c r="KF42" s="191"/>
      <c r="KG42" s="191"/>
      <c r="KH42" s="191"/>
      <c r="KI42" s="191"/>
      <c r="KJ42" s="191"/>
      <c r="KK42" s="191"/>
      <c r="KL42" s="191"/>
      <c r="KM42" s="191"/>
      <c r="KN42" s="191"/>
      <c r="KO42" s="191"/>
      <c r="KP42" s="191"/>
      <c r="KQ42" s="191"/>
      <c r="KR42" s="191"/>
      <c r="KS42" s="191"/>
      <c r="KT42" s="191"/>
      <c r="KU42" s="191"/>
      <c r="KV42" s="191"/>
      <c r="KW42" s="191"/>
      <c r="KX42" s="191"/>
      <c r="KY42" s="191"/>
      <c r="KZ42" s="191"/>
      <c r="LA42" s="191"/>
      <c r="LB42" s="191"/>
      <c r="LC42" s="191"/>
      <c r="LD42" s="191"/>
      <c r="LE42" s="191"/>
      <c r="LF42" s="191"/>
      <c r="LG42" s="191"/>
      <c r="LH42" s="191"/>
      <c r="LI42" s="191"/>
      <c r="LJ42" s="191"/>
      <c r="LK42" s="191"/>
      <c r="LL42" s="191"/>
      <c r="LM42" s="191"/>
      <c r="LN42" s="191"/>
      <c r="LO42" s="191"/>
      <c r="LP42" s="191"/>
      <c r="LQ42" s="191"/>
      <c r="LR42" s="191"/>
      <c r="LS42" s="191"/>
      <c r="LT42" s="191"/>
      <c r="LU42" s="191"/>
      <c r="LV42" s="191"/>
      <c r="LW42" s="191"/>
      <c r="LX42" s="191"/>
      <c r="LY42" s="191"/>
      <c r="LZ42" s="191"/>
      <c r="MA42" s="191"/>
      <c r="MB42" s="191"/>
      <c r="MC42" s="191"/>
      <c r="MD42" s="191"/>
      <c r="ME42" s="191"/>
      <c r="MF42" s="191"/>
      <c r="MG42" s="191"/>
      <c r="MH42" s="191"/>
      <c r="MI42" s="191"/>
      <c r="MJ42" s="191"/>
      <c r="MK42" s="191"/>
      <c r="ML42" s="191"/>
      <c r="MM42" s="191"/>
      <c r="MN42" s="191"/>
      <c r="MO42" s="191"/>
      <c r="MP42" s="191"/>
      <c r="MQ42" s="191"/>
      <c r="MR42" s="191"/>
      <c r="MS42" s="191"/>
      <c r="MT42" s="191"/>
      <c r="MU42" s="191"/>
      <c r="MV42" s="191"/>
      <c r="MW42" s="191"/>
      <c r="MX42" s="191"/>
      <c r="MY42" s="191"/>
      <c r="MZ42" s="191"/>
      <c r="NA42" s="191"/>
      <c r="NB42" s="191"/>
      <c r="NC42" s="191"/>
      <c r="ND42" s="191"/>
      <c r="NE42" s="191"/>
      <c r="NF42" s="191"/>
      <c r="NG42" s="191"/>
      <c r="NH42" s="191"/>
      <c r="NI42" s="191"/>
      <c r="NJ42" s="191"/>
      <c r="NK42" s="191"/>
      <c r="NL42" s="191"/>
      <c r="NM42" s="191"/>
      <c r="NN42" s="191"/>
      <c r="NO42" s="191"/>
      <c r="NP42" s="191"/>
      <c r="NQ42" s="191"/>
      <c r="NR42" s="191"/>
      <c r="NS42" s="191"/>
      <c r="NT42" s="191"/>
      <c r="NU42" s="191"/>
      <c r="NV42" s="191"/>
      <c r="NW42" s="191"/>
      <c r="NX42" s="191"/>
      <c r="NY42" s="191"/>
      <c r="NZ42" s="191"/>
      <c r="OA42" s="191"/>
      <c r="OB42" s="191"/>
      <c r="OC42" s="191"/>
      <c r="OD42" s="191"/>
      <c r="OE42" s="191"/>
      <c r="OF42" s="191"/>
      <c r="OG42" s="191"/>
      <c r="OH42" s="191"/>
      <c r="OI42" s="191"/>
      <c r="OJ42" s="191"/>
      <c r="OK42" s="191"/>
      <c r="OL42" s="191"/>
      <c r="OM42" s="191"/>
      <c r="ON42" s="191"/>
      <c r="OO42" s="191"/>
      <c r="OP42" s="191"/>
      <c r="OQ42" s="191"/>
      <c r="OR42" s="191"/>
      <c r="OS42" s="191"/>
      <c r="OT42" s="191"/>
      <c r="OU42" s="191"/>
      <c r="OV42" s="191"/>
      <c r="OW42" s="191"/>
      <c r="OX42" s="191"/>
      <c r="OY42" s="191"/>
      <c r="OZ42" s="191"/>
      <c r="PA42" s="191"/>
      <c r="PB42" s="191"/>
      <c r="PC42" s="191"/>
      <c r="PD42" s="191"/>
      <c r="PE42" s="191"/>
      <c r="PF42" s="191"/>
      <c r="PG42" s="191"/>
      <c r="PH42" s="191"/>
      <c r="PI42" s="191"/>
      <c r="PJ42" s="191"/>
      <c r="PK42" s="191"/>
      <c r="PL42" s="191"/>
      <c r="PM42" s="191"/>
      <c r="PN42" s="191"/>
      <c r="PO42" s="191"/>
      <c r="PP42" s="191"/>
      <c r="PQ42" s="191"/>
      <c r="PR42" s="191"/>
      <c r="PS42" s="191"/>
      <c r="PT42" s="191"/>
      <c r="PU42" s="191"/>
      <c r="PV42" s="191"/>
      <c r="PW42" s="191"/>
      <c r="PX42" s="191"/>
      <c r="PY42" s="191"/>
      <c r="PZ42" s="191"/>
      <c r="QA42" s="191"/>
      <c r="QB42" s="191"/>
      <c r="QC42" s="191"/>
      <c r="QD42" s="191"/>
      <c r="QE42" s="191"/>
      <c r="QF42" s="191"/>
      <c r="QG42" s="191"/>
      <c r="QH42" s="191"/>
      <c r="QI42" s="191"/>
      <c r="QJ42" s="191"/>
      <c r="QK42" s="191"/>
      <c r="QL42" s="191"/>
      <c r="QM42" s="191"/>
      <c r="QN42" s="191"/>
      <c r="QO42" s="191"/>
      <c r="QP42" s="191"/>
      <c r="QQ42" s="191"/>
      <c r="QR42" s="191"/>
      <c r="QS42" s="191"/>
      <c r="QT42" s="191"/>
      <c r="QU42" s="191"/>
      <c r="QV42" s="191"/>
      <c r="QW42" s="191"/>
      <c r="QX42" s="191"/>
      <c r="QY42" s="191"/>
      <c r="QZ42" s="191"/>
      <c r="RA42" s="191"/>
      <c r="RB42" s="191"/>
      <c r="RC42" s="191"/>
      <c r="RD42" s="191"/>
      <c r="RE42" s="191"/>
      <c r="RF42" s="191"/>
      <c r="RG42" s="191"/>
      <c r="RH42" s="191"/>
      <c r="RI42" s="191"/>
      <c r="RJ42" s="191"/>
      <c r="RK42" s="191"/>
      <c r="RL42" s="191"/>
      <c r="RM42" s="191"/>
      <c r="RN42" s="191"/>
      <c r="RO42" s="191"/>
      <c r="RP42" s="191"/>
      <c r="RQ42" s="191"/>
      <c r="RR42" s="191"/>
      <c r="RS42" s="191"/>
      <c r="RT42" s="191"/>
      <c r="RU42" s="191"/>
      <c r="RV42" s="191"/>
      <c r="RW42" s="191"/>
      <c r="RX42" s="191"/>
      <c r="RY42" s="191"/>
      <c r="RZ42" s="191"/>
      <c r="SA42" s="191"/>
      <c r="SB42" s="191"/>
      <c r="SC42" s="191"/>
      <c r="SD42" s="191"/>
      <c r="SE42" s="191"/>
      <c r="SF42" s="191"/>
      <c r="SG42" s="191"/>
      <c r="SH42" s="191"/>
      <c r="SI42" s="191"/>
      <c r="SJ42" s="191"/>
      <c r="SK42" s="191"/>
      <c r="SL42" s="191"/>
      <c r="SM42" s="191"/>
      <c r="SN42" s="191"/>
      <c r="SO42" s="191"/>
      <c r="SP42" s="191"/>
      <c r="SQ42" s="191"/>
      <c r="SR42" s="191"/>
      <c r="SS42" s="191"/>
      <c r="ST42" s="191"/>
      <c r="SU42" s="191"/>
      <c r="SV42" s="191"/>
      <c r="SW42" s="191"/>
      <c r="SX42" s="191"/>
      <c r="SY42" s="191"/>
      <c r="SZ42" s="191"/>
      <c r="TA42" s="191"/>
      <c r="TB42" s="191"/>
      <c r="TC42" s="191"/>
      <c r="TD42" s="191"/>
      <c r="TE42" s="191"/>
      <c r="TF42" s="191"/>
      <c r="TG42" s="191"/>
      <c r="TH42" s="191"/>
      <c r="TI42" s="191"/>
      <c r="TJ42" s="191"/>
      <c r="TK42" s="191"/>
      <c r="TL42" s="191"/>
      <c r="TM42" s="191"/>
      <c r="TN42" s="191"/>
      <c r="TO42" s="191"/>
      <c r="TP42" s="191"/>
      <c r="TQ42" s="191"/>
      <c r="TR42" s="191"/>
      <c r="TS42" s="191"/>
      <c r="TT42" s="191"/>
      <c r="TU42" s="191"/>
      <c r="TV42" s="191"/>
      <c r="TW42" s="191"/>
      <c r="TX42" s="191"/>
      <c r="TY42" s="191"/>
      <c r="TZ42" s="191"/>
      <c r="UA42" s="191"/>
      <c r="UB42" s="191"/>
      <c r="UC42" s="191"/>
      <c r="UD42" s="191"/>
      <c r="UE42" s="191"/>
      <c r="UF42" s="191"/>
      <c r="UG42" s="191"/>
      <c r="UH42" s="191"/>
      <c r="UI42" s="191"/>
      <c r="UJ42" s="191"/>
      <c r="UK42" s="191"/>
      <c r="UL42" s="191"/>
      <c r="UM42" s="191"/>
      <c r="UN42" s="191"/>
      <c r="UO42" s="191"/>
      <c r="UP42" s="191"/>
      <c r="UQ42" s="191"/>
      <c r="UR42" s="191"/>
      <c r="US42" s="191"/>
      <c r="UT42" s="191"/>
      <c r="UU42" s="191"/>
      <c r="UV42" s="191"/>
      <c r="UW42" s="191"/>
      <c r="UX42" s="191"/>
      <c r="UY42" s="191"/>
      <c r="UZ42" s="191"/>
      <c r="VA42" s="191"/>
      <c r="VB42" s="191"/>
      <c r="VC42" s="191"/>
      <c r="VD42" s="191"/>
      <c r="VE42" s="191"/>
      <c r="VF42" s="191"/>
      <c r="VG42" s="191"/>
      <c r="VH42" s="191"/>
      <c r="VI42" s="191"/>
      <c r="VJ42" s="191"/>
      <c r="VK42" s="191"/>
      <c r="VL42" s="191"/>
      <c r="VM42" s="191"/>
      <c r="VN42" s="191"/>
      <c r="VO42" s="191"/>
      <c r="VP42" s="191"/>
      <c r="VQ42" s="191"/>
      <c r="VR42" s="191"/>
      <c r="VS42" s="191"/>
      <c r="VT42" s="191"/>
      <c r="VU42" s="191"/>
      <c r="VV42" s="191"/>
      <c r="VW42" s="191"/>
      <c r="VX42" s="191"/>
      <c r="VY42" s="191"/>
      <c r="VZ42" s="191"/>
      <c r="WA42" s="191"/>
      <c r="WB42" s="191"/>
      <c r="WC42" s="191"/>
      <c r="WD42" s="191"/>
      <c r="WE42" s="191"/>
      <c r="WF42" s="191"/>
      <c r="WG42" s="191"/>
      <c r="WH42" s="191"/>
      <c r="WI42" s="191"/>
      <c r="WJ42" s="191"/>
      <c r="WK42" s="191"/>
      <c r="WL42" s="191"/>
      <c r="WM42" s="191"/>
      <c r="WN42" s="191"/>
      <c r="WO42" s="191"/>
      <c r="WP42" s="191"/>
      <c r="WQ42" s="191"/>
      <c r="WR42" s="191"/>
      <c r="WS42" s="191"/>
      <c r="WT42" s="191"/>
      <c r="WU42" s="191"/>
      <c r="WV42" s="191"/>
      <c r="WW42" s="191"/>
      <c r="WX42" s="191"/>
      <c r="WY42" s="191"/>
      <c r="WZ42" s="191"/>
      <c r="XA42" s="191"/>
      <c r="XB42" s="191"/>
      <c r="XC42" s="191"/>
      <c r="XD42" s="191"/>
      <c r="XE42" s="191"/>
      <c r="XF42" s="191"/>
      <c r="XG42" s="191"/>
      <c r="XH42" s="191"/>
      <c r="XI42" s="191"/>
      <c r="XJ42" s="191"/>
      <c r="XK42" s="191"/>
      <c r="XL42" s="191"/>
      <c r="XM42" s="191"/>
      <c r="XN42" s="191"/>
      <c r="XO42" s="191"/>
      <c r="XP42" s="191"/>
      <c r="XQ42" s="191"/>
      <c r="XR42" s="191"/>
      <c r="XS42" s="191"/>
      <c r="XT42" s="191"/>
      <c r="XU42" s="191"/>
      <c r="XV42" s="191"/>
      <c r="XW42" s="191"/>
      <c r="XX42" s="191"/>
      <c r="XY42" s="191"/>
      <c r="XZ42" s="191"/>
      <c r="YA42" s="191"/>
      <c r="YB42" s="191"/>
      <c r="YC42" s="191"/>
      <c r="YD42" s="191"/>
      <c r="YE42" s="191"/>
      <c r="YF42" s="191"/>
      <c r="YG42" s="191"/>
      <c r="YH42" s="191"/>
      <c r="YI42" s="191"/>
      <c r="YJ42" s="191"/>
      <c r="YK42" s="191"/>
      <c r="YL42" s="191"/>
      <c r="YM42" s="191"/>
      <c r="YN42" s="191"/>
      <c r="YO42" s="191"/>
      <c r="YP42" s="191"/>
      <c r="YQ42" s="191"/>
      <c r="YR42" s="191"/>
      <c r="YS42" s="191"/>
      <c r="YT42" s="191"/>
      <c r="YU42" s="191"/>
      <c r="YV42" s="191"/>
      <c r="YW42" s="191"/>
      <c r="YX42" s="191"/>
      <c r="YY42" s="191"/>
      <c r="YZ42" s="191"/>
      <c r="ZA42" s="191"/>
      <c r="ZB42" s="191"/>
      <c r="ZC42" s="191"/>
      <c r="ZD42" s="191"/>
      <c r="ZE42" s="191"/>
      <c r="ZF42" s="191"/>
      <c r="ZG42" s="191"/>
      <c r="ZH42" s="191"/>
      <c r="ZI42" s="191"/>
      <c r="ZJ42" s="191"/>
      <c r="ZK42" s="191"/>
      <c r="ZL42" s="191"/>
      <c r="ZM42" s="191"/>
      <c r="ZN42" s="191"/>
      <c r="ZO42" s="191"/>
      <c r="ZP42" s="191"/>
      <c r="ZQ42" s="191"/>
      <c r="ZR42" s="191"/>
      <c r="ZS42" s="191"/>
      <c r="ZT42" s="191"/>
      <c r="ZU42" s="191"/>
      <c r="ZV42" s="191"/>
      <c r="ZW42" s="191"/>
      <c r="ZX42" s="191"/>
      <c r="ZY42" s="191"/>
      <c r="ZZ42" s="191"/>
      <c r="AAA42" s="191"/>
      <c r="AAB42" s="191"/>
      <c r="AAC42" s="191"/>
      <c r="AAD42" s="191"/>
      <c r="AAE42" s="191"/>
      <c r="AAF42" s="191"/>
      <c r="AAG42" s="191"/>
      <c r="AAH42" s="191"/>
      <c r="AAI42" s="191"/>
      <c r="AAJ42" s="191"/>
      <c r="AAK42" s="191"/>
      <c r="AAL42" s="191"/>
      <c r="AAM42" s="191"/>
      <c r="AAN42" s="191"/>
      <c r="AAO42" s="191"/>
      <c r="AAP42" s="191"/>
      <c r="AAQ42" s="191"/>
      <c r="AAR42" s="191"/>
      <c r="AAS42" s="191"/>
      <c r="AAT42" s="191"/>
      <c r="AAU42" s="191"/>
      <c r="AAV42" s="191"/>
      <c r="AAW42" s="191"/>
      <c r="AAX42" s="191"/>
      <c r="AAY42" s="191"/>
      <c r="AAZ42" s="191"/>
      <c r="ABA42" s="191"/>
      <c r="ABB42" s="191"/>
      <c r="ABC42" s="191"/>
      <c r="ABD42" s="191"/>
      <c r="ABE42" s="191"/>
      <c r="ABF42" s="191"/>
      <c r="ABG42" s="191"/>
      <c r="ABH42" s="191"/>
      <c r="ABI42" s="191"/>
      <c r="ABJ42" s="191"/>
      <c r="ABK42" s="191"/>
      <c r="ABL42" s="191"/>
      <c r="ABM42" s="191"/>
      <c r="ABN42" s="191"/>
      <c r="ABO42" s="191"/>
      <c r="ABP42" s="191"/>
      <c r="ABQ42" s="191"/>
      <c r="ABR42" s="191"/>
      <c r="ABS42" s="191"/>
      <c r="ABT42" s="191"/>
      <c r="ABU42" s="191"/>
      <c r="ABV42" s="191"/>
      <c r="ABW42" s="191"/>
      <c r="ABX42" s="191"/>
      <c r="ABY42" s="191"/>
      <c r="ABZ42" s="191"/>
      <c r="ACA42" s="191"/>
      <c r="ACB42" s="191"/>
      <c r="ACC42" s="191"/>
      <c r="ACD42" s="191"/>
      <c r="ACE42" s="191"/>
      <c r="ACF42" s="191"/>
      <c r="ACG42" s="191"/>
      <c r="ACH42" s="191"/>
      <c r="ACI42" s="191"/>
      <c r="ACJ42" s="191"/>
      <c r="ACK42" s="191"/>
      <c r="ACL42" s="191"/>
      <c r="ACM42" s="191"/>
      <c r="ACN42" s="191"/>
      <c r="ACO42" s="191"/>
      <c r="ACP42" s="191"/>
      <c r="ACQ42" s="191"/>
      <c r="ACR42" s="191"/>
      <c r="ACS42" s="191"/>
      <c r="ACT42" s="191"/>
      <c r="ACU42" s="191"/>
      <c r="ACV42" s="191"/>
      <c r="ACW42" s="191"/>
      <c r="ACX42" s="191"/>
      <c r="ACY42" s="191"/>
      <c r="ACZ42" s="191"/>
      <c r="ADA42" s="191"/>
      <c r="ADB42" s="191"/>
      <c r="ADC42" s="191"/>
      <c r="ADD42" s="191"/>
      <c r="ADE42" s="191"/>
      <c r="ADF42" s="191"/>
      <c r="ADG42" s="191"/>
      <c r="ADH42" s="191"/>
      <c r="ADI42" s="191"/>
      <c r="ADJ42" s="191"/>
      <c r="ADK42" s="191"/>
      <c r="ADL42" s="191"/>
      <c r="ADM42" s="191"/>
      <c r="ADN42" s="191"/>
      <c r="ADO42" s="191"/>
      <c r="ADP42" s="191"/>
      <c r="ADQ42" s="191"/>
      <c r="ADR42" s="191"/>
      <c r="ADS42" s="191"/>
      <c r="ADT42" s="191"/>
      <c r="ADU42" s="191"/>
      <c r="ADV42" s="191"/>
      <c r="ADW42" s="191"/>
      <c r="ADX42" s="191"/>
      <c r="ADY42" s="191"/>
      <c r="ADZ42" s="191"/>
      <c r="AEA42" s="191"/>
      <c r="AEB42" s="191"/>
      <c r="AEC42" s="191"/>
      <c r="AED42" s="191"/>
      <c r="AEE42" s="191"/>
      <c r="AEF42" s="191"/>
      <c r="AEG42" s="191"/>
      <c r="AEH42" s="191"/>
      <c r="AEI42" s="191"/>
      <c r="AEJ42" s="191"/>
      <c r="AEK42" s="191"/>
      <c r="AEL42" s="191"/>
      <c r="AEM42" s="191"/>
      <c r="AEN42" s="191"/>
      <c r="AEO42" s="191"/>
      <c r="AEP42" s="191"/>
      <c r="AEQ42" s="191"/>
      <c r="AER42" s="191"/>
      <c r="AES42" s="191"/>
      <c r="AET42" s="191"/>
      <c r="AEU42" s="191"/>
      <c r="AEV42" s="191"/>
      <c r="AEW42" s="191"/>
      <c r="AEX42" s="191"/>
      <c r="AEY42" s="191"/>
      <c r="AEZ42" s="191"/>
      <c r="AFA42" s="191"/>
      <c r="AFB42" s="191"/>
      <c r="AFC42" s="191"/>
      <c r="AFD42" s="191"/>
      <c r="AFE42" s="191"/>
      <c r="AFF42" s="191"/>
      <c r="AFG42" s="191"/>
      <c r="AFH42" s="191"/>
      <c r="AFI42" s="191"/>
      <c r="AFJ42" s="191"/>
      <c r="AFK42" s="191"/>
      <c r="AFL42" s="191"/>
      <c r="AFM42" s="191"/>
      <c r="AFN42" s="191"/>
      <c r="AFO42" s="191"/>
      <c r="AFP42" s="191"/>
      <c r="AFQ42" s="191"/>
      <c r="AFR42" s="191"/>
      <c r="AFS42" s="191"/>
      <c r="AFT42" s="191"/>
      <c r="AFU42" s="191"/>
      <c r="AFV42" s="191"/>
      <c r="AFW42" s="191"/>
      <c r="AFX42" s="191"/>
      <c r="AFY42" s="191"/>
      <c r="AFZ42" s="191"/>
      <c r="AGA42" s="191"/>
      <c r="AGB42" s="191"/>
      <c r="AGC42" s="191"/>
      <c r="AGD42" s="191"/>
      <c r="AGE42" s="191"/>
      <c r="AGF42" s="191"/>
      <c r="AGG42" s="191"/>
      <c r="AGH42" s="191"/>
      <c r="AGI42" s="191"/>
      <c r="AGJ42" s="191"/>
      <c r="AGK42" s="191"/>
      <c r="AGL42" s="191"/>
      <c r="AGM42" s="191"/>
      <c r="AGN42" s="191"/>
      <c r="AGO42" s="191"/>
      <c r="AGP42" s="191"/>
      <c r="AGQ42" s="191"/>
      <c r="AGR42" s="191"/>
      <c r="AGS42" s="191"/>
      <c r="AGT42" s="191"/>
      <c r="AGU42" s="191"/>
      <c r="AGV42" s="191"/>
      <c r="AGW42" s="191"/>
      <c r="AGX42" s="191"/>
      <c r="AGY42" s="191"/>
      <c r="AGZ42" s="191"/>
      <c r="AHA42" s="191"/>
      <c r="AHB42" s="191"/>
      <c r="AHC42" s="191"/>
      <c r="AHD42" s="191"/>
      <c r="AHE42" s="191"/>
      <c r="AHF42" s="191"/>
      <c r="AHG42" s="191"/>
      <c r="AHH42" s="191"/>
      <c r="AHI42" s="191"/>
      <c r="AHJ42" s="191"/>
      <c r="AHK42" s="191"/>
      <c r="AHL42" s="191"/>
      <c r="AHM42" s="191"/>
      <c r="AHN42" s="191"/>
      <c r="AHO42" s="191"/>
      <c r="AHP42" s="191"/>
      <c r="AHQ42" s="191"/>
      <c r="AHR42" s="191"/>
      <c r="AHS42" s="191"/>
      <c r="AHT42" s="191"/>
      <c r="AHU42" s="191"/>
      <c r="AHV42" s="191"/>
      <c r="AHW42" s="191"/>
      <c r="AHX42" s="191"/>
      <c r="AHY42" s="191"/>
      <c r="AHZ42" s="191"/>
      <c r="AIA42" s="191"/>
      <c r="AIB42" s="191"/>
      <c r="AIC42" s="191"/>
      <c r="AID42" s="191"/>
      <c r="AIE42" s="191"/>
      <c r="AIF42" s="191"/>
      <c r="AIG42" s="191"/>
      <c r="AIH42" s="191"/>
      <c r="AII42" s="191"/>
      <c r="AIJ42" s="191"/>
      <c r="AIK42" s="191"/>
      <c r="AIL42" s="191"/>
      <c r="AIM42" s="191"/>
      <c r="AIN42" s="191"/>
      <c r="AIO42" s="191"/>
      <c r="AIP42" s="191"/>
      <c r="AIQ42" s="191"/>
      <c r="AIR42" s="191"/>
      <c r="AIS42" s="191"/>
      <c r="AIT42" s="191"/>
      <c r="AIU42" s="191"/>
      <c r="AIV42" s="191"/>
      <c r="AIW42" s="191"/>
      <c r="AIX42" s="191"/>
      <c r="AIY42" s="191"/>
      <c r="AIZ42" s="191"/>
      <c r="AJA42" s="191"/>
      <c r="AJB42" s="191"/>
      <c r="AJC42" s="191"/>
      <c r="AJD42" s="191"/>
      <c r="AJE42" s="191"/>
      <c r="AJF42" s="191"/>
      <c r="AJG42" s="191"/>
      <c r="AJH42" s="191"/>
      <c r="AJI42" s="191"/>
      <c r="AJJ42" s="191"/>
      <c r="AJK42" s="191"/>
      <c r="AJL42" s="191"/>
      <c r="AJM42" s="191"/>
      <c r="AJN42" s="191"/>
      <c r="AJO42" s="191"/>
      <c r="AJP42" s="191"/>
      <c r="AJQ42" s="191"/>
      <c r="AJR42" s="191"/>
      <c r="AJS42" s="191"/>
      <c r="AJT42" s="191"/>
      <c r="AJU42" s="191"/>
      <c r="AJV42" s="191"/>
      <c r="AJW42" s="191"/>
      <c r="AJX42" s="191"/>
      <c r="AJY42" s="191"/>
      <c r="AJZ42" s="191"/>
      <c r="AKA42" s="191"/>
      <c r="AKB42" s="191"/>
      <c r="AKC42" s="191"/>
      <c r="AKD42" s="191"/>
      <c r="AKE42" s="191"/>
      <c r="AKF42" s="191"/>
      <c r="AKG42" s="191"/>
      <c r="AKH42" s="191"/>
      <c r="AKI42" s="191"/>
      <c r="AKJ42" s="191"/>
      <c r="AKK42" s="191"/>
      <c r="AKL42" s="191"/>
      <c r="AKM42" s="191"/>
      <c r="AKN42" s="191"/>
      <c r="AKO42" s="191"/>
      <c r="AKP42" s="191"/>
      <c r="AKQ42" s="191"/>
      <c r="AKR42" s="191"/>
      <c r="AKS42" s="191"/>
      <c r="AKT42" s="191"/>
      <c r="AKU42" s="191"/>
      <c r="AKV42" s="191"/>
      <c r="AKW42" s="191"/>
      <c r="AKX42" s="191"/>
      <c r="AKY42" s="191"/>
      <c r="AKZ42" s="191"/>
      <c r="ALA42" s="191"/>
      <c r="ALB42" s="191"/>
      <c r="ALC42" s="191"/>
      <c r="ALD42" s="191"/>
      <c r="ALE42" s="191"/>
      <c r="ALF42" s="191"/>
      <c r="ALG42" s="191"/>
      <c r="ALH42" s="191"/>
      <c r="ALI42" s="191"/>
      <c r="ALJ42" s="191"/>
      <c r="ALK42" s="191"/>
      <c r="ALL42" s="191"/>
      <c r="ALM42" s="191"/>
      <c r="ALN42" s="191"/>
      <c r="ALO42" s="191"/>
      <c r="ALP42" s="191"/>
      <c r="ALQ42" s="191"/>
      <c r="ALR42" s="191"/>
      <c r="ALS42" s="191"/>
      <c r="ALT42" s="191"/>
      <c r="ALU42" s="191"/>
      <c r="ALV42" s="191"/>
      <c r="ALW42" s="191"/>
      <c r="ALX42" s="191"/>
      <c r="ALY42" s="191"/>
      <c r="ALZ42" s="191"/>
      <c r="AMA42" s="191"/>
      <c r="AMB42" s="191"/>
      <c r="AMC42" s="191"/>
      <c r="AMD42" s="191"/>
      <c r="AME42" s="191"/>
      <c r="AMF42" s="191"/>
      <c r="AMG42" s="191"/>
      <c r="AMH42" s="191"/>
      <c r="AMI42" s="191"/>
      <c r="AMJ42" s="191"/>
      <c r="AMK42" s="191"/>
      <c r="AML42" s="191"/>
    </row>
    <row r="43" spans="1:1026" ht="9.9499999999999993" hidden="1" customHeight="1" x14ac:dyDescent="0.25">
      <c r="A43" s="220" t="s">
        <v>156</v>
      </c>
      <c r="B43" s="227">
        <v>0</v>
      </c>
      <c r="C43" s="227"/>
      <c r="D43" s="227"/>
      <c r="E43" s="171">
        <v>0</v>
      </c>
      <c r="F43" s="171"/>
      <c r="G43" s="215"/>
      <c r="H43" s="215"/>
      <c r="M43" s="188"/>
      <c r="N43" s="189"/>
      <c r="O43" s="188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1"/>
      <c r="AE43" s="191"/>
      <c r="AF43" s="191"/>
      <c r="AG43" s="191"/>
      <c r="AH43" s="191"/>
      <c r="AI43" s="191"/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91"/>
      <c r="AV43" s="191"/>
      <c r="AW43" s="191"/>
      <c r="AX43" s="191"/>
      <c r="AY43" s="191"/>
      <c r="AZ43" s="191"/>
      <c r="BA43" s="191"/>
      <c r="BB43" s="191"/>
      <c r="BC43" s="191"/>
      <c r="BD43" s="191"/>
      <c r="BE43" s="191"/>
      <c r="BF43" s="191"/>
      <c r="BG43" s="191"/>
      <c r="BH43" s="191"/>
      <c r="BI43" s="191"/>
      <c r="BJ43" s="191"/>
      <c r="BK43" s="191"/>
      <c r="BL43" s="191"/>
      <c r="BM43" s="191"/>
      <c r="BN43" s="191"/>
      <c r="BO43" s="191"/>
      <c r="BP43" s="191"/>
      <c r="BQ43" s="191"/>
      <c r="BR43" s="191"/>
      <c r="BS43" s="191"/>
      <c r="BT43" s="191"/>
      <c r="BU43" s="191"/>
      <c r="BV43" s="191"/>
      <c r="BW43" s="191"/>
      <c r="BX43" s="191"/>
      <c r="BY43" s="191"/>
      <c r="BZ43" s="191"/>
      <c r="CA43" s="191"/>
      <c r="CB43" s="191"/>
      <c r="CC43" s="191"/>
      <c r="CD43" s="191"/>
      <c r="CE43" s="191"/>
      <c r="CF43" s="191"/>
      <c r="CG43" s="191"/>
      <c r="CH43" s="191"/>
      <c r="CI43" s="191"/>
      <c r="CJ43" s="191"/>
      <c r="CK43" s="191"/>
      <c r="CL43" s="191"/>
      <c r="CM43" s="191"/>
      <c r="CN43" s="191"/>
      <c r="CO43" s="191"/>
      <c r="CP43" s="191"/>
      <c r="CQ43" s="191"/>
      <c r="CR43" s="191"/>
      <c r="CS43" s="191"/>
      <c r="CT43" s="191"/>
      <c r="CU43" s="191"/>
      <c r="CV43" s="191"/>
      <c r="CW43" s="191"/>
      <c r="CX43" s="191"/>
      <c r="CY43" s="191"/>
      <c r="CZ43" s="191"/>
      <c r="DA43" s="191"/>
      <c r="DB43" s="191"/>
      <c r="DC43" s="191"/>
      <c r="DD43" s="191"/>
      <c r="DE43" s="191"/>
      <c r="DF43" s="191"/>
      <c r="DG43" s="191"/>
      <c r="DH43" s="191"/>
      <c r="DI43" s="191"/>
      <c r="DJ43" s="191"/>
      <c r="DK43" s="191"/>
      <c r="DL43" s="191"/>
      <c r="DM43" s="191"/>
      <c r="DN43" s="191"/>
      <c r="DO43" s="191"/>
      <c r="DP43" s="191"/>
      <c r="DQ43" s="191"/>
      <c r="DR43" s="191"/>
      <c r="DS43" s="191"/>
      <c r="DT43" s="191"/>
      <c r="DU43" s="191"/>
      <c r="DV43" s="191"/>
      <c r="DW43" s="191"/>
      <c r="DX43" s="191"/>
      <c r="DY43" s="191"/>
      <c r="DZ43" s="191"/>
      <c r="EA43" s="191"/>
      <c r="EB43" s="191"/>
      <c r="EC43" s="191"/>
      <c r="ED43" s="191"/>
      <c r="EE43" s="191"/>
      <c r="EF43" s="191"/>
      <c r="EG43" s="191"/>
      <c r="EH43" s="191"/>
      <c r="EI43" s="191"/>
      <c r="EJ43" s="191"/>
      <c r="EK43" s="191"/>
      <c r="EL43" s="191"/>
      <c r="EM43" s="191"/>
      <c r="EN43" s="191"/>
      <c r="EO43" s="191"/>
      <c r="EP43" s="191"/>
      <c r="EQ43" s="191"/>
      <c r="ER43" s="191"/>
      <c r="ES43" s="191"/>
      <c r="ET43" s="191"/>
      <c r="EU43" s="191"/>
      <c r="EV43" s="191"/>
      <c r="EW43" s="191"/>
      <c r="EX43" s="191"/>
      <c r="EY43" s="191"/>
      <c r="EZ43" s="191"/>
      <c r="FA43" s="191"/>
      <c r="FB43" s="191"/>
      <c r="FC43" s="191"/>
      <c r="FD43" s="191"/>
      <c r="FE43" s="191"/>
      <c r="FF43" s="191"/>
      <c r="FG43" s="191"/>
      <c r="FH43" s="191"/>
      <c r="FI43" s="191"/>
      <c r="FJ43" s="191"/>
      <c r="FK43" s="191"/>
      <c r="FL43" s="191"/>
      <c r="FM43" s="191"/>
      <c r="FN43" s="191"/>
      <c r="FO43" s="191"/>
      <c r="FP43" s="191"/>
      <c r="FQ43" s="191"/>
      <c r="FR43" s="191"/>
      <c r="FS43" s="191"/>
      <c r="FT43" s="191"/>
      <c r="FU43" s="191"/>
      <c r="FV43" s="191"/>
      <c r="FW43" s="191"/>
      <c r="FX43" s="191"/>
      <c r="FY43" s="191"/>
      <c r="FZ43" s="191"/>
      <c r="GA43" s="191"/>
      <c r="GB43" s="191"/>
      <c r="GC43" s="191"/>
      <c r="GD43" s="191"/>
      <c r="GE43" s="191"/>
      <c r="GF43" s="191"/>
      <c r="GG43" s="191"/>
      <c r="GH43" s="191"/>
      <c r="GI43" s="191"/>
      <c r="GJ43" s="191"/>
      <c r="GK43" s="191"/>
      <c r="GL43" s="191"/>
      <c r="GM43" s="191"/>
      <c r="GN43" s="191"/>
      <c r="GO43" s="191"/>
      <c r="GP43" s="191"/>
      <c r="GQ43" s="191"/>
      <c r="GR43" s="191"/>
      <c r="GS43" s="191"/>
      <c r="GT43" s="191"/>
      <c r="GU43" s="191"/>
      <c r="GV43" s="191"/>
      <c r="GW43" s="191"/>
      <c r="GX43" s="191"/>
      <c r="GY43" s="191"/>
      <c r="GZ43" s="191"/>
      <c r="HA43" s="191"/>
      <c r="HB43" s="191"/>
      <c r="HC43" s="191"/>
      <c r="HD43" s="191"/>
      <c r="HE43" s="191"/>
      <c r="HF43" s="191"/>
      <c r="HG43" s="191"/>
      <c r="HH43" s="191"/>
      <c r="HI43" s="191"/>
      <c r="HJ43" s="191"/>
      <c r="HK43" s="191"/>
      <c r="HL43" s="191"/>
      <c r="HM43" s="191"/>
      <c r="HN43" s="191"/>
      <c r="HO43" s="191"/>
      <c r="HP43" s="191"/>
      <c r="HQ43" s="191"/>
      <c r="HR43" s="191"/>
      <c r="HS43" s="191"/>
      <c r="HT43" s="191"/>
      <c r="HU43" s="191"/>
      <c r="HV43" s="191"/>
      <c r="HW43" s="191"/>
      <c r="HX43" s="191"/>
      <c r="HY43" s="191"/>
      <c r="HZ43" s="191"/>
      <c r="IA43" s="191"/>
      <c r="IB43" s="191"/>
      <c r="IC43" s="191"/>
      <c r="ID43" s="191"/>
      <c r="IE43" s="191"/>
      <c r="IF43" s="191"/>
      <c r="IG43" s="191"/>
      <c r="IH43" s="191"/>
      <c r="II43" s="191"/>
      <c r="IJ43" s="191"/>
      <c r="IK43" s="191"/>
      <c r="IL43" s="191"/>
      <c r="IM43" s="191"/>
      <c r="IN43" s="191"/>
      <c r="IO43" s="191"/>
      <c r="IP43" s="191"/>
      <c r="IQ43" s="191"/>
      <c r="IR43" s="191"/>
      <c r="IS43" s="191"/>
      <c r="IT43" s="191"/>
      <c r="IU43" s="191"/>
      <c r="IV43" s="191"/>
      <c r="IW43" s="191"/>
      <c r="IX43" s="191"/>
      <c r="IY43" s="191"/>
      <c r="IZ43" s="191"/>
      <c r="JA43" s="191"/>
      <c r="JB43" s="191"/>
      <c r="JC43" s="191"/>
      <c r="JD43" s="191"/>
      <c r="JE43" s="191"/>
      <c r="JF43" s="191"/>
      <c r="JG43" s="191"/>
      <c r="JH43" s="191"/>
      <c r="JI43" s="191"/>
      <c r="JJ43" s="191"/>
      <c r="JK43" s="191"/>
      <c r="JL43" s="191"/>
      <c r="JM43" s="191"/>
      <c r="JN43" s="191"/>
      <c r="JO43" s="191"/>
      <c r="JP43" s="191"/>
      <c r="JQ43" s="191"/>
      <c r="JR43" s="191"/>
      <c r="JS43" s="191"/>
      <c r="JT43" s="191"/>
      <c r="JU43" s="191"/>
      <c r="JV43" s="191"/>
      <c r="JW43" s="191"/>
      <c r="JX43" s="191"/>
      <c r="JY43" s="191"/>
      <c r="JZ43" s="191"/>
      <c r="KA43" s="191"/>
      <c r="KB43" s="191"/>
      <c r="KC43" s="191"/>
      <c r="KD43" s="191"/>
      <c r="KE43" s="191"/>
      <c r="KF43" s="191"/>
      <c r="KG43" s="191"/>
      <c r="KH43" s="191"/>
      <c r="KI43" s="191"/>
      <c r="KJ43" s="191"/>
      <c r="KK43" s="191"/>
      <c r="KL43" s="191"/>
      <c r="KM43" s="191"/>
      <c r="KN43" s="191"/>
      <c r="KO43" s="191"/>
      <c r="KP43" s="191"/>
      <c r="KQ43" s="191"/>
      <c r="KR43" s="191"/>
      <c r="KS43" s="191"/>
      <c r="KT43" s="191"/>
      <c r="KU43" s="191"/>
      <c r="KV43" s="191"/>
      <c r="KW43" s="191"/>
      <c r="KX43" s="191"/>
      <c r="KY43" s="191"/>
      <c r="KZ43" s="191"/>
      <c r="LA43" s="191"/>
      <c r="LB43" s="191"/>
      <c r="LC43" s="191"/>
      <c r="LD43" s="191"/>
      <c r="LE43" s="191"/>
      <c r="LF43" s="191"/>
      <c r="LG43" s="191"/>
      <c r="LH43" s="191"/>
      <c r="LI43" s="191"/>
      <c r="LJ43" s="191"/>
      <c r="LK43" s="191"/>
      <c r="LL43" s="191"/>
      <c r="LM43" s="191"/>
      <c r="LN43" s="191"/>
      <c r="LO43" s="191"/>
      <c r="LP43" s="191"/>
      <c r="LQ43" s="191"/>
      <c r="LR43" s="191"/>
      <c r="LS43" s="191"/>
      <c r="LT43" s="191"/>
      <c r="LU43" s="191"/>
      <c r="LV43" s="191"/>
      <c r="LW43" s="191"/>
      <c r="LX43" s="191"/>
      <c r="LY43" s="191"/>
      <c r="LZ43" s="191"/>
      <c r="MA43" s="191"/>
      <c r="MB43" s="191"/>
      <c r="MC43" s="191"/>
      <c r="MD43" s="191"/>
      <c r="ME43" s="191"/>
      <c r="MF43" s="191"/>
      <c r="MG43" s="191"/>
      <c r="MH43" s="191"/>
      <c r="MI43" s="191"/>
      <c r="MJ43" s="191"/>
      <c r="MK43" s="191"/>
      <c r="ML43" s="191"/>
      <c r="MM43" s="191"/>
      <c r="MN43" s="191"/>
      <c r="MO43" s="191"/>
      <c r="MP43" s="191"/>
      <c r="MQ43" s="191"/>
      <c r="MR43" s="191"/>
      <c r="MS43" s="191"/>
      <c r="MT43" s="191"/>
      <c r="MU43" s="191"/>
      <c r="MV43" s="191"/>
      <c r="MW43" s="191"/>
      <c r="MX43" s="191"/>
      <c r="MY43" s="191"/>
      <c r="MZ43" s="191"/>
      <c r="NA43" s="191"/>
      <c r="NB43" s="191"/>
      <c r="NC43" s="191"/>
      <c r="ND43" s="191"/>
      <c r="NE43" s="191"/>
      <c r="NF43" s="191"/>
      <c r="NG43" s="191"/>
      <c r="NH43" s="191"/>
      <c r="NI43" s="191"/>
      <c r="NJ43" s="191"/>
      <c r="NK43" s="191"/>
      <c r="NL43" s="191"/>
      <c r="NM43" s="191"/>
      <c r="NN43" s="191"/>
      <c r="NO43" s="191"/>
      <c r="NP43" s="191"/>
      <c r="NQ43" s="191"/>
      <c r="NR43" s="191"/>
      <c r="NS43" s="191"/>
      <c r="NT43" s="191"/>
      <c r="NU43" s="191"/>
      <c r="NV43" s="191"/>
      <c r="NW43" s="191"/>
      <c r="NX43" s="191"/>
      <c r="NY43" s="191"/>
      <c r="NZ43" s="191"/>
      <c r="OA43" s="191"/>
      <c r="OB43" s="191"/>
      <c r="OC43" s="191"/>
      <c r="OD43" s="191"/>
      <c r="OE43" s="191"/>
      <c r="OF43" s="191"/>
      <c r="OG43" s="191"/>
      <c r="OH43" s="191"/>
      <c r="OI43" s="191"/>
      <c r="OJ43" s="191"/>
      <c r="OK43" s="191"/>
      <c r="OL43" s="191"/>
      <c r="OM43" s="191"/>
      <c r="ON43" s="191"/>
      <c r="OO43" s="191"/>
      <c r="OP43" s="191"/>
      <c r="OQ43" s="191"/>
      <c r="OR43" s="191"/>
      <c r="OS43" s="191"/>
      <c r="OT43" s="191"/>
      <c r="OU43" s="191"/>
      <c r="OV43" s="191"/>
      <c r="OW43" s="191"/>
      <c r="OX43" s="191"/>
      <c r="OY43" s="191"/>
      <c r="OZ43" s="191"/>
      <c r="PA43" s="191"/>
      <c r="PB43" s="191"/>
      <c r="PC43" s="191"/>
      <c r="PD43" s="191"/>
      <c r="PE43" s="191"/>
      <c r="PF43" s="191"/>
      <c r="PG43" s="191"/>
      <c r="PH43" s="191"/>
      <c r="PI43" s="191"/>
      <c r="PJ43" s="191"/>
      <c r="PK43" s="191"/>
      <c r="PL43" s="191"/>
      <c r="PM43" s="191"/>
      <c r="PN43" s="191"/>
      <c r="PO43" s="191"/>
      <c r="PP43" s="191"/>
      <c r="PQ43" s="191"/>
      <c r="PR43" s="191"/>
      <c r="PS43" s="191"/>
      <c r="PT43" s="191"/>
      <c r="PU43" s="191"/>
      <c r="PV43" s="191"/>
      <c r="PW43" s="191"/>
      <c r="PX43" s="191"/>
      <c r="PY43" s="191"/>
      <c r="PZ43" s="191"/>
      <c r="QA43" s="191"/>
      <c r="QB43" s="191"/>
      <c r="QC43" s="191"/>
      <c r="QD43" s="191"/>
      <c r="QE43" s="191"/>
      <c r="QF43" s="191"/>
      <c r="QG43" s="191"/>
      <c r="QH43" s="191"/>
      <c r="QI43" s="191"/>
      <c r="QJ43" s="191"/>
      <c r="QK43" s="191"/>
      <c r="QL43" s="191"/>
      <c r="QM43" s="191"/>
      <c r="QN43" s="191"/>
      <c r="QO43" s="191"/>
      <c r="QP43" s="191"/>
      <c r="QQ43" s="191"/>
      <c r="QR43" s="191"/>
      <c r="QS43" s="191"/>
      <c r="QT43" s="191"/>
      <c r="QU43" s="191"/>
      <c r="QV43" s="191"/>
      <c r="QW43" s="191"/>
      <c r="QX43" s="191"/>
      <c r="QY43" s="191"/>
      <c r="QZ43" s="191"/>
      <c r="RA43" s="191"/>
      <c r="RB43" s="191"/>
      <c r="RC43" s="191"/>
      <c r="RD43" s="191"/>
      <c r="RE43" s="191"/>
      <c r="RF43" s="191"/>
      <c r="RG43" s="191"/>
      <c r="RH43" s="191"/>
      <c r="RI43" s="191"/>
      <c r="RJ43" s="191"/>
      <c r="RK43" s="191"/>
      <c r="RL43" s="191"/>
      <c r="RM43" s="191"/>
      <c r="RN43" s="191"/>
      <c r="RO43" s="191"/>
      <c r="RP43" s="191"/>
      <c r="RQ43" s="191"/>
      <c r="RR43" s="191"/>
      <c r="RS43" s="191"/>
      <c r="RT43" s="191"/>
      <c r="RU43" s="191"/>
      <c r="RV43" s="191"/>
      <c r="RW43" s="191"/>
      <c r="RX43" s="191"/>
      <c r="RY43" s="191"/>
      <c r="RZ43" s="191"/>
      <c r="SA43" s="191"/>
      <c r="SB43" s="191"/>
      <c r="SC43" s="191"/>
      <c r="SD43" s="191"/>
      <c r="SE43" s="191"/>
      <c r="SF43" s="191"/>
      <c r="SG43" s="191"/>
      <c r="SH43" s="191"/>
      <c r="SI43" s="191"/>
      <c r="SJ43" s="191"/>
      <c r="SK43" s="191"/>
      <c r="SL43" s="191"/>
      <c r="SM43" s="191"/>
      <c r="SN43" s="191"/>
      <c r="SO43" s="191"/>
      <c r="SP43" s="191"/>
      <c r="SQ43" s="191"/>
      <c r="SR43" s="191"/>
      <c r="SS43" s="191"/>
      <c r="ST43" s="191"/>
      <c r="SU43" s="191"/>
      <c r="SV43" s="191"/>
      <c r="SW43" s="191"/>
      <c r="SX43" s="191"/>
      <c r="SY43" s="191"/>
      <c r="SZ43" s="191"/>
      <c r="TA43" s="191"/>
      <c r="TB43" s="191"/>
      <c r="TC43" s="191"/>
      <c r="TD43" s="191"/>
      <c r="TE43" s="191"/>
      <c r="TF43" s="191"/>
      <c r="TG43" s="191"/>
      <c r="TH43" s="191"/>
      <c r="TI43" s="191"/>
      <c r="TJ43" s="191"/>
      <c r="TK43" s="191"/>
      <c r="TL43" s="191"/>
      <c r="TM43" s="191"/>
      <c r="TN43" s="191"/>
      <c r="TO43" s="191"/>
      <c r="TP43" s="191"/>
      <c r="TQ43" s="191"/>
      <c r="TR43" s="191"/>
      <c r="TS43" s="191"/>
      <c r="TT43" s="191"/>
      <c r="TU43" s="191"/>
      <c r="TV43" s="191"/>
      <c r="TW43" s="191"/>
      <c r="TX43" s="191"/>
      <c r="TY43" s="191"/>
      <c r="TZ43" s="191"/>
      <c r="UA43" s="191"/>
      <c r="UB43" s="191"/>
      <c r="UC43" s="191"/>
      <c r="UD43" s="191"/>
      <c r="UE43" s="191"/>
      <c r="UF43" s="191"/>
      <c r="UG43" s="191"/>
      <c r="UH43" s="191"/>
      <c r="UI43" s="191"/>
      <c r="UJ43" s="191"/>
      <c r="UK43" s="191"/>
      <c r="UL43" s="191"/>
      <c r="UM43" s="191"/>
      <c r="UN43" s="191"/>
      <c r="UO43" s="191"/>
      <c r="UP43" s="191"/>
      <c r="UQ43" s="191"/>
      <c r="UR43" s="191"/>
      <c r="US43" s="191"/>
      <c r="UT43" s="191"/>
      <c r="UU43" s="191"/>
      <c r="UV43" s="191"/>
      <c r="UW43" s="191"/>
      <c r="UX43" s="191"/>
      <c r="UY43" s="191"/>
      <c r="UZ43" s="191"/>
      <c r="VA43" s="191"/>
      <c r="VB43" s="191"/>
      <c r="VC43" s="191"/>
      <c r="VD43" s="191"/>
      <c r="VE43" s="191"/>
      <c r="VF43" s="191"/>
      <c r="VG43" s="191"/>
      <c r="VH43" s="191"/>
      <c r="VI43" s="191"/>
      <c r="VJ43" s="191"/>
      <c r="VK43" s="191"/>
      <c r="VL43" s="191"/>
      <c r="VM43" s="191"/>
      <c r="VN43" s="191"/>
      <c r="VO43" s="191"/>
      <c r="VP43" s="191"/>
      <c r="VQ43" s="191"/>
      <c r="VR43" s="191"/>
      <c r="VS43" s="191"/>
      <c r="VT43" s="191"/>
      <c r="VU43" s="191"/>
      <c r="VV43" s="191"/>
      <c r="VW43" s="191"/>
      <c r="VX43" s="191"/>
      <c r="VY43" s="191"/>
      <c r="VZ43" s="191"/>
      <c r="WA43" s="191"/>
      <c r="WB43" s="191"/>
      <c r="WC43" s="191"/>
      <c r="WD43" s="191"/>
      <c r="WE43" s="191"/>
      <c r="WF43" s="191"/>
      <c r="WG43" s="191"/>
      <c r="WH43" s="191"/>
      <c r="WI43" s="191"/>
      <c r="WJ43" s="191"/>
      <c r="WK43" s="191"/>
      <c r="WL43" s="191"/>
      <c r="WM43" s="191"/>
      <c r="WN43" s="191"/>
      <c r="WO43" s="191"/>
      <c r="WP43" s="191"/>
      <c r="WQ43" s="191"/>
      <c r="WR43" s="191"/>
      <c r="WS43" s="191"/>
      <c r="WT43" s="191"/>
      <c r="WU43" s="191"/>
      <c r="WV43" s="191"/>
      <c r="WW43" s="191"/>
      <c r="WX43" s="191"/>
      <c r="WY43" s="191"/>
      <c r="WZ43" s="191"/>
      <c r="XA43" s="191"/>
      <c r="XB43" s="191"/>
      <c r="XC43" s="191"/>
      <c r="XD43" s="191"/>
      <c r="XE43" s="191"/>
      <c r="XF43" s="191"/>
      <c r="XG43" s="191"/>
      <c r="XH43" s="191"/>
      <c r="XI43" s="191"/>
      <c r="XJ43" s="191"/>
      <c r="XK43" s="191"/>
      <c r="XL43" s="191"/>
      <c r="XM43" s="191"/>
      <c r="XN43" s="191"/>
      <c r="XO43" s="191"/>
      <c r="XP43" s="191"/>
      <c r="XQ43" s="191"/>
      <c r="XR43" s="191"/>
      <c r="XS43" s="191"/>
      <c r="XT43" s="191"/>
      <c r="XU43" s="191"/>
      <c r="XV43" s="191"/>
      <c r="XW43" s="191"/>
      <c r="XX43" s="191"/>
      <c r="XY43" s="191"/>
      <c r="XZ43" s="191"/>
      <c r="YA43" s="191"/>
      <c r="YB43" s="191"/>
      <c r="YC43" s="191"/>
      <c r="YD43" s="191"/>
      <c r="YE43" s="191"/>
      <c r="YF43" s="191"/>
      <c r="YG43" s="191"/>
      <c r="YH43" s="191"/>
      <c r="YI43" s="191"/>
      <c r="YJ43" s="191"/>
      <c r="YK43" s="191"/>
      <c r="YL43" s="191"/>
      <c r="YM43" s="191"/>
      <c r="YN43" s="191"/>
      <c r="YO43" s="191"/>
      <c r="YP43" s="191"/>
      <c r="YQ43" s="191"/>
      <c r="YR43" s="191"/>
      <c r="YS43" s="191"/>
      <c r="YT43" s="191"/>
      <c r="YU43" s="191"/>
      <c r="YV43" s="191"/>
      <c r="YW43" s="191"/>
      <c r="YX43" s="191"/>
      <c r="YY43" s="191"/>
      <c r="YZ43" s="191"/>
      <c r="ZA43" s="191"/>
      <c r="ZB43" s="191"/>
      <c r="ZC43" s="191"/>
      <c r="ZD43" s="191"/>
      <c r="ZE43" s="191"/>
      <c r="ZF43" s="191"/>
      <c r="ZG43" s="191"/>
      <c r="ZH43" s="191"/>
      <c r="ZI43" s="191"/>
      <c r="ZJ43" s="191"/>
      <c r="ZK43" s="191"/>
      <c r="ZL43" s="191"/>
      <c r="ZM43" s="191"/>
      <c r="ZN43" s="191"/>
      <c r="ZO43" s="191"/>
      <c r="ZP43" s="191"/>
      <c r="ZQ43" s="191"/>
      <c r="ZR43" s="191"/>
      <c r="ZS43" s="191"/>
      <c r="ZT43" s="191"/>
      <c r="ZU43" s="191"/>
      <c r="ZV43" s="191"/>
      <c r="ZW43" s="191"/>
      <c r="ZX43" s="191"/>
      <c r="ZY43" s="191"/>
      <c r="ZZ43" s="191"/>
      <c r="AAA43" s="191"/>
      <c r="AAB43" s="191"/>
      <c r="AAC43" s="191"/>
      <c r="AAD43" s="191"/>
      <c r="AAE43" s="191"/>
      <c r="AAF43" s="191"/>
      <c r="AAG43" s="191"/>
      <c r="AAH43" s="191"/>
      <c r="AAI43" s="191"/>
      <c r="AAJ43" s="191"/>
      <c r="AAK43" s="191"/>
      <c r="AAL43" s="191"/>
      <c r="AAM43" s="191"/>
      <c r="AAN43" s="191"/>
      <c r="AAO43" s="191"/>
      <c r="AAP43" s="191"/>
      <c r="AAQ43" s="191"/>
      <c r="AAR43" s="191"/>
      <c r="AAS43" s="191"/>
      <c r="AAT43" s="191"/>
      <c r="AAU43" s="191"/>
      <c r="AAV43" s="191"/>
      <c r="AAW43" s="191"/>
      <c r="AAX43" s="191"/>
      <c r="AAY43" s="191"/>
      <c r="AAZ43" s="191"/>
      <c r="ABA43" s="191"/>
      <c r="ABB43" s="191"/>
      <c r="ABC43" s="191"/>
      <c r="ABD43" s="191"/>
      <c r="ABE43" s="191"/>
      <c r="ABF43" s="191"/>
      <c r="ABG43" s="191"/>
      <c r="ABH43" s="191"/>
      <c r="ABI43" s="191"/>
      <c r="ABJ43" s="191"/>
      <c r="ABK43" s="191"/>
      <c r="ABL43" s="191"/>
      <c r="ABM43" s="191"/>
      <c r="ABN43" s="191"/>
      <c r="ABO43" s="191"/>
      <c r="ABP43" s="191"/>
      <c r="ABQ43" s="191"/>
      <c r="ABR43" s="191"/>
      <c r="ABS43" s="191"/>
      <c r="ABT43" s="191"/>
      <c r="ABU43" s="191"/>
      <c r="ABV43" s="191"/>
      <c r="ABW43" s="191"/>
      <c r="ABX43" s="191"/>
      <c r="ABY43" s="191"/>
      <c r="ABZ43" s="191"/>
      <c r="ACA43" s="191"/>
      <c r="ACB43" s="191"/>
      <c r="ACC43" s="191"/>
      <c r="ACD43" s="191"/>
      <c r="ACE43" s="191"/>
      <c r="ACF43" s="191"/>
      <c r="ACG43" s="191"/>
      <c r="ACH43" s="191"/>
      <c r="ACI43" s="191"/>
      <c r="ACJ43" s="191"/>
      <c r="ACK43" s="191"/>
      <c r="ACL43" s="191"/>
      <c r="ACM43" s="191"/>
      <c r="ACN43" s="191"/>
      <c r="ACO43" s="191"/>
      <c r="ACP43" s="191"/>
      <c r="ACQ43" s="191"/>
      <c r="ACR43" s="191"/>
      <c r="ACS43" s="191"/>
      <c r="ACT43" s="191"/>
      <c r="ACU43" s="191"/>
      <c r="ACV43" s="191"/>
      <c r="ACW43" s="191"/>
      <c r="ACX43" s="191"/>
      <c r="ACY43" s="191"/>
      <c r="ACZ43" s="191"/>
      <c r="ADA43" s="191"/>
      <c r="ADB43" s="191"/>
      <c r="ADC43" s="191"/>
      <c r="ADD43" s="191"/>
      <c r="ADE43" s="191"/>
      <c r="ADF43" s="191"/>
      <c r="ADG43" s="191"/>
      <c r="ADH43" s="191"/>
      <c r="ADI43" s="191"/>
      <c r="ADJ43" s="191"/>
      <c r="ADK43" s="191"/>
      <c r="ADL43" s="191"/>
      <c r="ADM43" s="191"/>
      <c r="ADN43" s="191"/>
      <c r="ADO43" s="191"/>
      <c r="ADP43" s="191"/>
      <c r="ADQ43" s="191"/>
      <c r="ADR43" s="191"/>
      <c r="ADS43" s="191"/>
      <c r="ADT43" s="191"/>
      <c r="ADU43" s="191"/>
      <c r="ADV43" s="191"/>
      <c r="ADW43" s="191"/>
      <c r="ADX43" s="191"/>
      <c r="ADY43" s="191"/>
      <c r="ADZ43" s="191"/>
      <c r="AEA43" s="191"/>
      <c r="AEB43" s="191"/>
      <c r="AEC43" s="191"/>
      <c r="AED43" s="191"/>
      <c r="AEE43" s="191"/>
      <c r="AEF43" s="191"/>
      <c r="AEG43" s="191"/>
      <c r="AEH43" s="191"/>
      <c r="AEI43" s="191"/>
      <c r="AEJ43" s="191"/>
      <c r="AEK43" s="191"/>
      <c r="AEL43" s="191"/>
      <c r="AEM43" s="191"/>
      <c r="AEN43" s="191"/>
      <c r="AEO43" s="191"/>
      <c r="AEP43" s="191"/>
      <c r="AEQ43" s="191"/>
      <c r="AER43" s="191"/>
      <c r="AES43" s="191"/>
      <c r="AET43" s="191"/>
      <c r="AEU43" s="191"/>
      <c r="AEV43" s="191"/>
      <c r="AEW43" s="191"/>
      <c r="AEX43" s="191"/>
      <c r="AEY43" s="191"/>
      <c r="AEZ43" s="191"/>
      <c r="AFA43" s="191"/>
      <c r="AFB43" s="191"/>
      <c r="AFC43" s="191"/>
      <c r="AFD43" s="191"/>
      <c r="AFE43" s="191"/>
      <c r="AFF43" s="191"/>
      <c r="AFG43" s="191"/>
      <c r="AFH43" s="191"/>
      <c r="AFI43" s="191"/>
      <c r="AFJ43" s="191"/>
      <c r="AFK43" s="191"/>
      <c r="AFL43" s="191"/>
      <c r="AFM43" s="191"/>
      <c r="AFN43" s="191"/>
      <c r="AFO43" s="191"/>
      <c r="AFP43" s="191"/>
      <c r="AFQ43" s="191"/>
      <c r="AFR43" s="191"/>
      <c r="AFS43" s="191"/>
      <c r="AFT43" s="191"/>
      <c r="AFU43" s="191"/>
      <c r="AFV43" s="191"/>
      <c r="AFW43" s="191"/>
      <c r="AFX43" s="191"/>
      <c r="AFY43" s="191"/>
      <c r="AFZ43" s="191"/>
      <c r="AGA43" s="191"/>
      <c r="AGB43" s="191"/>
      <c r="AGC43" s="191"/>
      <c r="AGD43" s="191"/>
      <c r="AGE43" s="191"/>
      <c r="AGF43" s="191"/>
      <c r="AGG43" s="191"/>
      <c r="AGH43" s="191"/>
      <c r="AGI43" s="191"/>
      <c r="AGJ43" s="191"/>
      <c r="AGK43" s="191"/>
      <c r="AGL43" s="191"/>
      <c r="AGM43" s="191"/>
      <c r="AGN43" s="191"/>
      <c r="AGO43" s="191"/>
      <c r="AGP43" s="191"/>
      <c r="AGQ43" s="191"/>
      <c r="AGR43" s="191"/>
      <c r="AGS43" s="191"/>
      <c r="AGT43" s="191"/>
      <c r="AGU43" s="191"/>
      <c r="AGV43" s="191"/>
      <c r="AGW43" s="191"/>
      <c r="AGX43" s="191"/>
      <c r="AGY43" s="191"/>
      <c r="AGZ43" s="191"/>
      <c r="AHA43" s="191"/>
      <c r="AHB43" s="191"/>
      <c r="AHC43" s="191"/>
      <c r="AHD43" s="191"/>
      <c r="AHE43" s="191"/>
      <c r="AHF43" s="191"/>
      <c r="AHG43" s="191"/>
      <c r="AHH43" s="191"/>
      <c r="AHI43" s="191"/>
      <c r="AHJ43" s="191"/>
      <c r="AHK43" s="191"/>
      <c r="AHL43" s="191"/>
      <c r="AHM43" s="191"/>
      <c r="AHN43" s="191"/>
      <c r="AHO43" s="191"/>
      <c r="AHP43" s="191"/>
      <c r="AHQ43" s="191"/>
      <c r="AHR43" s="191"/>
      <c r="AHS43" s="191"/>
      <c r="AHT43" s="191"/>
      <c r="AHU43" s="191"/>
      <c r="AHV43" s="191"/>
      <c r="AHW43" s="191"/>
      <c r="AHX43" s="191"/>
      <c r="AHY43" s="191"/>
      <c r="AHZ43" s="191"/>
      <c r="AIA43" s="191"/>
      <c r="AIB43" s="191"/>
      <c r="AIC43" s="191"/>
      <c r="AID43" s="191"/>
      <c r="AIE43" s="191"/>
      <c r="AIF43" s="191"/>
      <c r="AIG43" s="191"/>
      <c r="AIH43" s="191"/>
      <c r="AII43" s="191"/>
      <c r="AIJ43" s="191"/>
      <c r="AIK43" s="191"/>
      <c r="AIL43" s="191"/>
      <c r="AIM43" s="191"/>
      <c r="AIN43" s="191"/>
      <c r="AIO43" s="191"/>
      <c r="AIP43" s="191"/>
      <c r="AIQ43" s="191"/>
      <c r="AIR43" s="191"/>
      <c r="AIS43" s="191"/>
      <c r="AIT43" s="191"/>
      <c r="AIU43" s="191"/>
      <c r="AIV43" s="191"/>
      <c r="AIW43" s="191"/>
      <c r="AIX43" s="191"/>
      <c r="AIY43" s="191"/>
      <c r="AIZ43" s="191"/>
      <c r="AJA43" s="191"/>
      <c r="AJB43" s="191"/>
      <c r="AJC43" s="191"/>
      <c r="AJD43" s="191"/>
      <c r="AJE43" s="191"/>
      <c r="AJF43" s="191"/>
      <c r="AJG43" s="191"/>
      <c r="AJH43" s="191"/>
      <c r="AJI43" s="191"/>
      <c r="AJJ43" s="191"/>
      <c r="AJK43" s="191"/>
      <c r="AJL43" s="191"/>
      <c r="AJM43" s="191"/>
      <c r="AJN43" s="191"/>
      <c r="AJO43" s="191"/>
      <c r="AJP43" s="191"/>
      <c r="AJQ43" s="191"/>
      <c r="AJR43" s="191"/>
      <c r="AJS43" s="191"/>
      <c r="AJT43" s="191"/>
      <c r="AJU43" s="191"/>
      <c r="AJV43" s="191"/>
      <c r="AJW43" s="191"/>
      <c r="AJX43" s="191"/>
      <c r="AJY43" s="191"/>
      <c r="AJZ43" s="191"/>
      <c r="AKA43" s="191"/>
      <c r="AKB43" s="191"/>
      <c r="AKC43" s="191"/>
      <c r="AKD43" s="191"/>
      <c r="AKE43" s="191"/>
      <c r="AKF43" s="191"/>
      <c r="AKG43" s="191"/>
      <c r="AKH43" s="191"/>
      <c r="AKI43" s="191"/>
      <c r="AKJ43" s="191"/>
      <c r="AKK43" s="191"/>
      <c r="AKL43" s="191"/>
      <c r="AKM43" s="191"/>
      <c r="AKN43" s="191"/>
      <c r="AKO43" s="191"/>
      <c r="AKP43" s="191"/>
      <c r="AKQ43" s="191"/>
      <c r="AKR43" s="191"/>
      <c r="AKS43" s="191"/>
      <c r="AKT43" s="191"/>
      <c r="AKU43" s="191"/>
      <c r="AKV43" s="191"/>
      <c r="AKW43" s="191"/>
      <c r="AKX43" s="191"/>
      <c r="AKY43" s="191"/>
      <c r="AKZ43" s="191"/>
      <c r="ALA43" s="191"/>
      <c r="ALB43" s="191"/>
      <c r="ALC43" s="191"/>
      <c r="ALD43" s="191"/>
      <c r="ALE43" s="191"/>
      <c r="ALF43" s="191"/>
      <c r="ALG43" s="191"/>
      <c r="ALH43" s="191"/>
      <c r="ALI43" s="191"/>
      <c r="ALJ43" s="191"/>
      <c r="ALK43" s="191"/>
      <c r="ALL43" s="191"/>
      <c r="ALM43" s="191"/>
      <c r="ALN43" s="191"/>
      <c r="ALO43" s="191"/>
      <c r="ALP43" s="191"/>
      <c r="ALQ43" s="191"/>
      <c r="ALR43" s="191"/>
      <c r="ALS43" s="191"/>
      <c r="ALT43" s="191"/>
      <c r="ALU43" s="191"/>
      <c r="ALV43" s="191"/>
      <c r="ALW43" s="191"/>
      <c r="ALX43" s="191"/>
      <c r="ALY43" s="191"/>
      <c r="ALZ43" s="191"/>
      <c r="AMA43" s="191"/>
      <c r="AMB43" s="191"/>
      <c r="AMC43" s="191"/>
      <c r="AMD43" s="191"/>
      <c r="AME43" s="191"/>
      <c r="AMF43" s="191"/>
      <c r="AMG43" s="191"/>
      <c r="AMH43" s="191"/>
      <c r="AMI43" s="191"/>
      <c r="AMJ43" s="191"/>
      <c r="AMK43" s="191"/>
      <c r="AML43" s="191"/>
    </row>
    <row r="44" spans="1:1026" ht="9.9499999999999993" hidden="1" customHeight="1" x14ac:dyDescent="0.25">
      <c r="A44" s="802" t="s">
        <v>58</v>
      </c>
      <c r="B44" s="802"/>
      <c r="C44" s="213"/>
      <c r="D44" s="213"/>
      <c r="E44" s="231">
        <f>F19+E35</f>
        <v>54187.199999999997</v>
      </c>
      <c r="F44" s="215"/>
      <c r="G44" s="215"/>
      <c r="H44" s="215"/>
      <c r="M44" s="188"/>
      <c r="N44" s="189"/>
      <c r="O44" s="188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  <c r="AF44" s="191"/>
      <c r="AG44" s="191"/>
      <c r="AH44" s="191"/>
      <c r="AI44" s="191"/>
      <c r="AJ44" s="191"/>
      <c r="AK44" s="191"/>
      <c r="AL44" s="191"/>
      <c r="AM44" s="191"/>
      <c r="AN44" s="191"/>
      <c r="AO44" s="191"/>
      <c r="AP44" s="191"/>
      <c r="AQ44" s="191"/>
      <c r="AR44" s="191"/>
      <c r="AS44" s="191"/>
      <c r="AT44" s="191"/>
      <c r="AU44" s="191"/>
      <c r="AV44" s="191"/>
      <c r="AW44" s="191"/>
      <c r="AX44" s="191"/>
      <c r="AY44" s="191"/>
      <c r="AZ44" s="191"/>
      <c r="BA44" s="191"/>
      <c r="BB44" s="191"/>
      <c r="BC44" s="191"/>
      <c r="BD44" s="191"/>
      <c r="BE44" s="191"/>
      <c r="BF44" s="191"/>
      <c r="BG44" s="191"/>
      <c r="BH44" s="191"/>
      <c r="BI44" s="191"/>
      <c r="BJ44" s="191"/>
      <c r="BK44" s="191"/>
      <c r="BL44" s="191"/>
      <c r="BM44" s="191"/>
      <c r="BN44" s="191"/>
      <c r="BO44" s="191"/>
      <c r="BP44" s="191"/>
      <c r="BQ44" s="191"/>
      <c r="BR44" s="191"/>
      <c r="BS44" s="191"/>
      <c r="BT44" s="191"/>
      <c r="BU44" s="191"/>
      <c r="BV44" s="191"/>
      <c r="BW44" s="191"/>
      <c r="BX44" s="191"/>
      <c r="BY44" s="191"/>
      <c r="BZ44" s="191"/>
      <c r="CA44" s="191"/>
      <c r="CB44" s="191"/>
      <c r="CC44" s="191"/>
      <c r="CD44" s="191"/>
      <c r="CE44" s="191"/>
      <c r="CF44" s="191"/>
      <c r="CG44" s="191"/>
      <c r="CH44" s="191"/>
      <c r="CI44" s="191"/>
      <c r="CJ44" s="191"/>
      <c r="CK44" s="191"/>
      <c r="CL44" s="191"/>
      <c r="CM44" s="191"/>
      <c r="CN44" s="191"/>
      <c r="CO44" s="191"/>
      <c r="CP44" s="191"/>
      <c r="CQ44" s="191"/>
      <c r="CR44" s="191"/>
      <c r="CS44" s="191"/>
      <c r="CT44" s="191"/>
      <c r="CU44" s="191"/>
      <c r="CV44" s="191"/>
      <c r="CW44" s="191"/>
      <c r="CX44" s="191"/>
      <c r="CY44" s="191"/>
      <c r="CZ44" s="191"/>
      <c r="DA44" s="191"/>
      <c r="DB44" s="191"/>
      <c r="DC44" s="191"/>
      <c r="DD44" s="191"/>
      <c r="DE44" s="191"/>
      <c r="DF44" s="191"/>
      <c r="DG44" s="191"/>
      <c r="DH44" s="191"/>
      <c r="DI44" s="191"/>
      <c r="DJ44" s="191"/>
      <c r="DK44" s="191"/>
      <c r="DL44" s="191"/>
      <c r="DM44" s="191"/>
      <c r="DN44" s="191"/>
      <c r="DO44" s="191"/>
      <c r="DP44" s="191"/>
      <c r="DQ44" s="191"/>
      <c r="DR44" s="191"/>
      <c r="DS44" s="191"/>
      <c r="DT44" s="191"/>
      <c r="DU44" s="191"/>
      <c r="DV44" s="191"/>
      <c r="DW44" s="191"/>
      <c r="DX44" s="191"/>
      <c r="DY44" s="191"/>
      <c r="DZ44" s="191"/>
      <c r="EA44" s="191"/>
      <c r="EB44" s="191"/>
      <c r="EC44" s="191"/>
      <c r="ED44" s="191"/>
      <c r="EE44" s="191"/>
      <c r="EF44" s="191"/>
      <c r="EG44" s="191"/>
      <c r="EH44" s="191"/>
      <c r="EI44" s="191"/>
      <c r="EJ44" s="191"/>
      <c r="EK44" s="191"/>
      <c r="EL44" s="191"/>
      <c r="EM44" s="191"/>
      <c r="EN44" s="191"/>
      <c r="EO44" s="191"/>
      <c r="EP44" s="191"/>
      <c r="EQ44" s="191"/>
      <c r="ER44" s="191"/>
      <c r="ES44" s="191"/>
      <c r="ET44" s="191"/>
      <c r="EU44" s="191"/>
      <c r="EV44" s="191"/>
      <c r="EW44" s="191"/>
      <c r="EX44" s="191"/>
      <c r="EY44" s="191"/>
      <c r="EZ44" s="191"/>
      <c r="FA44" s="191"/>
      <c r="FB44" s="191"/>
      <c r="FC44" s="191"/>
      <c r="FD44" s="191"/>
      <c r="FE44" s="191"/>
      <c r="FF44" s="191"/>
      <c r="FG44" s="191"/>
      <c r="FH44" s="191"/>
      <c r="FI44" s="191"/>
      <c r="FJ44" s="191"/>
      <c r="FK44" s="191"/>
      <c r="FL44" s="191"/>
      <c r="FM44" s="191"/>
      <c r="FN44" s="191"/>
      <c r="FO44" s="191"/>
      <c r="FP44" s="191"/>
      <c r="FQ44" s="191"/>
      <c r="FR44" s="191"/>
      <c r="FS44" s="191"/>
      <c r="FT44" s="191"/>
      <c r="FU44" s="191"/>
      <c r="FV44" s="191"/>
      <c r="FW44" s="191"/>
      <c r="FX44" s="191"/>
      <c r="FY44" s="191"/>
      <c r="FZ44" s="191"/>
      <c r="GA44" s="191"/>
      <c r="GB44" s="191"/>
      <c r="GC44" s="191"/>
      <c r="GD44" s="191"/>
      <c r="GE44" s="191"/>
      <c r="GF44" s="191"/>
      <c r="GG44" s="191"/>
      <c r="GH44" s="191"/>
      <c r="GI44" s="191"/>
      <c r="GJ44" s="191"/>
      <c r="GK44" s="191"/>
      <c r="GL44" s="191"/>
      <c r="GM44" s="191"/>
      <c r="GN44" s="191"/>
      <c r="GO44" s="191"/>
      <c r="GP44" s="191"/>
      <c r="GQ44" s="191"/>
      <c r="GR44" s="191"/>
      <c r="GS44" s="191"/>
      <c r="GT44" s="191"/>
      <c r="GU44" s="191"/>
      <c r="GV44" s="191"/>
      <c r="GW44" s="191"/>
      <c r="GX44" s="191"/>
      <c r="GY44" s="191"/>
      <c r="GZ44" s="191"/>
      <c r="HA44" s="191"/>
      <c r="HB44" s="191"/>
      <c r="HC44" s="191"/>
      <c r="HD44" s="191"/>
      <c r="HE44" s="191"/>
      <c r="HF44" s="191"/>
      <c r="HG44" s="191"/>
      <c r="HH44" s="191"/>
      <c r="HI44" s="191"/>
      <c r="HJ44" s="191"/>
      <c r="HK44" s="191"/>
      <c r="HL44" s="191"/>
      <c r="HM44" s="191"/>
      <c r="HN44" s="191"/>
      <c r="HO44" s="191"/>
      <c r="HP44" s="191"/>
      <c r="HQ44" s="191"/>
      <c r="HR44" s="191"/>
      <c r="HS44" s="191"/>
      <c r="HT44" s="191"/>
      <c r="HU44" s="191"/>
      <c r="HV44" s="191"/>
      <c r="HW44" s="191"/>
      <c r="HX44" s="191"/>
      <c r="HY44" s="191"/>
      <c r="HZ44" s="191"/>
      <c r="IA44" s="191"/>
      <c r="IB44" s="191"/>
      <c r="IC44" s="191"/>
      <c r="ID44" s="191"/>
      <c r="IE44" s="191"/>
      <c r="IF44" s="191"/>
      <c r="IG44" s="191"/>
      <c r="IH44" s="191"/>
      <c r="II44" s="191"/>
      <c r="IJ44" s="191"/>
      <c r="IK44" s="191"/>
      <c r="IL44" s="191"/>
      <c r="IM44" s="191"/>
      <c r="IN44" s="191"/>
      <c r="IO44" s="191"/>
      <c r="IP44" s="191"/>
      <c r="IQ44" s="191"/>
      <c r="IR44" s="191"/>
      <c r="IS44" s="191"/>
      <c r="IT44" s="191"/>
      <c r="IU44" s="191"/>
      <c r="IV44" s="191"/>
      <c r="IW44" s="191"/>
      <c r="IX44" s="191"/>
      <c r="IY44" s="191"/>
      <c r="IZ44" s="191"/>
      <c r="JA44" s="191"/>
      <c r="JB44" s="191"/>
      <c r="JC44" s="191"/>
      <c r="JD44" s="191"/>
      <c r="JE44" s="191"/>
      <c r="JF44" s="191"/>
      <c r="JG44" s="191"/>
      <c r="JH44" s="191"/>
      <c r="JI44" s="191"/>
      <c r="JJ44" s="191"/>
      <c r="JK44" s="191"/>
      <c r="JL44" s="191"/>
      <c r="JM44" s="191"/>
      <c r="JN44" s="191"/>
      <c r="JO44" s="191"/>
      <c r="JP44" s="191"/>
      <c r="JQ44" s="191"/>
      <c r="JR44" s="191"/>
      <c r="JS44" s="191"/>
      <c r="JT44" s="191"/>
      <c r="JU44" s="191"/>
      <c r="JV44" s="191"/>
      <c r="JW44" s="191"/>
      <c r="JX44" s="191"/>
      <c r="JY44" s="191"/>
      <c r="JZ44" s="191"/>
      <c r="KA44" s="191"/>
      <c r="KB44" s="191"/>
      <c r="KC44" s="191"/>
      <c r="KD44" s="191"/>
      <c r="KE44" s="191"/>
      <c r="KF44" s="191"/>
      <c r="KG44" s="191"/>
      <c r="KH44" s="191"/>
      <c r="KI44" s="191"/>
      <c r="KJ44" s="191"/>
      <c r="KK44" s="191"/>
      <c r="KL44" s="191"/>
      <c r="KM44" s="191"/>
      <c r="KN44" s="191"/>
      <c r="KO44" s="191"/>
      <c r="KP44" s="191"/>
      <c r="KQ44" s="191"/>
      <c r="KR44" s="191"/>
      <c r="KS44" s="191"/>
      <c r="KT44" s="191"/>
      <c r="KU44" s="191"/>
      <c r="KV44" s="191"/>
      <c r="KW44" s="191"/>
      <c r="KX44" s="191"/>
      <c r="KY44" s="191"/>
      <c r="KZ44" s="191"/>
      <c r="LA44" s="191"/>
      <c r="LB44" s="191"/>
      <c r="LC44" s="191"/>
      <c r="LD44" s="191"/>
      <c r="LE44" s="191"/>
      <c r="LF44" s="191"/>
      <c r="LG44" s="191"/>
      <c r="LH44" s="191"/>
      <c r="LI44" s="191"/>
      <c r="LJ44" s="191"/>
      <c r="LK44" s="191"/>
      <c r="LL44" s="191"/>
      <c r="LM44" s="191"/>
      <c r="LN44" s="191"/>
      <c r="LO44" s="191"/>
      <c r="LP44" s="191"/>
      <c r="LQ44" s="191"/>
      <c r="LR44" s="191"/>
      <c r="LS44" s="191"/>
      <c r="LT44" s="191"/>
      <c r="LU44" s="191"/>
      <c r="LV44" s="191"/>
      <c r="LW44" s="191"/>
      <c r="LX44" s="191"/>
      <c r="LY44" s="191"/>
      <c r="LZ44" s="191"/>
      <c r="MA44" s="191"/>
      <c r="MB44" s="191"/>
      <c r="MC44" s="191"/>
      <c r="MD44" s="191"/>
      <c r="ME44" s="191"/>
      <c r="MF44" s="191"/>
      <c r="MG44" s="191"/>
      <c r="MH44" s="191"/>
      <c r="MI44" s="191"/>
      <c r="MJ44" s="191"/>
      <c r="MK44" s="191"/>
      <c r="ML44" s="191"/>
      <c r="MM44" s="191"/>
      <c r="MN44" s="191"/>
      <c r="MO44" s="191"/>
      <c r="MP44" s="191"/>
      <c r="MQ44" s="191"/>
      <c r="MR44" s="191"/>
      <c r="MS44" s="191"/>
      <c r="MT44" s="191"/>
      <c r="MU44" s="191"/>
      <c r="MV44" s="191"/>
      <c r="MW44" s="191"/>
      <c r="MX44" s="191"/>
      <c r="MY44" s="191"/>
      <c r="MZ44" s="191"/>
      <c r="NA44" s="191"/>
      <c r="NB44" s="191"/>
      <c r="NC44" s="191"/>
      <c r="ND44" s="191"/>
      <c r="NE44" s="191"/>
      <c r="NF44" s="191"/>
      <c r="NG44" s="191"/>
      <c r="NH44" s="191"/>
      <c r="NI44" s="191"/>
      <c r="NJ44" s="191"/>
      <c r="NK44" s="191"/>
      <c r="NL44" s="191"/>
      <c r="NM44" s="191"/>
      <c r="NN44" s="191"/>
      <c r="NO44" s="191"/>
      <c r="NP44" s="191"/>
      <c r="NQ44" s="191"/>
      <c r="NR44" s="191"/>
      <c r="NS44" s="191"/>
      <c r="NT44" s="191"/>
      <c r="NU44" s="191"/>
      <c r="NV44" s="191"/>
      <c r="NW44" s="191"/>
      <c r="NX44" s="191"/>
      <c r="NY44" s="191"/>
      <c r="NZ44" s="191"/>
      <c r="OA44" s="191"/>
      <c r="OB44" s="191"/>
      <c r="OC44" s="191"/>
      <c r="OD44" s="191"/>
      <c r="OE44" s="191"/>
      <c r="OF44" s="191"/>
      <c r="OG44" s="191"/>
      <c r="OH44" s="191"/>
      <c r="OI44" s="191"/>
      <c r="OJ44" s="191"/>
      <c r="OK44" s="191"/>
      <c r="OL44" s="191"/>
      <c r="OM44" s="191"/>
      <c r="ON44" s="191"/>
      <c r="OO44" s="191"/>
      <c r="OP44" s="191"/>
      <c r="OQ44" s="191"/>
      <c r="OR44" s="191"/>
      <c r="OS44" s="191"/>
      <c r="OT44" s="191"/>
      <c r="OU44" s="191"/>
      <c r="OV44" s="191"/>
      <c r="OW44" s="191"/>
      <c r="OX44" s="191"/>
      <c r="OY44" s="191"/>
      <c r="OZ44" s="191"/>
      <c r="PA44" s="191"/>
      <c r="PB44" s="191"/>
      <c r="PC44" s="191"/>
      <c r="PD44" s="191"/>
      <c r="PE44" s="191"/>
      <c r="PF44" s="191"/>
      <c r="PG44" s="191"/>
      <c r="PH44" s="191"/>
      <c r="PI44" s="191"/>
      <c r="PJ44" s="191"/>
      <c r="PK44" s="191"/>
      <c r="PL44" s="191"/>
      <c r="PM44" s="191"/>
      <c r="PN44" s="191"/>
      <c r="PO44" s="191"/>
      <c r="PP44" s="191"/>
      <c r="PQ44" s="191"/>
      <c r="PR44" s="191"/>
      <c r="PS44" s="191"/>
      <c r="PT44" s="191"/>
      <c r="PU44" s="191"/>
      <c r="PV44" s="191"/>
      <c r="PW44" s="191"/>
      <c r="PX44" s="191"/>
      <c r="PY44" s="191"/>
      <c r="PZ44" s="191"/>
      <c r="QA44" s="191"/>
      <c r="QB44" s="191"/>
      <c r="QC44" s="191"/>
      <c r="QD44" s="191"/>
      <c r="QE44" s="191"/>
      <c r="QF44" s="191"/>
      <c r="QG44" s="191"/>
      <c r="QH44" s="191"/>
      <c r="QI44" s="191"/>
      <c r="QJ44" s="191"/>
      <c r="QK44" s="191"/>
      <c r="QL44" s="191"/>
      <c r="QM44" s="191"/>
      <c r="QN44" s="191"/>
      <c r="QO44" s="191"/>
      <c r="QP44" s="191"/>
      <c r="QQ44" s="191"/>
      <c r="QR44" s="191"/>
      <c r="QS44" s="191"/>
      <c r="QT44" s="191"/>
      <c r="QU44" s="191"/>
      <c r="QV44" s="191"/>
      <c r="QW44" s="191"/>
      <c r="QX44" s="191"/>
      <c r="QY44" s="191"/>
      <c r="QZ44" s="191"/>
      <c r="RA44" s="191"/>
      <c r="RB44" s="191"/>
      <c r="RC44" s="191"/>
      <c r="RD44" s="191"/>
      <c r="RE44" s="191"/>
      <c r="RF44" s="191"/>
      <c r="RG44" s="191"/>
      <c r="RH44" s="191"/>
      <c r="RI44" s="191"/>
      <c r="RJ44" s="191"/>
      <c r="RK44" s="191"/>
      <c r="RL44" s="191"/>
      <c r="RM44" s="191"/>
      <c r="RN44" s="191"/>
      <c r="RO44" s="191"/>
      <c r="RP44" s="191"/>
      <c r="RQ44" s="191"/>
      <c r="RR44" s="191"/>
      <c r="RS44" s="191"/>
      <c r="RT44" s="191"/>
      <c r="RU44" s="191"/>
      <c r="RV44" s="191"/>
      <c r="RW44" s="191"/>
      <c r="RX44" s="191"/>
      <c r="RY44" s="191"/>
      <c r="RZ44" s="191"/>
      <c r="SA44" s="191"/>
      <c r="SB44" s="191"/>
      <c r="SC44" s="191"/>
      <c r="SD44" s="191"/>
      <c r="SE44" s="191"/>
      <c r="SF44" s="191"/>
      <c r="SG44" s="191"/>
      <c r="SH44" s="191"/>
      <c r="SI44" s="191"/>
      <c r="SJ44" s="191"/>
      <c r="SK44" s="191"/>
      <c r="SL44" s="191"/>
      <c r="SM44" s="191"/>
      <c r="SN44" s="191"/>
      <c r="SO44" s="191"/>
      <c r="SP44" s="191"/>
      <c r="SQ44" s="191"/>
      <c r="SR44" s="191"/>
      <c r="SS44" s="191"/>
      <c r="ST44" s="191"/>
      <c r="SU44" s="191"/>
      <c r="SV44" s="191"/>
      <c r="SW44" s="191"/>
      <c r="SX44" s="191"/>
      <c r="SY44" s="191"/>
      <c r="SZ44" s="191"/>
      <c r="TA44" s="191"/>
      <c r="TB44" s="191"/>
      <c r="TC44" s="191"/>
      <c r="TD44" s="191"/>
      <c r="TE44" s="191"/>
      <c r="TF44" s="191"/>
      <c r="TG44" s="191"/>
      <c r="TH44" s="191"/>
      <c r="TI44" s="191"/>
      <c r="TJ44" s="191"/>
      <c r="TK44" s="191"/>
      <c r="TL44" s="191"/>
      <c r="TM44" s="191"/>
      <c r="TN44" s="191"/>
      <c r="TO44" s="191"/>
      <c r="TP44" s="191"/>
      <c r="TQ44" s="191"/>
      <c r="TR44" s="191"/>
      <c r="TS44" s="191"/>
      <c r="TT44" s="191"/>
      <c r="TU44" s="191"/>
      <c r="TV44" s="191"/>
      <c r="TW44" s="191"/>
      <c r="TX44" s="191"/>
      <c r="TY44" s="191"/>
      <c r="TZ44" s="191"/>
      <c r="UA44" s="191"/>
      <c r="UB44" s="191"/>
      <c r="UC44" s="191"/>
      <c r="UD44" s="191"/>
      <c r="UE44" s="191"/>
      <c r="UF44" s="191"/>
      <c r="UG44" s="191"/>
      <c r="UH44" s="191"/>
      <c r="UI44" s="191"/>
      <c r="UJ44" s="191"/>
      <c r="UK44" s="191"/>
      <c r="UL44" s="191"/>
      <c r="UM44" s="191"/>
      <c r="UN44" s="191"/>
      <c r="UO44" s="191"/>
      <c r="UP44" s="191"/>
      <c r="UQ44" s="191"/>
      <c r="UR44" s="191"/>
      <c r="US44" s="191"/>
      <c r="UT44" s="191"/>
      <c r="UU44" s="191"/>
      <c r="UV44" s="191"/>
      <c r="UW44" s="191"/>
      <c r="UX44" s="191"/>
      <c r="UY44" s="191"/>
      <c r="UZ44" s="191"/>
      <c r="VA44" s="191"/>
      <c r="VB44" s="191"/>
      <c r="VC44" s="191"/>
      <c r="VD44" s="191"/>
      <c r="VE44" s="191"/>
      <c r="VF44" s="191"/>
      <c r="VG44" s="191"/>
      <c r="VH44" s="191"/>
      <c r="VI44" s="191"/>
      <c r="VJ44" s="191"/>
      <c r="VK44" s="191"/>
      <c r="VL44" s="191"/>
      <c r="VM44" s="191"/>
      <c r="VN44" s="191"/>
      <c r="VO44" s="191"/>
      <c r="VP44" s="191"/>
      <c r="VQ44" s="191"/>
      <c r="VR44" s="191"/>
      <c r="VS44" s="191"/>
      <c r="VT44" s="191"/>
      <c r="VU44" s="191"/>
      <c r="VV44" s="191"/>
      <c r="VW44" s="191"/>
      <c r="VX44" s="191"/>
      <c r="VY44" s="191"/>
      <c r="VZ44" s="191"/>
      <c r="WA44" s="191"/>
      <c r="WB44" s="191"/>
      <c r="WC44" s="191"/>
      <c r="WD44" s="191"/>
      <c r="WE44" s="191"/>
      <c r="WF44" s="191"/>
      <c r="WG44" s="191"/>
      <c r="WH44" s="191"/>
      <c r="WI44" s="191"/>
      <c r="WJ44" s="191"/>
      <c r="WK44" s="191"/>
      <c r="WL44" s="191"/>
      <c r="WM44" s="191"/>
      <c r="WN44" s="191"/>
      <c r="WO44" s="191"/>
      <c r="WP44" s="191"/>
      <c r="WQ44" s="191"/>
      <c r="WR44" s="191"/>
      <c r="WS44" s="191"/>
      <c r="WT44" s="191"/>
      <c r="WU44" s="191"/>
      <c r="WV44" s="191"/>
      <c r="WW44" s="191"/>
      <c r="WX44" s="191"/>
      <c r="WY44" s="191"/>
      <c r="WZ44" s="191"/>
      <c r="XA44" s="191"/>
      <c r="XB44" s="191"/>
      <c r="XC44" s="191"/>
      <c r="XD44" s="191"/>
      <c r="XE44" s="191"/>
      <c r="XF44" s="191"/>
      <c r="XG44" s="191"/>
      <c r="XH44" s="191"/>
      <c r="XI44" s="191"/>
      <c r="XJ44" s="191"/>
      <c r="XK44" s="191"/>
      <c r="XL44" s="191"/>
      <c r="XM44" s="191"/>
      <c r="XN44" s="191"/>
      <c r="XO44" s="191"/>
      <c r="XP44" s="191"/>
      <c r="XQ44" s="191"/>
      <c r="XR44" s="191"/>
      <c r="XS44" s="191"/>
      <c r="XT44" s="191"/>
      <c r="XU44" s="191"/>
      <c r="XV44" s="191"/>
      <c r="XW44" s="191"/>
      <c r="XX44" s="191"/>
      <c r="XY44" s="191"/>
      <c r="XZ44" s="191"/>
      <c r="YA44" s="191"/>
      <c r="YB44" s="191"/>
      <c r="YC44" s="191"/>
      <c r="YD44" s="191"/>
      <c r="YE44" s="191"/>
      <c r="YF44" s="191"/>
      <c r="YG44" s="191"/>
      <c r="YH44" s="191"/>
      <c r="YI44" s="191"/>
      <c r="YJ44" s="191"/>
      <c r="YK44" s="191"/>
      <c r="YL44" s="191"/>
      <c r="YM44" s="191"/>
      <c r="YN44" s="191"/>
      <c r="YO44" s="191"/>
      <c r="YP44" s="191"/>
      <c r="YQ44" s="191"/>
      <c r="YR44" s="191"/>
      <c r="YS44" s="191"/>
      <c r="YT44" s="191"/>
      <c r="YU44" s="191"/>
      <c r="YV44" s="191"/>
      <c r="YW44" s="191"/>
      <c r="YX44" s="191"/>
      <c r="YY44" s="191"/>
      <c r="YZ44" s="191"/>
      <c r="ZA44" s="191"/>
      <c r="ZB44" s="191"/>
      <c r="ZC44" s="191"/>
      <c r="ZD44" s="191"/>
      <c r="ZE44" s="191"/>
      <c r="ZF44" s="191"/>
      <c r="ZG44" s="191"/>
      <c r="ZH44" s="191"/>
      <c r="ZI44" s="191"/>
      <c r="ZJ44" s="191"/>
      <c r="ZK44" s="191"/>
      <c r="ZL44" s="191"/>
      <c r="ZM44" s="191"/>
      <c r="ZN44" s="191"/>
      <c r="ZO44" s="191"/>
      <c r="ZP44" s="191"/>
      <c r="ZQ44" s="191"/>
      <c r="ZR44" s="191"/>
      <c r="ZS44" s="191"/>
      <c r="ZT44" s="191"/>
      <c r="ZU44" s="191"/>
      <c r="ZV44" s="191"/>
      <c r="ZW44" s="191"/>
      <c r="ZX44" s="191"/>
      <c r="ZY44" s="191"/>
      <c r="ZZ44" s="191"/>
      <c r="AAA44" s="191"/>
      <c r="AAB44" s="191"/>
      <c r="AAC44" s="191"/>
      <c r="AAD44" s="191"/>
      <c r="AAE44" s="191"/>
      <c r="AAF44" s="191"/>
      <c r="AAG44" s="191"/>
      <c r="AAH44" s="191"/>
      <c r="AAI44" s="191"/>
      <c r="AAJ44" s="191"/>
      <c r="AAK44" s="191"/>
      <c r="AAL44" s="191"/>
      <c r="AAM44" s="191"/>
      <c r="AAN44" s="191"/>
      <c r="AAO44" s="191"/>
      <c r="AAP44" s="191"/>
      <c r="AAQ44" s="191"/>
      <c r="AAR44" s="191"/>
      <c r="AAS44" s="191"/>
      <c r="AAT44" s="191"/>
      <c r="AAU44" s="191"/>
      <c r="AAV44" s="191"/>
      <c r="AAW44" s="191"/>
      <c r="AAX44" s="191"/>
      <c r="AAY44" s="191"/>
      <c r="AAZ44" s="191"/>
      <c r="ABA44" s="191"/>
      <c r="ABB44" s="191"/>
      <c r="ABC44" s="191"/>
      <c r="ABD44" s="191"/>
      <c r="ABE44" s="191"/>
      <c r="ABF44" s="191"/>
      <c r="ABG44" s="191"/>
      <c r="ABH44" s="191"/>
      <c r="ABI44" s="191"/>
      <c r="ABJ44" s="191"/>
      <c r="ABK44" s="191"/>
      <c r="ABL44" s="191"/>
      <c r="ABM44" s="191"/>
      <c r="ABN44" s="191"/>
      <c r="ABO44" s="191"/>
      <c r="ABP44" s="191"/>
      <c r="ABQ44" s="191"/>
      <c r="ABR44" s="191"/>
      <c r="ABS44" s="191"/>
      <c r="ABT44" s="191"/>
      <c r="ABU44" s="191"/>
      <c r="ABV44" s="191"/>
      <c r="ABW44" s="191"/>
      <c r="ABX44" s="191"/>
      <c r="ABY44" s="191"/>
      <c r="ABZ44" s="191"/>
      <c r="ACA44" s="191"/>
      <c r="ACB44" s="191"/>
      <c r="ACC44" s="191"/>
      <c r="ACD44" s="191"/>
      <c r="ACE44" s="191"/>
      <c r="ACF44" s="191"/>
      <c r="ACG44" s="191"/>
      <c r="ACH44" s="191"/>
      <c r="ACI44" s="191"/>
      <c r="ACJ44" s="191"/>
      <c r="ACK44" s="191"/>
      <c r="ACL44" s="191"/>
      <c r="ACM44" s="191"/>
      <c r="ACN44" s="191"/>
      <c r="ACO44" s="191"/>
      <c r="ACP44" s="191"/>
      <c r="ACQ44" s="191"/>
      <c r="ACR44" s="191"/>
      <c r="ACS44" s="191"/>
      <c r="ACT44" s="191"/>
      <c r="ACU44" s="191"/>
      <c r="ACV44" s="191"/>
      <c r="ACW44" s="191"/>
      <c r="ACX44" s="191"/>
      <c r="ACY44" s="191"/>
      <c r="ACZ44" s="191"/>
      <c r="ADA44" s="191"/>
      <c r="ADB44" s="191"/>
      <c r="ADC44" s="191"/>
      <c r="ADD44" s="191"/>
      <c r="ADE44" s="191"/>
      <c r="ADF44" s="191"/>
      <c r="ADG44" s="191"/>
      <c r="ADH44" s="191"/>
      <c r="ADI44" s="191"/>
      <c r="ADJ44" s="191"/>
      <c r="ADK44" s="191"/>
      <c r="ADL44" s="191"/>
      <c r="ADM44" s="191"/>
      <c r="ADN44" s="191"/>
      <c r="ADO44" s="191"/>
      <c r="ADP44" s="191"/>
      <c r="ADQ44" s="191"/>
      <c r="ADR44" s="191"/>
      <c r="ADS44" s="191"/>
      <c r="ADT44" s="191"/>
      <c r="ADU44" s="191"/>
      <c r="ADV44" s="191"/>
      <c r="ADW44" s="191"/>
      <c r="ADX44" s="191"/>
      <c r="ADY44" s="191"/>
      <c r="ADZ44" s="191"/>
      <c r="AEA44" s="191"/>
      <c r="AEB44" s="191"/>
      <c r="AEC44" s="191"/>
      <c r="AED44" s="191"/>
      <c r="AEE44" s="191"/>
      <c r="AEF44" s="191"/>
      <c r="AEG44" s="191"/>
      <c r="AEH44" s="191"/>
      <c r="AEI44" s="191"/>
      <c r="AEJ44" s="191"/>
      <c r="AEK44" s="191"/>
      <c r="AEL44" s="191"/>
      <c r="AEM44" s="191"/>
      <c r="AEN44" s="191"/>
      <c r="AEO44" s="191"/>
      <c r="AEP44" s="191"/>
      <c r="AEQ44" s="191"/>
      <c r="AER44" s="191"/>
      <c r="AES44" s="191"/>
      <c r="AET44" s="191"/>
      <c r="AEU44" s="191"/>
      <c r="AEV44" s="191"/>
      <c r="AEW44" s="191"/>
      <c r="AEX44" s="191"/>
      <c r="AEY44" s="191"/>
      <c r="AEZ44" s="191"/>
      <c r="AFA44" s="191"/>
      <c r="AFB44" s="191"/>
      <c r="AFC44" s="191"/>
      <c r="AFD44" s="191"/>
      <c r="AFE44" s="191"/>
      <c r="AFF44" s="191"/>
      <c r="AFG44" s="191"/>
      <c r="AFH44" s="191"/>
      <c r="AFI44" s="191"/>
      <c r="AFJ44" s="191"/>
      <c r="AFK44" s="191"/>
      <c r="AFL44" s="191"/>
      <c r="AFM44" s="191"/>
      <c r="AFN44" s="191"/>
      <c r="AFO44" s="191"/>
      <c r="AFP44" s="191"/>
      <c r="AFQ44" s="191"/>
      <c r="AFR44" s="191"/>
      <c r="AFS44" s="191"/>
      <c r="AFT44" s="191"/>
      <c r="AFU44" s="191"/>
      <c r="AFV44" s="191"/>
      <c r="AFW44" s="191"/>
      <c r="AFX44" s="191"/>
      <c r="AFY44" s="191"/>
      <c r="AFZ44" s="191"/>
      <c r="AGA44" s="191"/>
      <c r="AGB44" s="191"/>
      <c r="AGC44" s="191"/>
      <c r="AGD44" s="191"/>
      <c r="AGE44" s="191"/>
      <c r="AGF44" s="191"/>
      <c r="AGG44" s="191"/>
      <c r="AGH44" s="191"/>
      <c r="AGI44" s="191"/>
      <c r="AGJ44" s="191"/>
      <c r="AGK44" s="191"/>
      <c r="AGL44" s="191"/>
      <c r="AGM44" s="191"/>
      <c r="AGN44" s="191"/>
      <c r="AGO44" s="191"/>
      <c r="AGP44" s="191"/>
      <c r="AGQ44" s="191"/>
      <c r="AGR44" s="191"/>
      <c r="AGS44" s="191"/>
      <c r="AGT44" s="191"/>
      <c r="AGU44" s="191"/>
      <c r="AGV44" s="191"/>
      <c r="AGW44" s="191"/>
      <c r="AGX44" s="191"/>
      <c r="AGY44" s="191"/>
      <c r="AGZ44" s="191"/>
      <c r="AHA44" s="191"/>
      <c r="AHB44" s="191"/>
      <c r="AHC44" s="191"/>
      <c r="AHD44" s="191"/>
      <c r="AHE44" s="191"/>
      <c r="AHF44" s="191"/>
      <c r="AHG44" s="191"/>
      <c r="AHH44" s="191"/>
      <c r="AHI44" s="191"/>
      <c r="AHJ44" s="191"/>
      <c r="AHK44" s="191"/>
      <c r="AHL44" s="191"/>
      <c r="AHM44" s="191"/>
      <c r="AHN44" s="191"/>
      <c r="AHO44" s="191"/>
      <c r="AHP44" s="191"/>
      <c r="AHQ44" s="191"/>
      <c r="AHR44" s="191"/>
      <c r="AHS44" s="191"/>
      <c r="AHT44" s="191"/>
      <c r="AHU44" s="191"/>
      <c r="AHV44" s="191"/>
      <c r="AHW44" s="191"/>
      <c r="AHX44" s="191"/>
      <c r="AHY44" s="191"/>
      <c r="AHZ44" s="191"/>
      <c r="AIA44" s="191"/>
      <c r="AIB44" s="191"/>
      <c r="AIC44" s="191"/>
      <c r="AID44" s="191"/>
      <c r="AIE44" s="191"/>
      <c r="AIF44" s="191"/>
      <c r="AIG44" s="191"/>
      <c r="AIH44" s="191"/>
      <c r="AII44" s="191"/>
      <c r="AIJ44" s="191"/>
      <c r="AIK44" s="191"/>
      <c r="AIL44" s="191"/>
      <c r="AIM44" s="191"/>
      <c r="AIN44" s="191"/>
      <c r="AIO44" s="191"/>
      <c r="AIP44" s="191"/>
      <c r="AIQ44" s="191"/>
      <c r="AIR44" s="191"/>
      <c r="AIS44" s="191"/>
      <c r="AIT44" s="191"/>
      <c r="AIU44" s="191"/>
      <c r="AIV44" s="191"/>
      <c r="AIW44" s="191"/>
      <c r="AIX44" s="191"/>
      <c r="AIY44" s="191"/>
      <c r="AIZ44" s="191"/>
      <c r="AJA44" s="191"/>
      <c r="AJB44" s="191"/>
      <c r="AJC44" s="191"/>
      <c r="AJD44" s="191"/>
      <c r="AJE44" s="191"/>
      <c r="AJF44" s="191"/>
      <c r="AJG44" s="191"/>
      <c r="AJH44" s="191"/>
      <c r="AJI44" s="191"/>
      <c r="AJJ44" s="191"/>
      <c r="AJK44" s="191"/>
      <c r="AJL44" s="191"/>
      <c r="AJM44" s="191"/>
      <c r="AJN44" s="191"/>
      <c r="AJO44" s="191"/>
      <c r="AJP44" s="191"/>
      <c r="AJQ44" s="191"/>
      <c r="AJR44" s="191"/>
      <c r="AJS44" s="191"/>
      <c r="AJT44" s="191"/>
      <c r="AJU44" s="191"/>
      <c r="AJV44" s="191"/>
      <c r="AJW44" s="191"/>
      <c r="AJX44" s="191"/>
      <c r="AJY44" s="191"/>
      <c r="AJZ44" s="191"/>
      <c r="AKA44" s="191"/>
      <c r="AKB44" s="191"/>
      <c r="AKC44" s="191"/>
      <c r="AKD44" s="191"/>
      <c r="AKE44" s="191"/>
      <c r="AKF44" s="191"/>
      <c r="AKG44" s="191"/>
      <c r="AKH44" s="191"/>
      <c r="AKI44" s="191"/>
      <c r="AKJ44" s="191"/>
      <c r="AKK44" s="191"/>
      <c r="AKL44" s="191"/>
      <c r="AKM44" s="191"/>
      <c r="AKN44" s="191"/>
      <c r="AKO44" s="191"/>
      <c r="AKP44" s="191"/>
      <c r="AKQ44" s="191"/>
      <c r="AKR44" s="191"/>
      <c r="AKS44" s="191"/>
      <c r="AKT44" s="191"/>
      <c r="AKU44" s="191"/>
      <c r="AKV44" s="191"/>
      <c r="AKW44" s="191"/>
      <c r="AKX44" s="191"/>
      <c r="AKY44" s="191"/>
      <c r="AKZ44" s="191"/>
      <c r="ALA44" s="191"/>
      <c r="ALB44" s="191"/>
      <c r="ALC44" s="191"/>
      <c r="ALD44" s="191"/>
      <c r="ALE44" s="191"/>
      <c r="ALF44" s="191"/>
      <c r="ALG44" s="191"/>
      <c r="ALH44" s="191"/>
      <c r="ALI44" s="191"/>
      <c r="ALJ44" s="191"/>
      <c r="ALK44" s="191"/>
      <c r="ALL44" s="191"/>
      <c r="ALM44" s="191"/>
      <c r="ALN44" s="191"/>
      <c r="ALO44" s="191"/>
      <c r="ALP44" s="191"/>
      <c r="ALQ44" s="191"/>
      <c r="ALR44" s="191"/>
      <c r="ALS44" s="191"/>
      <c r="ALT44" s="191"/>
      <c r="ALU44" s="191"/>
      <c r="ALV44" s="191"/>
      <c r="ALW44" s="191"/>
      <c r="ALX44" s="191"/>
      <c r="ALY44" s="191"/>
      <c r="ALZ44" s="191"/>
      <c r="AMA44" s="191"/>
      <c r="AMB44" s="191"/>
      <c r="AMC44" s="191"/>
      <c r="AMD44" s="191"/>
      <c r="AME44" s="191"/>
      <c r="AMF44" s="191"/>
      <c r="AMG44" s="191"/>
      <c r="AMH44" s="191"/>
      <c r="AMI44" s="191"/>
      <c r="AMJ44" s="191"/>
      <c r="AMK44" s="191"/>
      <c r="AML44" s="191"/>
    </row>
    <row r="45" spans="1:1026" ht="9.9499999999999993" hidden="1" customHeight="1" x14ac:dyDescent="0.25">
      <c r="A45" s="796" t="s">
        <v>59</v>
      </c>
      <c r="B45" s="796"/>
      <c r="C45" s="308"/>
      <c r="D45" s="308"/>
      <c r="E45" s="172">
        <f>F19+F35</f>
        <v>40091.4</v>
      </c>
      <c r="F45" s="215"/>
      <c r="G45" s="215"/>
      <c r="H45" s="215"/>
      <c r="M45" s="188"/>
      <c r="N45" s="304"/>
      <c r="O45" s="31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  <c r="AF45" s="191"/>
      <c r="AG45" s="191"/>
      <c r="AH45" s="191"/>
      <c r="AI45" s="191"/>
      <c r="AJ45" s="191"/>
      <c r="AK45" s="191"/>
      <c r="AL45" s="191"/>
      <c r="AM45" s="191"/>
      <c r="AN45" s="191"/>
      <c r="AO45" s="191"/>
      <c r="AP45" s="191"/>
      <c r="AQ45" s="191"/>
      <c r="AR45" s="191"/>
      <c r="AS45" s="191"/>
      <c r="AT45" s="191"/>
      <c r="AU45" s="191"/>
      <c r="AV45" s="191"/>
      <c r="AW45" s="191"/>
      <c r="AX45" s="191"/>
      <c r="AY45" s="191"/>
      <c r="AZ45" s="191"/>
      <c r="BA45" s="191"/>
      <c r="BB45" s="191"/>
      <c r="BC45" s="191"/>
      <c r="BD45" s="191"/>
      <c r="BE45" s="191"/>
      <c r="BF45" s="191"/>
      <c r="BG45" s="191"/>
      <c r="BH45" s="191"/>
      <c r="BI45" s="191"/>
      <c r="BJ45" s="191"/>
      <c r="BK45" s="191"/>
      <c r="BL45" s="191"/>
      <c r="BM45" s="191"/>
      <c r="BN45" s="191"/>
      <c r="BO45" s="191"/>
      <c r="BP45" s="191"/>
      <c r="BQ45" s="191"/>
      <c r="BR45" s="191"/>
      <c r="BS45" s="191"/>
      <c r="BT45" s="191"/>
      <c r="BU45" s="191"/>
      <c r="BV45" s="191"/>
      <c r="BW45" s="191"/>
      <c r="BX45" s="191"/>
      <c r="BY45" s="191"/>
      <c r="BZ45" s="191"/>
      <c r="CA45" s="191"/>
      <c r="CB45" s="191"/>
      <c r="CC45" s="191"/>
      <c r="CD45" s="191"/>
      <c r="CE45" s="191"/>
      <c r="CF45" s="191"/>
      <c r="CG45" s="191"/>
      <c r="CH45" s="191"/>
      <c r="CI45" s="191"/>
      <c r="CJ45" s="191"/>
      <c r="CK45" s="191"/>
      <c r="CL45" s="191"/>
      <c r="CM45" s="191"/>
      <c r="CN45" s="191"/>
      <c r="CO45" s="191"/>
      <c r="CP45" s="191"/>
      <c r="CQ45" s="191"/>
      <c r="CR45" s="191"/>
      <c r="CS45" s="191"/>
      <c r="CT45" s="191"/>
      <c r="CU45" s="191"/>
      <c r="CV45" s="191"/>
      <c r="CW45" s="191"/>
      <c r="CX45" s="191"/>
      <c r="CY45" s="191"/>
      <c r="CZ45" s="191"/>
      <c r="DA45" s="191"/>
      <c r="DB45" s="191"/>
      <c r="DC45" s="191"/>
      <c r="DD45" s="191"/>
      <c r="DE45" s="191"/>
      <c r="DF45" s="191"/>
      <c r="DG45" s="191"/>
      <c r="DH45" s="191"/>
      <c r="DI45" s="191"/>
      <c r="DJ45" s="191"/>
      <c r="DK45" s="191"/>
      <c r="DL45" s="191"/>
      <c r="DM45" s="191"/>
      <c r="DN45" s="191"/>
      <c r="DO45" s="191"/>
      <c r="DP45" s="191"/>
      <c r="DQ45" s="191"/>
      <c r="DR45" s="191"/>
      <c r="DS45" s="191"/>
      <c r="DT45" s="191"/>
      <c r="DU45" s="191"/>
      <c r="DV45" s="191"/>
      <c r="DW45" s="191"/>
      <c r="DX45" s="191"/>
      <c r="DY45" s="191"/>
      <c r="DZ45" s="191"/>
      <c r="EA45" s="191"/>
      <c r="EB45" s="191"/>
      <c r="EC45" s="191"/>
      <c r="ED45" s="191"/>
      <c r="EE45" s="191"/>
      <c r="EF45" s="191"/>
      <c r="EG45" s="191"/>
      <c r="EH45" s="191"/>
      <c r="EI45" s="191"/>
      <c r="EJ45" s="191"/>
      <c r="EK45" s="191"/>
      <c r="EL45" s="191"/>
      <c r="EM45" s="191"/>
      <c r="EN45" s="191"/>
      <c r="EO45" s="191"/>
      <c r="EP45" s="191"/>
      <c r="EQ45" s="191"/>
      <c r="ER45" s="191"/>
      <c r="ES45" s="191"/>
      <c r="ET45" s="191"/>
      <c r="EU45" s="191"/>
      <c r="EV45" s="191"/>
      <c r="EW45" s="191"/>
      <c r="EX45" s="191"/>
      <c r="EY45" s="191"/>
      <c r="EZ45" s="191"/>
      <c r="FA45" s="191"/>
      <c r="FB45" s="191"/>
      <c r="FC45" s="191"/>
      <c r="FD45" s="191"/>
      <c r="FE45" s="191"/>
      <c r="FF45" s="191"/>
      <c r="FG45" s="191"/>
      <c r="FH45" s="191"/>
      <c r="FI45" s="191"/>
      <c r="FJ45" s="191"/>
      <c r="FK45" s="191"/>
      <c r="FL45" s="191"/>
      <c r="FM45" s="191"/>
      <c r="FN45" s="191"/>
      <c r="FO45" s="191"/>
      <c r="FP45" s="191"/>
      <c r="FQ45" s="191"/>
      <c r="FR45" s="191"/>
      <c r="FS45" s="191"/>
      <c r="FT45" s="191"/>
      <c r="FU45" s="191"/>
      <c r="FV45" s="191"/>
      <c r="FW45" s="191"/>
      <c r="FX45" s="191"/>
      <c r="FY45" s="191"/>
      <c r="FZ45" s="191"/>
      <c r="GA45" s="191"/>
      <c r="GB45" s="191"/>
      <c r="GC45" s="191"/>
      <c r="GD45" s="191"/>
      <c r="GE45" s="191"/>
      <c r="GF45" s="191"/>
      <c r="GG45" s="191"/>
      <c r="GH45" s="191"/>
      <c r="GI45" s="191"/>
      <c r="GJ45" s="191"/>
      <c r="GK45" s="191"/>
      <c r="GL45" s="191"/>
      <c r="GM45" s="191"/>
      <c r="GN45" s="191"/>
      <c r="GO45" s="191"/>
      <c r="GP45" s="191"/>
      <c r="GQ45" s="191"/>
      <c r="GR45" s="191"/>
      <c r="GS45" s="191"/>
      <c r="GT45" s="191"/>
      <c r="GU45" s="191"/>
      <c r="GV45" s="191"/>
      <c r="GW45" s="191"/>
      <c r="GX45" s="191"/>
      <c r="GY45" s="191"/>
      <c r="GZ45" s="191"/>
      <c r="HA45" s="191"/>
      <c r="HB45" s="191"/>
      <c r="HC45" s="191"/>
      <c r="HD45" s="191"/>
      <c r="HE45" s="191"/>
      <c r="HF45" s="191"/>
      <c r="HG45" s="191"/>
      <c r="HH45" s="191"/>
      <c r="HI45" s="191"/>
      <c r="HJ45" s="191"/>
      <c r="HK45" s="191"/>
      <c r="HL45" s="191"/>
      <c r="HM45" s="191"/>
      <c r="HN45" s="191"/>
      <c r="HO45" s="191"/>
      <c r="HP45" s="191"/>
      <c r="HQ45" s="191"/>
      <c r="HR45" s="191"/>
      <c r="HS45" s="191"/>
      <c r="HT45" s="191"/>
      <c r="HU45" s="191"/>
      <c r="HV45" s="191"/>
      <c r="HW45" s="191"/>
      <c r="HX45" s="191"/>
      <c r="HY45" s="191"/>
      <c r="HZ45" s="191"/>
      <c r="IA45" s="191"/>
      <c r="IB45" s="191"/>
      <c r="IC45" s="191"/>
      <c r="ID45" s="191"/>
      <c r="IE45" s="191"/>
      <c r="IF45" s="191"/>
      <c r="IG45" s="191"/>
      <c r="IH45" s="191"/>
      <c r="II45" s="191"/>
      <c r="IJ45" s="191"/>
      <c r="IK45" s="191"/>
      <c r="IL45" s="191"/>
      <c r="IM45" s="191"/>
      <c r="IN45" s="191"/>
      <c r="IO45" s="191"/>
      <c r="IP45" s="191"/>
      <c r="IQ45" s="191"/>
      <c r="IR45" s="191"/>
      <c r="IS45" s="191"/>
      <c r="IT45" s="191"/>
      <c r="IU45" s="191"/>
      <c r="IV45" s="191"/>
      <c r="IW45" s="191"/>
      <c r="IX45" s="191"/>
      <c r="IY45" s="191"/>
      <c r="IZ45" s="191"/>
      <c r="JA45" s="191"/>
      <c r="JB45" s="191"/>
      <c r="JC45" s="191"/>
      <c r="JD45" s="191"/>
      <c r="JE45" s="191"/>
      <c r="JF45" s="191"/>
      <c r="JG45" s="191"/>
      <c r="JH45" s="191"/>
      <c r="JI45" s="191"/>
      <c r="JJ45" s="191"/>
      <c r="JK45" s="191"/>
      <c r="JL45" s="191"/>
      <c r="JM45" s="191"/>
      <c r="JN45" s="191"/>
      <c r="JO45" s="191"/>
      <c r="JP45" s="191"/>
      <c r="JQ45" s="191"/>
      <c r="JR45" s="191"/>
      <c r="JS45" s="191"/>
      <c r="JT45" s="191"/>
      <c r="JU45" s="191"/>
      <c r="JV45" s="191"/>
      <c r="JW45" s="191"/>
      <c r="JX45" s="191"/>
      <c r="JY45" s="191"/>
      <c r="JZ45" s="191"/>
      <c r="KA45" s="191"/>
      <c r="KB45" s="191"/>
      <c r="KC45" s="191"/>
      <c r="KD45" s="191"/>
      <c r="KE45" s="191"/>
      <c r="KF45" s="191"/>
      <c r="KG45" s="191"/>
      <c r="KH45" s="191"/>
      <c r="KI45" s="191"/>
      <c r="KJ45" s="191"/>
      <c r="KK45" s="191"/>
      <c r="KL45" s="191"/>
      <c r="KM45" s="191"/>
      <c r="KN45" s="191"/>
      <c r="KO45" s="191"/>
      <c r="KP45" s="191"/>
      <c r="KQ45" s="191"/>
      <c r="KR45" s="191"/>
      <c r="KS45" s="191"/>
      <c r="KT45" s="191"/>
      <c r="KU45" s="191"/>
      <c r="KV45" s="191"/>
      <c r="KW45" s="191"/>
      <c r="KX45" s="191"/>
      <c r="KY45" s="191"/>
      <c r="KZ45" s="191"/>
      <c r="LA45" s="191"/>
      <c r="LB45" s="191"/>
      <c r="LC45" s="191"/>
      <c r="LD45" s="191"/>
      <c r="LE45" s="191"/>
      <c r="LF45" s="191"/>
      <c r="LG45" s="191"/>
      <c r="LH45" s="191"/>
      <c r="LI45" s="191"/>
      <c r="LJ45" s="191"/>
      <c r="LK45" s="191"/>
      <c r="LL45" s="191"/>
      <c r="LM45" s="191"/>
      <c r="LN45" s="191"/>
      <c r="LO45" s="191"/>
      <c r="LP45" s="191"/>
      <c r="LQ45" s="191"/>
      <c r="LR45" s="191"/>
      <c r="LS45" s="191"/>
      <c r="LT45" s="191"/>
      <c r="LU45" s="191"/>
      <c r="LV45" s="191"/>
      <c r="LW45" s="191"/>
      <c r="LX45" s="191"/>
      <c r="LY45" s="191"/>
      <c r="LZ45" s="191"/>
      <c r="MA45" s="191"/>
      <c r="MB45" s="191"/>
      <c r="MC45" s="191"/>
      <c r="MD45" s="191"/>
      <c r="ME45" s="191"/>
      <c r="MF45" s="191"/>
      <c r="MG45" s="191"/>
      <c r="MH45" s="191"/>
      <c r="MI45" s="191"/>
      <c r="MJ45" s="191"/>
      <c r="MK45" s="191"/>
      <c r="ML45" s="191"/>
      <c r="MM45" s="191"/>
      <c r="MN45" s="191"/>
      <c r="MO45" s="191"/>
      <c r="MP45" s="191"/>
      <c r="MQ45" s="191"/>
      <c r="MR45" s="191"/>
      <c r="MS45" s="191"/>
      <c r="MT45" s="191"/>
      <c r="MU45" s="191"/>
      <c r="MV45" s="191"/>
      <c r="MW45" s="191"/>
      <c r="MX45" s="191"/>
      <c r="MY45" s="191"/>
      <c r="MZ45" s="191"/>
      <c r="NA45" s="191"/>
      <c r="NB45" s="191"/>
      <c r="NC45" s="191"/>
      <c r="ND45" s="191"/>
      <c r="NE45" s="191"/>
      <c r="NF45" s="191"/>
      <c r="NG45" s="191"/>
      <c r="NH45" s="191"/>
      <c r="NI45" s="191"/>
      <c r="NJ45" s="191"/>
      <c r="NK45" s="191"/>
      <c r="NL45" s="191"/>
      <c r="NM45" s="191"/>
      <c r="NN45" s="191"/>
      <c r="NO45" s="191"/>
      <c r="NP45" s="191"/>
      <c r="NQ45" s="191"/>
      <c r="NR45" s="191"/>
      <c r="NS45" s="191"/>
      <c r="NT45" s="191"/>
      <c r="NU45" s="191"/>
      <c r="NV45" s="191"/>
      <c r="NW45" s="191"/>
      <c r="NX45" s="191"/>
      <c r="NY45" s="191"/>
      <c r="NZ45" s="191"/>
      <c r="OA45" s="191"/>
      <c r="OB45" s="191"/>
      <c r="OC45" s="191"/>
      <c r="OD45" s="191"/>
      <c r="OE45" s="191"/>
      <c r="OF45" s="191"/>
      <c r="OG45" s="191"/>
      <c r="OH45" s="191"/>
      <c r="OI45" s="191"/>
      <c r="OJ45" s="191"/>
      <c r="OK45" s="191"/>
      <c r="OL45" s="191"/>
      <c r="OM45" s="191"/>
      <c r="ON45" s="191"/>
      <c r="OO45" s="191"/>
      <c r="OP45" s="191"/>
      <c r="OQ45" s="191"/>
      <c r="OR45" s="191"/>
      <c r="OS45" s="191"/>
      <c r="OT45" s="191"/>
      <c r="OU45" s="191"/>
      <c r="OV45" s="191"/>
      <c r="OW45" s="191"/>
      <c r="OX45" s="191"/>
      <c r="OY45" s="191"/>
      <c r="OZ45" s="191"/>
      <c r="PA45" s="191"/>
      <c r="PB45" s="191"/>
      <c r="PC45" s="191"/>
      <c r="PD45" s="191"/>
      <c r="PE45" s="191"/>
      <c r="PF45" s="191"/>
      <c r="PG45" s="191"/>
      <c r="PH45" s="191"/>
      <c r="PI45" s="191"/>
      <c r="PJ45" s="191"/>
      <c r="PK45" s="191"/>
      <c r="PL45" s="191"/>
      <c r="PM45" s="191"/>
      <c r="PN45" s="191"/>
      <c r="PO45" s="191"/>
      <c r="PP45" s="191"/>
      <c r="PQ45" s="191"/>
      <c r="PR45" s="191"/>
      <c r="PS45" s="191"/>
      <c r="PT45" s="191"/>
      <c r="PU45" s="191"/>
      <c r="PV45" s="191"/>
      <c r="PW45" s="191"/>
      <c r="PX45" s="191"/>
      <c r="PY45" s="191"/>
      <c r="PZ45" s="191"/>
      <c r="QA45" s="191"/>
      <c r="QB45" s="191"/>
      <c r="QC45" s="191"/>
      <c r="QD45" s="191"/>
      <c r="QE45" s="191"/>
      <c r="QF45" s="191"/>
      <c r="QG45" s="191"/>
      <c r="QH45" s="191"/>
      <c r="QI45" s="191"/>
      <c r="QJ45" s="191"/>
      <c r="QK45" s="191"/>
      <c r="QL45" s="191"/>
      <c r="QM45" s="191"/>
      <c r="QN45" s="191"/>
      <c r="QO45" s="191"/>
      <c r="QP45" s="191"/>
      <c r="QQ45" s="191"/>
      <c r="QR45" s="191"/>
      <c r="QS45" s="191"/>
      <c r="QT45" s="191"/>
      <c r="QU45" s="191"/>
      <c r="QV45" s="191"/>
      <c r="QW45" s="191"/>
      <c r="QX45" s="191"/>
      <c r="QY45" s="191"/>
      <c r="QZ45" s="191"/>
      <c r="RA45" s="191"/>
      <c r="RB45" s="191"/>
      <c r="RC45" s="191"/>
      <c r="RD45" s="191"/>
      <c r="RE45" s="191"/>
      <c r="RF45" s="191"/>
      <c r="RG45" s="191"/>
      <c r="RH45" s="191"/>
      <c r="RI45" s="191"/>
      <c r="RJ45" s="191"/>
      <c r="RK45" s="191"/>
      <c r="RL45" s="191"/>
      <c r="RM45" s="191"/>
      <c r="RN45" s="191"/>
      <c r="RO45" s="191"/>
      <c r="RP45" s="191"/>
      <c r="RQ45" s="191"/>
      <c r="RR45" s="191"/>
      <c r="RS45" s="191"/>
      <c r="RT45" s="191"/>
      <c r="RU45" s="191"/>
      <c r="RV45" s="191"/>
      <c r="RW45" s="191"/>
      <c r="RX45" s="191"/>
      <c r="RY45" s="191"/>
      <c r="RZ45" s="191"/>
      <c r="SA45" s="191"/>
      <c r="SB45" s="191"/>
      <c r="SC45" s="191"/>
      <c r="SD45" s="191"/>
      <c r="SE45" s="191"/>
      <c r="SF45" s="191"/>
      <c r="SG45" s="191"/>
      <c r="SH45" s="191"/>
      <c r="SI45" s="191"/>
      <c r="SJ45" s="191"/>
      <c r="SK45" s="191"/>
      <c r="SL45" s="191"/>
      <c r="SM45" s="191"/>
      <c r="SN45" s="191"/>
      <c r="SO45" s="191"/>
      <c r="SP45" s="191"/>
      <c r="SQ45" s="191"/>
      <c r="SR45" s="191"/>
      <c r="SS45" s="191"/>
      <c r="ST45" s="191"/>
      <c r="SU45" s="191"/>
      <c r="SV45" s="191"/>
      <c r="SW45" s="191"/>
      <c r="SX45" s="191"/>
      <c r="SY45" s="191"/>
      <c r="SZ45" s="191"/>
      <c r="TA45" s="191"/>
      <c r="TB45" s="191"/>
      <c r="TC45" s="191"/>
      <c r="TD45" s="191"/>
      <c r="TE45" s="191"/>
      <c r="TF45" s="191"/>
      <c r="TG45" s="191"/>
      <c r="TH45" s="191"/>
      <c r="TI45" s="191"/>
      <c r="TJ45" s="191"/>
      <c r="TK45" s="191"/>
      <c r="TL45" s="191"/>
      <c r="TM45" s="191"/>
      <c r="TN45" s="191"/>
      <c r="TO45" s="191"/>
      <c r="TP45" s="191"/>
      <c r="TQ45" s="191"/>
      <c r="TR45" s="191"/>
      <c r="TS45" s="191"/>
      <c r="TT45" s="191"/>
      <c r="TU45" s="191"/>
      <c r="TV45" s="191"/>
      <c r="TW45" s="191"/>
      <c r="TX45" s="191"/>
      <c r="TY45" s="191"/>
      <c r="TZ45" s="191"/>
      <c r="UA45" s="191"/>
      <c r="UB45" s="191"/>
      <c r="UC45" s="191"/>
      <c r="UD45" s="191"/>
      <c r="UE45" s="191"/>
      <c r="UF45" s="191"/>
      <c r="UG45" s="191"/>
      <c r="UH45" s="191"/>
      <c r="UI45" s="191"/>
      <c r="UJ45" s="191"/>
      <c r="UK45" s="191"/>
      <c r="UL45" s="191"/>
      <c r="UM45" s="191"/>
      <c r="UN45" s="191"/>
      <c r="UO45" s="191"/>
      <c r="UP45" s="191"/>
      <c r="UQ45" s="191"/>
      <c r="UR45" s="191"/>
      <c r="US45" s="191"/>
      <c r="UT45" s="191"/>
      <c r="UU45" s="191"/>
      <c r="UV45" s="191"/>
      <c r="UW45" s="191"/>
      <c r="UX45" s="191"/>
      <c r="UY45" s="191"/>
      <c r="UZ45" s="191"/>
      <c r="VA45" s="191"/>
      <c r="VB45" s="191"/>
      <c r="VC45" s="191"/>
      <c r="VD45" s="191"/>
      <c r="VE45" s="191"/>
      <c r="VF45" s="191"/>
      <c r="VG45" s="191"/>
      <c r="VH45" s="191"/>
      <c r="VI45" s="191"/>
      <c r="VJ45" s="191"/>
      <c r="VK45" s="191"/>
      <c r="VL45" s="191"/>
      <c r="VM45" s="191"/>
      <c r="VN45" s="191"/>
      <c r="VO45" s="191"/>
      <c r="VP45" s="191"/>
      <c r="VQ45" s="191"/>
      <c r="VR45" s="191"/>
      <c r="VS45" s="191"/>
      <c r="VT45" s="191"/>
      <c r="VU45" s="191"/>
      <c r="VV45" s="191"/>
      <c r="VW45" s="191"/>
      <c r="VX45" s="191"/>
      <c r="VY45" s="191"/>
      <c r="VZ45" s="191"/>
      <c r="WA45" s="191"/>
      <c r="WB45" s="191"/>
      <c r="WC45" s="191"/>
      <c r="WD45" s="191"/>
      <c r="WE45" s="191"/>
      <c r="WF45" s="191"/>
      <c r="WG45" s="191"/>
      <c r="WH45" s="191"/>
      <c r="WI45" s="191"/>
      <c r="WJ45" s="191"/>
      <c r="WK45" s="191"/>
      <c r="WL45" s="191"/>
      <c r="WM45" s="191"/>
      <c r="WN45" s="191"/>
      <c r="WO45" s="191"/>
      <c r="WP45" s="191"/>
      <c r="WQ45" s="191"/>
      <c r="WR45" s="191"/>
      <c r="WS45" s="191"/>
      <c r="WT45" s="191"/>
      <c r="WU45" s="191"/>
      <c r="WV45" s="191"/>
      <c r="WW45" s="191"/>
      <c r="WX45" s="191"/>
      <c r="WY45" s="191"/>
      <c r="WZ45" s="191"/>
      <c r="XA45" s="191"/>
      <c r="XB45" s="191"/>
      <c r="XC45" s="191"/>
      <c r="XD45" s="191"/>
      <c r="XE45" s="191"/>
      <c r="XF45" s="191"/>
      <c r="XG45" s="191"/>
      <c r="XH45" s="191"/>
      <c r="XI45" s="191"/>
      <c r="XJ45" s="191"/>
      <c r="XK45" s="191"/>
      <c r="XL45" s="191"/>
      <c r="XM45" s="191"/>
      <c r="XN45" s="191"/>
      <c r="XO45" s="191"/>
      <c r="XP45" s="191"/>
      <c r="XQ45" s="191"/>
      <c r="XR45" s="191"/>
      <c r="XS45" s="191"/>
      <c r="XT45" s="191"/>
      <c r="XU45" s="191"/>
      <c r="XV45" s="191"/>
      <c r="XW45" s="191"/>
      <c r="XX45" s="191"/>
      <c r="XY45" s="191"/>
      <c r="XZ45" s="191"/>
      <c r="YA45" s="191"/>
      <c r="YB45" s="191"/>
      <c r="YC45" s="191"/>
      <c r="YD45" s="191"/>
      <c r="YE45" s="191"/>
      <c r="YF45" s="191"/>
      <c r="YG45" s="191"/>
      <c r="YH45" s="191"/>
      <c r="YI45" s="191"/>
      <c r="YJ45" s="191"/>
      <c r="YK45" s="191"/>
      <c r="YL45" s="191"/>
      <c r="YM45" s="191"/>
      <c r="YN45" s="191"/>
      <c r="YO45" s="191"/>
      <c r="YP45" s="191"/>
      <c r="YQ45" s="191"/>
      <c r="YR45" s="191"/>
      <c r="YS45" s="191"/>
      <c r="YT45" s="191"/>
      <c r="YU45" s="191"/>
      <c r="YV45" s="191"/>
      <c r="YW45" s="191"/>
      <c r="YX45" s="191"/>
      <c r="YY45" s="191"/>
      <c r="YZ45" s="191"/>
      <c r="ZA45" s="191"/>
      <c r="ZB45" s="191"/>
      <c r="ZC45" s="191"/>
      <c r="ZD45" s="191"/>
      <c r="ZE45" s="191"/>
      <c r="ZF45" s="191"/>
      <c r="ZG45" s="191"/>
      <c r="ZH45" s="191"/>
      <c r="ZI45" s="191"/>
      <c r="ZJ45" s="191"/>
      <c r="ZK45" s="191"/>
      <c r="ZL45" s="191"/>
      <c r="ZM45" s="191"/>
      <c r="ZN45" s="191"/>
      <c r="ZO45" s="191"/>
      <c r="ZP45" s="191"/>
      <c r="ZQ45" s="191"/>
      <c r="ZR45" s="191"/>
      <c r="ZS45" s="191"/>
      <c r="ZT45" s="191"/>
      <c r="ZU45" s="191"/>
      <c r="ZV45" s="191"/>
      <c r="ZW45" s="191"/>
      <c r="ZX45" s="191"/>
      <c r="ZY45" s="191"/>
      <c r="ZZ45" s="191"/>
      <c r="AAA45" s="191"/>
      <c r="AAB45" s="191"/>
      <c r="AAC45" s="191"/>
      <c r="AAD45" s="191"/>
      <c r="AAE45" s="191"/>
      <c r="AAF45" s="191"/>
      <c r="AAG45" s="191"/>
      <c r="AAH45" s="191"/>
      <c r="AAI45" s="191"/>
      <c r="AAJ45" s="191"/>
      <c r="AAK45" s="191"/>
      <c r="AAL45" s="191"/>
      <c r="AAM45" s="191"/>
      <c r="AAN45" s="191"/>
      <c r="AAO45" s="191"/>
      <c r="AAP45" s="191"/>
      <c r="AAQ45" s="191"/>
      <c r="AAR45" s="191"/>
      <c r="AAS45" s="191"/>
      <c r="AAT45" s="191"/>
      <c r="AAU45" s="191"/>
      <c r="AAV45" s="191"/>
      <c r="AAW45" s="191"/>
      <c r="AAX45" s="191"/>
      <c r="AAY45" s="191"/>
      <c r="AAZ45" s="191"/>
      <c r="ABA45" s="191"/>
      <c r="ABB45" s="191"/>
      <c r="ABC45" s="191"/>
      <c r="ABD45" s="191"/>
      <c r="ABE45" s="191"/>
      <c r="ABF45" s="191"/>
      <c r="ABG45" s="191"/>
      <c r="ABH45" s="191"/>
      <c r="ABI45" s="191"/>
      <c r="ABJ45" s="191"/>
      <c r="ABK45" s="191"/>
      <c r="ABL45" s="191"/>
      <c r="ABM45" s="191"/>
      <c r="ABN45" s="191"/>
      <c r="ABO45" s="191"/>
      <c r="ABP45" s="191"/>
      <c r="ABQ45" s="191"/>
      <c r="ABR45" s="191"/>
      <c r="ABS45" s="191"/>
      <c r="ABT45" s="191"/>
      <c r="ABU45" s="191"/>
      <c r="ABV45" s="191"/>
      <c r="ABW45" s="191"/>
      <c r="ABX45" s="191"/>
      <c r="ABY45" s="191"/>
      <c r="ABZ45" s="191"/>
      <c r="ACA45" s="191"/>
      <c r="ACB45" s="191"/>
      <c r="ACC45" s="191"/>
      <c r="ACD45" s="191"/>
      <c r="ACE45" s="191"/>
      <c r="ACF45" s="191"/>
      <c r="ACG45" s="191"/>
      <c r="ACH45" s="191"/>
      <c r="ACI45" s="191"/>
      <c r="ACJ45" s="191"/>
      <c r="ACK45" s="191"/>
      <c r="ACL45" s="191"/>
      <c r="ACM45" s="191"/>
      <c r="ACN45" s="191"/>
      <c r="ACO45" s="191"/>
      <c r="ACP45" s="191"/>
      <c r="ACQ45" s="191"/>
      <c r="ACR45" s="191"/>
      <c r="ACS45" s="191"/>
      <c r="ACT45" s="191"/>
      <c r="ACU45" s="191"/>
      <c r="ACV45" s="191"/>
      <c r="ACW45" s="191"/>
      <c r="ACX45" s="191"/>
      <c r="ACY45" s="191"/>
      <c r="ACZ45" s="191"/>
      <c r="ADA45" s="191"/>
      <c r="ADB45" s="191"/>
      <c r="ADC45" s="191"/>
      <c r="ADD45" s="191"/>
      <c r="ADE45" s="191"/>
      <c r="ADF45" s="191"/>
      <c r="ADG45" s="191"/>
      <c r="ADH45" s="191"/>
      <c r="ADI45" s="191"/>
      <c r="ADJ45" s="191"/>
      <c r="ADK45" s="191"/>
      <c r="ADL45" s="191"/>
      <c r="ADM45" s="191"/>
      <c r="ADN45" s="191"/>
      <c r="ADO45" s="191"/>
      <c r="ADP45" s="191"/>
      <c r="ADQ45" s="191"/>
      <c r="ADR45" s="191"/>
      <c r="ADS45" s="191"/>
      <c r="ADT45" s="191"/>
      <c r="ADU45" s="191"/>
      <c r="ADV45" s="191"/>
      <c r="ADW45" s="191"/>
      <c r="ADX45" s="191"/>
      <c r="ADY45" s="191"/>
      <c r="ADZ45" s="191"/>
      <c r="AEA45" s="191"/>
      <c r="AEB45" s="191"/>
      <c r="AEC45" s="191"/>
      <c r="AED45" s="191"/>
      <c r="AEE45" s="191"/>
      <c r="AEF45" s="191"/>
      <c r="AEG45" s="191"/>
      <c r="AEH45" s="191"/>
      <c r="AEI45" s="191"/>
      <c r="AEJ45" s="191"/>
      <c r="AEK45" s="191"/>
      <c r="AEL45" s="191"/>
      <c r="AEM45" s="191"/>
      <c r="AEN45" s="191"/>
      <c r="AEO45" s="191"/>
      <c r="AEP45" s="191"/>
      <c r="AEQ45" s="191"/>
      <c r="AER45" s="191"/>
      <c r="AES45" s="191"/>
      <c r="AET45" s="191"/>
      <c r="AEU45" s="191"/>
      <c r="AEV45" s="191"/>
      <c r="AEW45" s="191"/>
      <c r="AEX45" s="191"/>
      <c r="AEY45" s="191"/>
      <c r="AEZ45" s="191"/>
      <c r="AFA45" s="191"/>
      <c r="AFB45" s="191"/>
      <c r="AFC45" s="191"/>
      <c r="AFD45" s="191"/>
      <c r="AFE45" s="191"/>
      <c r="AFF45" s="191"/>
      <c r="AFG45" s="191"/>
      <c r="AFH45" s="191"/>
      <c r="AFI45" s="191"/>
      <c r="AFJ45" s="191"/>
      <c r="AFK45" s="191"/>
      <c r="AFL45" s="191"/>
      <c r="AFM45" s="191"/>
      <c r="AFN45" s="191"/>
      <c r="AFO45" s="191"/>
      <c r="AFP45" s="191"/>
      <c r="AFQ45" s="191"/>
      <c r="AFR45" s="191"/>
      <c r="AFS45" s="191"/>
      <c r="AFT45" s="191"/>
      <c r="AFU45" s="191"/>
      <c r="AFV45" s="191"/>
      <c r="AFW45" s="191"/>
      <c r="AFX45" s="191"/>
      <c r="AFY45" s="191"/>
      <c r="AFZ45" s="191"/>
      <c r="AGA45" s="191"/>
      <c r="AGB45" s="191"/>
      <c r="AGC45" s="191"/>
      <c r="AGD45" s="191"/>
      <c r="AGE45" s="191"/>
      <c r="AGF45" s="191"/>
      <c r="AGG45" s="191"/>
      <c r="AGH45" s="191"/>
      <c r="AGI45" s="191"/>
      <c r="AGJ45" s="191"/>
      <c r="AGK45" s="191"/>
      <c r="AGL45" s="191"/>
      <c r="AGM45" s="191"/>
      <c r="AGN45" s="191"/>
      <c r="AGO45" s="191"/>
      <c r="AGP45" s="191"/>
      <c r="AGQ45" s="191"/>
      <c r="AGR45" s="191"/>
      <c r="AGS45" s="191"/>
      <c r="AGT45" s="191"/>
      <c r="AGU45" s="191"/>
      <c r="AGV45" s="191"/>
      <c r="AGW45" s="191"/>
      <c r="AGX45" s="191"/>
      <c r="AGY45" s="191"/>
      <c r="AGZ45" s="191"/>
      <c r="AHA45" s="191"/>
      <c r="AHB45" s="191"/>
      <c r="AHC45" s="191"/>
      <c r="AHD45" s="191"/>
      <c r="AHE45" s="191"/>
      <c r="AHF45" s="191"/>
      <c r="AHG45" s="191"/>
      <c r="AHH45" s="191"/>
      <c r="AHI45" s="191"/>
      <c r="AHJ45" s="191"/>
      <c r="AHK45" s="191"/>
      <c r="AHL45" s="191"/>
      <c r="AHM45" s="191"/>
      <c r="AHN45" s="191"/>
      <c r="AHO45" s="191"/>
      <c r="AHP45" s="191"/>
      <c r="AHQ45" s="191"/>
      <c r="AHR45" s="191"/>
      <c r="AHS45" s="191"/>
      <c r="AHT45" s="191"/>
      <c r="AHU45" s="191"/>
      <c r="AHV45" s="191"/>
      <c r="AHW45" s="191"/>
      <c r="AHX45" s="191"/>
      <c r="AHY45" s="191"/>
      <c r="AHZ45" s="191"/>
      <c r="AIA45" s="191"/>
      <c r="AIB45" s="191"/>
      <c r="AIC45" s="191"/>
      <c r="AID45" s="191"/>
      <c r="AIE45" s="191"/>
      <c r="AIF45" s="191"/>
      <c r="AIG45" s="191"/>
      <c r="AIH45" s="191"/>
      <c r="AII45" s="191"/>
      <c r="AIJ45" s="191"/>
      <c r="AIK45" s="191"/>
      <c r="AIL45" s="191"/>
      <c r="AIM45" s="191"/>
      <c r="AIN45" s="191"/>
      <c r="AIO45" s="191"/>
      <c r="AIP45" s="191"/>
      <c r="AIQ45" s="191"/>
      <c r="AIR45" s="191"/>
      <c r="AIS45" s="191"/>
      <c r="AIT45" s="191"/>
      <c r="AIU45" s="191"/>
      <c r="AIV45" s="191"/>
      <c r="AIW45" s="191"/>
      <c r="AIX45" s="191"/>
      <c r="AIY45" s="191"/>
      <c r="AIZ45" s="191"/>
      <c r="AJA45" s="191"/>
      <c r="AJB45" s="191"/>
      <c r="AJC45" s="191"/>
      <c r="AJD45" s="191"/>
      <c r="AJE45" s="191"/>
      <c r="AJF45" s="191"/>
      <c r="AJG45" s="191"/>
      <c r="AJH45" s="191"/>
      <c r="AJI45" s="191"/>
      <c r="AJJ45" s="191"/>
      <c r="AJK45" s="191"/>
      <c r="AJL45" s="191"/>
      <c r="AJM45" s="191"/>
      <c r="AJN45" s="191"/>
      <c r="AJO45" s="191"/>
      <c r="AJP45" s="191"/>
      <c r="AJQ45" s="191"/>
      <c r="AJR45" s="191"/>
      <c r="AJS45" s="191"/>
      <c r="AJT45" s="191"/>
      <c r="AJU45" s="191"/>
      <c r="AJV45" s="191"/>
      <c r="AJW45" s="191"/>
      <c r="AJX45" s="191"/>
      <c r="AJY45" s="191"/>
      <c r="AJZ45" s="191"/>
      <c r="AKA45" s="191"/>
      <c r="AKB45" s="191"/>
      <c r="AKC45" s="191"/>
      <c r="AKD45" s="191"/>
      <c r="AKE45" s="191"/>
      <c r="AKF45" s="191"/>
      <c r="AKG45" s="191"/>
      <c r="AKH45" s="191"/>
      <c r="AKI45" s="191"/>
      <c r="AKJ45" s="191"/>
      <c r="AKK45" s="191"/>
      <c r="AKL45" s="191"/>
      <c r="AKM45" s="191"/>
      <c r="AKN45" s="191"/>
      <c r="AKO45" s="191"/>
      <c r="AKP45" s="191"/>
      <c r="AKQ45" s="191"/>
      <c r="AKR45" s="191"/>
      <c r="AKS45" s="191"/>
      <c r="AKT45" s="191"/>
      <c r="AKU45" s="191"/>
      <c r="AKV45" s="191"/>
      <c r="AKW45" s="191"/>
      <c r="AKX45" s="191"/>
      <c r="AKY45" s="191"/>
      <c r="AKZ45" s="191"/>
      <c r="ALA45" s="191"/>
      <c r="ALB45" s="191"/>
      <c r="ALC45" s="191"/>
      <c r="ALD45" s="191"/>
      <c r="ALE45" s="191"/>
      <c r="ALF45" s="191"/>
      <c r="ALG45" s="191"/>
      <c r="ALH45" s="191"/>
      <c r="ALI45" s="191"/>
      <c r="ALJ45" s="191"/>
      <c r="ALK45" s="191"/>
      <c r="ALL45" s="191"/>
      <c r="ALM45" s="191"/>
      <c r="ALN45" s="191"/>
      <c r="ALO45" s="191"/>
      <c r="ALP45" s="191"/>
      <c r="ALQ45" s="191"/>
      <c r="ALR45" s="191"/>
      <c r="ALS45" s="191"/>
      <c r="ALT45" s="191"/>
      <c r="ALU45" s="191"/>
      <c r="ALV45" s="191"/>
      <c r="ALW45" s="191"/>
      <c r="ALX45" s="191"/>
      <c r="ALY45" s="191"/>
      <c r="ALZ45" s="191"/>
      <c r="AMA45" s="191"/>
      <c r="AMB45" s="191"/>
      <c r="AMC45" s="191"/>
      <c r="AMD45" s="191"/>
      <c r="AME45" s="191"/>
      <c r="AMF45" s="191"/>
      <c r="AMG45" s="191"/>
      <c r="AMH45" s="191"/>
      <c r="AMI45" s="191"/>
      <c r="AMJ45" s="191"/>
      <c r="AMK45" s="191"/>
      <c r="AML45" s="191"/>
    </row>
    <row r="46" spans="1:1026" ht="9.9499999999999993" hidden="1" customHeight="1" x14ac:dyDescent="0.25">
      <c r="A46" s="309"/>
      <c r="B46" s="309"/>
      <c r="C46" s="308"/>
      <c r="D46" s="308"/>
      <c r="E46" s="172">
        <f>E44/(1-B41)</f>
        <v>59318.226600985217</v>
      </c>
      <c r="F46" s="215"/>
      <c r="G46" s="215"/>
      <c r="H46" s="215"/>
      <c r="M46" s="188"/>
      <c r="N46" s="304"/>
      <c r="O46" s="31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  <c r="AF46" s="191"/>
      <c r="AG46" s="191"/>
      <c r="AH46" s="191"/>
      <c r="AI46" s="191"/>
      <c r="AJ46" s="191"/>
      <c r="AK46" s="191"/>
      <c r="AL46" s="191"/>
      <c r="AM46" s="191"/>
      <c r="AN46" s="191"/>
      <c r="AO46" s="191"/>
      <c r="AP46" s="191"/>
      <c r="AQ46" s="191"/>
      <c r="AR46" s="191"/>
      <c r="AS46" s="191"/>
      <c r="AT46" s="191"/>
      <c r="AU46" s="191"/>
      <c r="AV46" s="191"/>
      <c r="AW46" s="191"/>
      <c r="AX46" s="191"/>
      <c r="AY46" s="191"/>
      <c r="AZ46" s="191"/>
      <c r="BA46" s="191"/>
      <c r="BB46" s="191"/>
      <c r="BC46" s="191"/>
      <c r="BD46" s="191"/>
      <c r="BE46" s="191"/>
      <c r="BF46" s="191"/>
      <c r="BG46" s="191"/>
      <c r="BH46" s="191"/>
      <c r="BI46" s="191"/>
      <c r="BJ46" s="191"/>
      <c r="BK46" s="191"/>
      <c r="BL46" s="191"/>
      <c r="BM46" s="191"/>
      <c r="BN46" s="191"/>
      <c r="BO46" s="191"/>
      <c r="BP46" s="191"/>
      <c r="BQ46" s="191"/>
      <c r="BR46" s="191"/>
      <c r="BS46" s="191"/>
      <c r="BT46" s="191"/>
      <c r="BU46" s="191"/>
      <c r="BV46" s="191"/>
      <c r="BW46" s="191"/>
      <c r="BX46" s="191"/>
      <c r="BY46" s="191"/>
      <c r="BZ46" s="191"/>
      <c r="CA46" s="191"/>
      <c r="CB46" s="191"/>
      <c r="CC46" s="191"/>
      <c r="CD46" s="191"/>
      <c r="CE46" s="191"/>
      <c r="CF46" s="191"/>
      <c r="CG46" s="191"/>
      <c r="CH46" s="191"/>
      <c r="CI46" s="191"/>
      <c r="CJ46" s="191"/>
      <c r="CK46" s="191"/>
      <c r="CL46" s="191"/>
      <c r="CM46" s="191"/>
      <c r="CN46" s="191"/>
      <c r="CO46" s="191"/>
      <c r="CP46" s="191"/>
      <c r="CQ46" s="191"/>
      <c r="CR46" s="191"/>
      <c r="CS46" s="191"/>
      <c r="CT46" s="191"/>
      <c r="CU46" s="191"/>
      <c r="CV46" s="191"/>
      <c r="CW46" s="191"/>
      <c r="CX46" s="191"/>
      <c r="CY46" s="191"/>
      <c r="CZ46" s="191"/>
      <c r="DA46" s="191"/>
      <c r="DB46" s="191"/>
      <c r="DC46" s="191"/>
      <c r="DD46" s="191"/>
      <c r="DE46" s="191"/>
      <c r="DF46" s="191"/>
      <c r="DG46" s="191"/>
      <c r="DH46" s="191"/>
      <c r="DI46" s="191"/>
      <c r="DJ46" s="191"/>
      <c r="DK46" s="191"/>
      <c r="DL46" s="191"/>
      <c r="DM46" s="191"/>
      <c r="DN46" s="191"/>
      <c r="DO46" s="191"/>
      <c r="DP46" s="191"/>
      <c r="DQ46" s="191"/>
      <c r="DR46" s="191"/>
      <c r="DS46" s="191"/>
      <c r="DT46" s="191"/>
      <c r="DU46" s="191"/>
      <c r="DV46" s="191"/>
      <c r="DW46" s="191"/>
      <c r="DX46" s="191"/>
      <c r="DY46" s="191"/>
      <c r="DZ46" s="191"/>
      <c r="EA46" s="191"/>
      <c r="EB46" s="191"/>
      <c r="EC46" s="191"/>
      <c r="ED46" s="191"/>
      <c r="EE46" s="191"/>
      <c r="EF46" s="191"/>
      <c r="EG46" s="191"/>
      <c r="EH46" s="191"/>
      <c r="EI46" s="191"/>
      <c r="EJ46" s="191"/>
      <c r="EK46" s="191"/>
      <c r="EL46" s="191"/>
      <c r="EM46" s="191"/>
      <c r="EN46" s="191"/>
      <c r="EO46" s="191"/>
      <c r="EP46" s="191"/>
      <c r="EQ46" s="191"/>
      <c r="ER46" s="191"/>
      <c r="ES46" s="191"/>
      <c r="ET46" s="191"/>
      <c r="EU46" s="191"/>
      <c r="EV46" s="191"/>
      <c r="EW46" s="191"/>
      <c r="EX46" s="191"/>
      <c r="EY46" s="191"/>
      <c r="EZ46" s="191"/>
      <c r="FA46" s="191"/>
      <c r="FB46" s="191"/>
      <c r="FC46" s="191"/>
      <c r="FD46" s="191"/>
      <c r="FE46" s="191"/>
      <c r="FF46" s="191"/>
      <c r="FG46" s="191"/>
      <c r="FH46" s="191"/>
      <c r="FI46" s="191"/>
      <c r="FJ46" s="191"/>
      <c r="FK46" s="191"/>
      <c r="FL46" s="191"/>
      <c r="FM46" s="191"/>
      <c r="FN46" s="191"/>
      <c r="FO46" s="191"/>
      <c r="FP46" s="191"/>
      <c r="FQ46" s="191"/>
      <c r="FR46" s="191"/>
      <c r="FS46" s="191"/>
      <c r="FT46" s="191"/>
      <c r="FU46" s="191"/>
      <c r="FV46" s="191"/>
      <c r="FW46" s="191"/>
      <c r="FX46" s="191"/>
      <c r="FY46" s="191"/>
      <c r="FZ46" s="191"/>
      <c r="GA46" s="191"/>
      <c r="GB46" s="191"/>
      <c r="GC46" s="191"/>
      <c r="GD46" s="191"/>
      <c r="GE46" s="191"/>
      <c r="GF46" s="191"/>
      <c r="GG46" s="191"/>
      <c r="GH46" s="191"/>
      <c r="GI46" s="191"/>
      <c r="GJ46" s="191"/>
      <c r="GK46" s="191"/>
      <c r="GL46" s="191"/>
      <c r="GM46" s="191"/>
      <c r="GN46" s="191"/>
      <c r="GO46" s="191"/>
      <c r="GP46" s="191"/>
      <c r="GQ46" s="191"/>
      <c r="GR46" s="191"/>
      <c r="GS46" s="191"/>
      <c r="GT46" s="191"/>
      <c r="GU46" s="191"/>
      <c r="GV46" s="191"/>
      <c r="GW46" s="191"/>
      <c r="GX46" s="191"/>
      <c r="GY46" s="191"/>
      <c r="GZ46" s="191"/>
      <c r="HA46" s="191"/>
      <c r="HB46" s="191"/>
      <c r="HC46" s="191"/>
      <c r="HD46" s="191"/>
      <c r="HE46" s="191"/>
      <c r="HF46" s="191"/>
      <c r="HG46" s="191"/>
      <c r="HH46" s="191"/>
      <c r="HI46" s="191"/>
      <c r="HJ46" s="191"/>
      <c r="HK46" s="191"/>
      <c r="HL46" s="191"/>
      <c r="HM46" s="191"/>
      <c r="HN46" s="191"/>
      <c r="HO46" s="191"/>
      <c r="HP46" s="191"/>
      <c r="HQ46" s="191"/>
      <c r="HR46" s="191"/>
      <c r="HS46" s="191"/>
      <c r="HT46" s="191"/>
      <c r="HU46" s="191"/>
      <c r="HV46" s="191"/>
      <c r="HW46" s="191"/>
      <c r="HX46" s="191"/>
      <c r="HY46" s="191"/>
      <c r="HZ46" s="191"/>
      <c r="IA46" s="191"/>
      <c r="IB46" s="191"/>
      <c r="IC46" s="191"/>
      <c r="ID46" s="191"/>
      <c r="IE46" s="191"/>
      <c r="IF46" s="191"/>
      <c r="IG46" s="191"/>
      <c r="IH46" s="191"/>
      <c r="II46" s="191"/>
      <c r="IJ46" s="191"/>
      <c r="IK46" s="191"/>
      <c r="IL46" s="191"/>
      <c r="IM46" s="191"/>
      <c r="IN46" s="191"/>
      <c r="IO46" s="191"/>
      <c r="IP46" s="191"/>
      <c r="IQ46" s="191"/>
      <c r="IR46" s="191"/>
      <c r="IS46" s="191"/>
      <c r="IT46" s="191"/>
      <c r="IU46" s="191"/>
      <c r="IV46" s="191"/>
      <c r="IW46" s="191"/>
      <c r="IX46" s="191"/>
      <c r="IY46" s="191"/>
      <c r="IZ46" s="191"/>
      <c r="JA46" s="191"/>
      <c r="JB46" s="191"/>
      <c r="JC46" s="191"/>
      <c r="JD46" s="191"/>
      <c r="JE46" s="191"/>
      <c r="JF46" s="191"/>
      <c r="JG46" s="191"/>
      <c r="JH46" s="191"/>
      <c r="JI46" s="191"/>
      <c r="JJ46" s="191"/>
      <c r="JK46" s="191"/>
      <c r="JL46" s="191"/>
      <c r="JM46" s="191"/>
      <c r="JN46" s="191"/>
      <c r="JO46" s="191"/>
      <c r="JP46" s="191"/>
      <c r="JQ46" s="191"/>
      <c r="JR46" s="191"/>
      <c r="JS46" s="191"/>
      <c r="JT46" s="191"/>
      <c r="JU46" s="191"/>
      <c r="JV46" s="191"/>
      <c r="JW46" s="191"/>
      <c r="JX46" s="191"/>
      <c r="JY46" s="191"/>
      <c r="JZ46" s="191"/>
      <c r="KA46" s="191"/>
      <c r="KB46" s="191"/>
      <c r="KC46" s="191"/>
      <c r="KD46" s="191"/>
      <c r="KE46" s="191"/>
      <c r="KF46" s="191"/>
      <c r="KG46" s="191"/>
      <c r="KH46" s="191"/>
      <c r="KI46" s="191"/>
      <c r="KJ46" s="191"/>
      <c r="KK46" s="191"/>
      <c r="KL46" s="191"/>
      <c r="KM46" s="191"/>
      <c r="KN46" s="191"/>
      <c r="KO46" s="191"/>
      <c r="KP46" s="191"/>
      <c r="KQ46" s="191"/>
      <c r="KR46" s="191"/>
      <c r="KS46" s="191"/>
      <c r="KT46" s="191"/>
      <c r="KU46" s="191"/>
      <c r="KV46" s="191"/>
      <c r="KW46" s="191"/>
      <c r="KX46" s="191"/>
      <c r="KY46" s="191"/>
      <c r="KZ46" s="191"/>
      <c r="LA46" s="191"/>
      <c r="LB46" s="191"/>
      <c r="LC46" s="191"/>
      <c r="LD46" s="191"/>
      <c r="LE46" s="191"/>
      <c r="LF46" s="191"/>
      <c r="LG46" s="191"/>
      <c r="LH46" s="191"/>
      <c r="LI46" s="191"/>
      <c r="LJ46" s="191"/>
      <c r="LK46" s="191"/>
      <c r="LL46" s="191"/>
      <c r="LM46" s="191"/>
      <c r="LN46" s="191"/>
      <c r="LO46" s="191"/>
      <c r="LP46" s="191"/>
      <c r="LQ46" s="191"/>
      <c r="LR46" s="191"/>
      <c r="LS46" s="191"/>
      <c r="LT46" s="191"/>
      <c r="LU46" s="191"/>
      <c r="LV46" s="191"/>
      <c r="LW46" s="191"/>
      <c r="LX46" s="191"/>
      <c r="LY46" s="191"/>
      <c r="LZ46" s="191"/>
      <c r="MA46" s="191"/>
      <c r="MB46" s="191"/>
      <c r="MC46" s="191"/>
      <c r="MD46" s="191"/>
      <c r="ME46" s="191"/>
      <c r="MF46" s="191"/>
      <c r="MG46" s="191"/>
      <c r="MH46" s="191"/>
      <c r="MI46" s="191"/>
      <c r="MJ46" s="191"/>
      <c r="MK46" s="191"/>
      <c r="ML46" s="191"/>
      <c r="MM46" s="191"/>
      <c r="MN46" s="191"/>
      <c r="MO46" s="191"/>
      <c r="MP46" s="191"/>
      <c r="MQ46" s="191"/>
      <c r="MR46" s="191"/>
      <c r="MS46" s="191"/>
      <c r="MT46" s="191"/>
      <c r="MU46" s="191"/>
      <c r="MV46" s="191"/>
      <c r="MW46" s="191"/>
      <c r="MX46" s="191"/>
      <c r="MY46" s="191"/>
      <c r="MZ46" s="191"/>
      <c r="NA46" s="191"/>
      <c r="NB46" s="191"/>
      <c r="NC46" s="191"/>
      <c r="ND46" s="191"/>
      <c r="NE46" s="191"/>
      <c r="NF46" s="191"/>
      <c r="NG46" s="191"/>
      <c r="NH46" s="191"/>
      <c r="NI46" s="191"/>
      <c r="NJ46" s="191"/>
      <c r="NK46" s="191"/>
      <c r="NL46" s="191"/>
      <c r="NM46" s="191"/>
      <c r="NN46" s="191"/>
      <c r="NO46" s="191"/>
      <c r="NP46" s="191"/>
      <c r="NQ46" s="191"/>
      <c r="NR46" s="191"/>
      <c r="NS46" s="191"/>
      <c r="NT46" s="191"/>
      <c r="NU46" s="191"/>
      <c r="NV46" s="191"/>
      <c r="NW46" s="191"/>
      <c r="NX46" s="191"/>
      <c r="NY46" s="191"/>
      <c r="NZ46" s="191"/>
      <c r="OA46" s="191"/>
      <c r="OB46" s="191"/>
      <c r="OC46" s="191"/>
      <c r="OD46" s="191"/>
      <c r="OE46" s="191"/>
      <c r="OF46" s="191"/>
      <c r="OG46" s="191"/>
      <c r="OH46" s="191"/>
      <c r="OI46" s="191"/>
      <c r="OJ46" s="191"/>
      <c r="OK46" s="191"/>
      <c r="OL46" s="191"/>
      <c r="OM46" s="191"/>
      <c r="ON46" s="191"/>
      <c r="OO46" s="191"/>
      <c r="OP46" s="191"/>
      <c r="OQ46" s="191"/>
      <c r="OR46" s="191"/>
      <c r="OS46" s="191"/>
      <c r="OT46" s="191"/>
      <c r="OU46" s="191"/>
      <c r="OV46" s="191"/>
      <c r="OW46" s="191"/>
      <c r="OX46" s="191"/>
      <c r="OY46" s="191"/>
      <c r="OZ46" s="191"/>
      <c r="PA46" s="191"/>
      <c r="PB46" s="191"/>
      <c r="PC46" s="191"/>
      <c r="PD46" s="191"/>
      <c r="PE46" s="191"/>
      <c r="PF46" s="191"/>
      <c r="PG46" s="191"/>
      <c r="PH46" s="191"/>
      <c r="PI46" s="191"/>
      <c r="PJ46" s="191"/>
      <c r="PK46" s="191"/>
      <c r="PL46" s="191"/>
      <c r="PM46" s="191"/>
      <c r="PN46" s="191"/>
      <c r="PO46" s="191"/>
      <c r="PP46" s="191"/>
      <c r="PQ46" s="191"/>
      <c r="PR46" s="191"/>
      <c r="PS46" s="191"/>
      <c r="PT46" s="191"/>
      <c r="PU46" s="191"/>
      <c r="PV46" s="191"/>
      <c r="PW46" s="191"/>
      <c r="PX46" s="191"/>
      <c r="PY46" s="191"/>
      <c r="PZ46" s="191"/>
      <c r="QA46" s="191"/>
      <c r="QB46" s="191"/>
      <c r="QC46" s="191"/>
      <c r="QD46" s="191"/>
      <c r="QE46" s="191"/>
      <c r="QF46" s="191"/>
      <c r="QG46" s="191"/>
      <c r="QH46" s="191"/>
      <c r="QI46" s="191"/>
      <c r="QJ46" s="191"/>
      <c r="QK46" s="191"/>
      <c r="QL46" s="191"/>
      <c r="QM46" s="191"/>
      <c r="QN46" s="191"/>
      <c r="QO46" s="191"/>
      <c r="QP46" s="191"/>
      <c r="QQ46" s="191"/>
      <c r="QR46" s="191"/>
      <c r="QS46" s="191"/>
      <c r="QT46" s="191"/>
      <c r="QU46" s="191"/>
      <c r="QV46" s="191"/>
      <c r="QW46" s="191"/>
      <c r="QX46" s="191"/>
      <c r="QY46" s="191"/>
      <c r="QZ46" s="191"/>
      <c r="RA46" s="191"/>
      <c r="RB46" s="191"/>
      <c r="RC46" s="191"/>
      <c r="RD46" s="191"/>
      <c r="RE46" s="191"/>
      <c r="RF46" s="191"/>
      <c r="RG46" s="191"/>
      <c r="RH46" s="191"/>
      <c r="RI46" s="191"/>
      <c r="RJ46" s="191"/>
      <c r="RK46" s="191"/>
      <c r="RL46" s="191"/>
      <c r="RM46" s="191"/>
      <c r="RN46" s="191"/>
      <c r="RO46" s="191"/>
      <c r="RP46" s="191"/>
      <c r="RQ46" s="191"/>
      <c r="RR46" s="191"/>
      <c r="RS46" s="191"/>
      <c r="RT46" s="191"/>
      <c r="RU46" s="191"/>
      <c r="RV46" s="191"/>
      <c r="RW46" s="191"/>
      <c r="RX46" s="191"/>
      <c r="RY46" s="191"/>
      <c r="RZ46" s="191"/>
      <c r="SA46" s="191"/>
      <c r="SB46" s="191"/>
      <c r="SC46" s="191"/>
      <c r="SD46" s="191"/>
      <c r="SE46" s="191"/>
      <c r="SF46" s="191"/>
      <c r="SG46" s="191"/>
      <c r="SH46" s="191"/>
      <c r="SI46" s="191"/>
      <c r="SJ46" s="191"/>
      <c r="SK46" s="191"/>
      <c r="SL46" s="191"/>
      <c r="SM46" s="191"/>
      <c r="SN46" s="191"/>
      <c r="SO46" s="191"/>
      <c r="SP46" s="191"/>
      <c r="SQ46" s="191"/>
      <c r="SR46" s="191"/>
      <c r="SS46" s="191"/>
      <c r="ST46" s="191"/>
      <c r="SU46" s="191"/>
      <c r="SV46" s="191"/>
      <c r="SW46" s="191"/>
      <c r="SX46" s="191"/>
      <c r="SY46" s="191"/>
      <c r="SZ46" s="191"/>
      <c r="TA46" s="191"/>
      <c r="TB46" s="191"/>
      <c r="TC46" s="191"/>
      <c r="TD46" s="191"/>
      <c r="TE46" s="191"/>
      <c r="TF46" s="191"/>
      <c r="TG46" s="191"/>
      <c r="TH46" s="191"/>
      <c r="TI46" s="191"/>
      <c r="TJ46" s="191"/>
      <c r="TK46" s="191"/>
      <c r="TL46" s="191"/>
      <c r="TM46" s="191"/>
      <c r="TN46" s="191"/>
      <c r="TO46" s="191"/>
      <c r="TP46" s="191"/>
      <c r="TQ46" s="191"/>
      <c r="TR46" s="191"/>
      <c r="TS46" s="191"/>
      <c r="TT46" s="191"/>
      <c r="TU46" s="191"/>
      <c r="TV46" s="191"/>
      <c r="TW46" s="191"/>
      <c r="TX46" s="191"/>
      <c r="TY46" s="191"/>
      <c r="TZ46" s="191"/>
      <c r="UA46" s="191"/>
      <c r="UB46" s="191"/>
      <c r="UC46" s="191"/>
      <c r="UD46" s="191"/>
      <c r="UE46" s="191"/>
      <c r="UF46" s="191"/>
      <c r="UG46" s="191"/>
      <c r="UH46" s="191"/>
      <c r="UI46" s="191"/>
      <c r="UJ46" s="191"/>
      <c r="UK46" s="191"/>
      <c r="UL46" s="191"/>
      <c r="UM46" s="191"/>
      <c r="UN46" s="191"/>
      <c r="UO46" s="191"/>
      <c r="UP46" s="191"/>
      <c r="UQ46" s="191"/>
      <c r="UR46" s="191"/>
      <c r="US46" s="191"/>
      <c r="UT46" s="191"/>
      <c r="UU46" s="191"/>
      <c r="UV46" s="191"/>
      <c r="UW46" s="191"/>
      <c r="UX46" s="191"/>
      <c r="UY46" s="191"/>
      <c r="UZ46" s="191"/>
      <c r="VA46" s="191"/>
      <c r="VB46" s="191"/>
      <c r="VC46" s="191"/>
      <c r="VD46" s="191"/>
      <c r="VE46" s="191"/>
      <c r="VF46" s="191"/>
      <c r="VG46" s="191"/>
      <c r="VH46" s="191"/>
      <c r="VI46" s="191"/>
      <c r="VJ46" s="191"/>
      <c r="VK46" s="191"/>
      <c r="VL46" s="191"/>
      <c r="VM46" s="191"/>
      <c r="VN46" s="191"/>
      <c r="VO46" s="191"/>
      <c r="VP46" s="191"/>
      <c r="VQ46" s="191"/>
      <c r="VR46" s="191"/>
      <c r="VS46" s="191"/>
      <c r="VT46" s="191"/>
      <c r="VU46" s="191"/>
      <c r="VV46" s="191"/>
      <c r="VW46" s="191"/>
      <c r="VX46" s="191"/>
      <c r="VY46" s="191"/>
      <c r="VZ46" s="191"/>
      <c r="WA46" s="191"/>
      <c r="WB46" s="191"/>
      <c r="WC46" s="191"/>
      <c r="WD46" s="191"/>
      <c r="WE46" s="191"/>
      <c r="WF46" s="191"/>
      <c r="WG46" s="191"/>
      <c r="WH46" s="191"/>
      <c r="WI46" s="191"/>
      <c r="WJ46" s="191"/>
      <c r="WK46" s="191"/>
      <c r="WL46" s="191"/>
      <c r="WM46" s="191"/>
      <c r="WN46" s="191"/>
      <c r="WO46" s="191"/>
      <c r="WP46" s="191"/>
      <c r="WQ46" s="191"/>
      <c r="WR46" s="191"/>
      <c r="WS46" s="191"/>
      <c r="WT46" s="191"/>
      <c r="WU46" s="191"/>
      <c r="WV46" s="191"/>
      <c r="WW46" s="191"/>
      <c r="WX46" s="191"/>
      <c r="WY46" s="191"/>
      <c r="WZ46" s="191"/>
      <c r="XA46" s="191"/>
      <c r="XB46" s="191"/>
      <c r="XC46" s="191"/>
      <c r="XD46" s="191"/>
      <c r="XE46" s="191"/>
      <c r="XF46" s="191"/>
      <c r="XG46" s="191"/>
      <c r="XH46" s="191"/>
      <c r="XI46" s="191"/>
      <c r="XJ46" s="191"/>
      <c r="XK46" s="191"/>
      <c r="XL46" s="191"/>
      <c r="XM46" s="191"/>
      <c r="XN46" s="191"/>
      <c r="XO46" s="191"/>
      <c r="XP46" s="191"/>
      <c r="XQ46" s="191"/>
      <c r="XR46" s="191"/>
      <c r="XS46" s="191"/>
      <c r="XT46" s="191"/>
      <c r="XU46" s="191"/>
      <c r="XV46" s="191"/>
      <c r="XW46" s="191"/>
      <c r="XX46" s="191"/>
      <c r="XY46" s="191"/>
      <c r="XZ46" s="191"/>
      <c r="YA46" s="191"/>
      <c r="YB46" s="191"/>
      <c r="YC46" s="191"/>
      <c r="YD46" s="191"/>
      <c r="YE46" s="191"/>
      <c r="YF46" s="191"/>
      <c r="YG46" s="191"/>
      <c r="YH46" s="191"/>
      <c r="YI46" s="191"/>
      <c r="YJ46" s="191"/>
      <c r="YK46" s="191"/>
      <c r="YL46" s="191"/>
      <c r="YM46" s="191"/>
      <c r="YN46" s="191"/>
      <c r="YO46" s="191"/>
      <c r="YP46" s="191"/>
      <c r="YQ46" s="191"/>
      <c r="YR46" s="191"/>
      <c r="YS46" s="191"/>
      <c r="YT46" s="191"/>
      <c r="YU46" s="191"/>
      <c r="YV46" s="191"/>
      <c r="YW46" s="191"/>
      <c r="YX46" s="191"/>
      <c r="YY46" s="191"/>
      <c r="YZ46" s="191"/>
      <c r="ZA46" s="191"/>
      <c r="ZB46" s="191"/>
      <c r="ZC46" s="191"/>
      <c r="ZD46" s="191"/>
      <c r="ZE46" s="191"/>
      <c r="ZF46" s="191"/>
      <c r="ZG46" s="191"/>
      <c r="ZH46" s="191"/>
      <c r="ZI46" s="191"/>
      <c r="ZJ46" s="191"/>
      <c r="ZK46" s="191"/>
      <c r="ZL46" s="191"/>
      <c r="ZM46" s="191"/>
      <c r="ZN46" s="191"/>
      <c r="ZO46" s="191"/>
      <c r="ZP46" s="191"/>
      <c r="ZQ46" s="191"/>
      <c r="ZR46" s="191"/>
      <c r="ZS46" s="191"/>
      <c r="ZT46" s="191"/>
      <c r="ZU46" s="191"/>
      <c r="ZV46" s="191"/>
      <c r="ZW46" s="191"/>
      <c r="ZX46" s="191"/>
      <c r="ZY46" s="191"/>
      <c r="ZZ46" s="191"/>
      <c r="AAA46" s="191"/>
      <c r="AAB46" s="191"/>
      <c r="AAC46" s="191"/>
      <c r="AAD46" s="191"/>
      <c r="AAE46" s="191"/>
      <c r="AAF46" s="191"/>
      <c r="AAG46" s="191"/>
      <c r="AAH46" s="191"/>
      <c r="AAI46" s="191"/>
      <c r="AAJ46" s="191"/>
      <c r="AAK46" s="191"/>
      <c r="AAL46" s="191"/>
      <c r="AAM46" s="191"/>
      <c r="AAN46" s="191"/>
      <c r="AAO46" s="191"/>
      <c r="AAP46" s="191"/>
      <c r="AAQ46" s="191"/>
      <c r="AAR46" s="191"/>
      <c r="AAS46" s="191"/>
      <c r="AAT46" s="191"/>
      <c r="AAU46" s="191"/>
      <c r="AAV46" s="191"/>
      <c r="AAW46" s="191"/>
      <c r="AAX46" s="191"/>
      <c r="AAY46" s="191"/>
      <c r="AAZ46" s="191"/>
      <c r="ABA46" s="191"/>
      <c r="ABB46" s="191"/>
      <c r="ABC46" s="191"/>
      <c r="ABD46" s="191"/>
      <c r="ABE46" s="191"/>
      <c r="ABF46" s="191"/>
      <c r="ABG46" s="191"/>
      <c r="ABH46" s="191"/>
      <c r="ABI46" s="191"/>
      <c r="ABJ46" s="191"/>
      <c r="ABK46" s="191"/>
      <c r="ABL46" s="191"/>
      <c r="ABM46" s="191"/>
      <c r="ABN46" s="191"/>
      <c r="ABO46" s="191"/>
      <c r="ABP46" s="191"/>
      <c r="ABQ46" s="191"/>
      <c r="ABR46" s="191"/>
      <c r="ABS46" s="191"/>
      <c r="ABT46" s="191"/>
      <c r="ABU46" s="191"/>
      <c r="ABV46" s="191"/>
      <c r="ABW46" s="191"/>
      <c r="ABX46" s="191"/>
      <c r="ABY46" s="191"/>
      <c r="ABZ46" s="191"/>
      <c r="ACA46" s="191"/>
      <c r="ACB46" s="191"/>
      <c r="ACC46" s="191"/>
      <c r="ACD46" s="191"/>
      <c r="ACE46" s="191"/>
      <c r="ACF46" s="191"/>
      <c r="ACG46" s="191"/>
      <c r="ACH46" s="191"/>
      <c r="ACI46" s="191"/>
      <c r="ACJ46" s="191"/>
      <c r="ACK46" s="191"/>
      <c r="ACL46" s="191"/>
      <c r="ACM46" s="191"/>
      <c r="ACN46" s="191"/>
      <c r="ACO46" s="191"/>
      <c r="ACP46" s="191"/>
      <c r="ACQ46" s="191"/>
      <c r="ACR46" s="191"/>
      <c r="ACS46" s="191"/>
      <c r="ACT46" s="191"/>
      <c r="ACU46" s="191"/>
      <c r="ACV46" s="191"/>
      <c r="ACW46" s="191"/>
      <c r="ACX46" s="191"/>
      <c r="ACY46" s="191"/>
      <c r="ACZ46" s="191"/>
      <c r="ADA46" s="191"/>
      <c r="ADB46" s="191"/>
      <c r="ADC46" s="191"/>
      <c r="ADD46" s="191"/>
      <c r="ADE46" s="191"/>
      <c r="ADF46" s="191"/>
      <c r="ADG46" s="191"/>
      <c r="ADH46" s="191"/>
      <c r="ADI46" s="191"/>
      <c r="ADJ46" s="191"/>
      <c r="ADK46" s="191"/>
      <c r="ADL46" s="191"/>
      <c r="ADM46" s="191"/>
      <c r="ADN46" s="191"/>
      <c r="ADO46" s="191"/>
      <c r="ADP46" s="191"/>
      <c r="ADQ46" s="191"/>
      <c r="ADR46" s="191"/>
      <c r="ADS46" s="191"/>
      <c r="ADT46" s="191"/>
      <c r="ADU46" s="191"/>
      <c r="ADV46" s="191"/>
      <c r="ADW46" s="191"/>
      <c r="ADX46" s="191"/>
      <c r="ADY46" s="191"/>
      <c r="ADZ46" s="191"/>
      <c r="AEA46" s="191"/>
      <c r="AEB46" s="191"/>
      <c r="AEC46" s="191"/>
      <c r="AED46" s="191"/>
      <c r="AEE46" s="191"/>
      <c r="AEF46" s="191"/>
      <c r="AEG46" s="191"/>
      <c r="AEH46" s="191"/>
      <c r="AEI46" s="191"/>
      <c r="AEJ46" s="191"/>
      <c r="AEK46" s="191"/>
      <c r="AEL46" s="191"/>
      <c r="AEM46" s="191"/>
      <c r="AEN46" s="191"/>
      <c r="AEO46" s="191"/>
      <c r="AEP46" s="191"/>
      <c r="AEQ46" s="191"/>
      <c r="AER46" s="191"/>
      <c r="AES46" s="191"/>
      <c r="AET46" s="191"/>
      <c r="AEU46" s="191"/>
      <c r="AEV46" s="191"/>
      <c r="AEW46" s="191"/>
      <c r="AEX46" s="191"/>
      <c r="AEY46" s="191"/>
      <c r="AEZ46" s="191"/>
      <c r="AFA46" s="191"/>
      <c r="AFB46" s="191"/>
      <c r="AFC46" s="191"/>
      <c r="AFD46" s="191"/>
      <c r="AFE46" s="191"/>
      <c r="AFF46" s="191"/>
      <c r="AFG46" s="191"/>
      <c r="AFH46" s="191"/>
      <c r="AFI46" s="191"/>
      <c r="AFJ46" s="191"/>
      <c r="AFK46" s="191"/>
      <c r="AFL46" s="191"/>
      <c r="AFM46" s="191"/>
      <c r="AFN46" s="191"/>
      <c r="AFO46" s="191"/>
      <c r="AFP46" s="191"/>
      <c r="AFQ46" s="191"/>
      <c r="AFR46" s="191"/>
      <c r="AFS46" s="191"/>
      <c r="AFT46" s="191"/>
      <c r="AFU46" s="191"/>
      <c r="AFV46" s="191"/>
      <c r="AFW46" s="191"/>
      <c r="AFX46" s="191"/>
      <c r="AFY46" s="191"/>
      <c r="AFZ46" s="191"/>
      <c r="AGA46" s="191"/>
      <c r="AGB46" s="191"/>
      <c r="AGC46" s="191"/>
      <c r="AGD46" s="191"/>
      <c r="AGE46" s="191"/>
      <c r="AGF46" s="191"/>
      <c r="AGG46" s="191"/>
      <c r="AGH46" s="191"/>
      <c r="AGI46" s="191"/>
      <c r="AGJ46" s="191"/>
      <c r="AGK46" s="191"/>
      <c r="AGL46" s="191"/>
      <c r="AGM46" s="191"/>
      <c r="AGN46" s="191"/>
      <c r="AGO46" s="191"/>
      <c r="AGP46" s="191"/>
      <c r="AGQ46" s="191"/>
      <c r="AGR46" s="191"/>
      <c r="AGS46" s="191"/>
      <c r="AGT46" s="191"/>
      <c r="AGU46" s="191"/>
      <c r="AGV46" s="191"/>
      <c r="AGW46" s="191"/>
      <c r="AGX46" s="191"/>
      <c r="AGY46" s="191"/>
      <c r="AGZ46" s="191"/>
      <c r="AHA46" s="191"/>
      <c r="AHB46" s="191"/>
      <c r="AHC46" s="191"/>
      <c r="AHD46" s="191"/>
      <c r="AHE46" s="191"/>
      <c r="AHF46" s="191"/>
      <c r="AHG46" s="191"/>
      <c r="AHH46" s="191"/>
      <c r="AHI46" s="191"/>
      <c r="AHJ46" s="191"/>
      <c r="AHK46" s="191"/>
      <c r="AHL46" s="191"/>
      <c r="AHM46" s="191"/>
      <c r="AHN46" s="191"/>
      <c r="AHO46" s="191"/>
      <c r="AHP46" s="191"/>
      <c r="AHQ46" s="191"/>
      <c r="AHR46" s="191"/>
      <c r="AHS46" s="191"/>
      <c r="AHT46" s="191"/>
      <c r="AHU46" s="191"/>
      <c r="AHV46" s="191"/>
      <c r="AHW46" s="191"/>
      <c r="AHX46" s="191"/>
      <c r="AHY46" s="191"/>
      <c r="AHZ46" s="191"/>
      <c r="AIA46" s="191"/>
      <c r="AIB46" s="191"/>
      <c r="AIC46" s="191"/>
      <c r="AID46" s="191"/>
      <c r="AIE46" s="191"/>
      <c r="AIF46" s="191"/>
      <c r="AIG46" s="191"/>
      <c r="AIH46" s="191"/>
      <c r="AII46" s="191"/>
      <c r="AIJ46" s="191"/>
      <c r="AIK46" s="191"/>
      <c r="AIL46" s="191"/>
      <c r="AIM46" s="191"/>
      <c r="AIN46" s="191"/>
      <c r="AIO46" s="191"/>
      <c r="AIP46" s="191"/>
      <c r="AIQ46" s="191"/>
      <c r="AIR46" s="191"/>
      <c r="AIS46" s="191"/>
      <c r="AIT46" s="191"/>
      <c r="AIU46" s="191"/>
      <c r="AIV46" s="191"/>
      <c r="AIW46" s="191"/>
      <c r="AIX46" s="191"/>
      <c r="AIY46" s="191"/>
      <c r="AIZ46" s="191"/>
      <c r="AJA46" s="191"/>
      <c r="AJB46" s="191"/>
      <c r="AJC46" s="191"/>
      <c r="AJD46" s="191"/>
      <c r="AJE46" s="191"/>
      <c r="AJF46" s="191"/>
      <c r="AJG46" s="191"/>
      <c r="AJH46" s="191"/>
      <c r="AJI46" s="191"/>
      <c r="AJJ46" s="191"/>
      <c r="AJK46" s="191"/>
      <c r="AJL46" s="191"/>
      <c r="AJM46" s="191"/>
      <c r="AJN46" s="191"/>
      <c r="AJO46" s="191"/>
      <c r="AJP46" s="191"/>
      <c r="AJQ46" s="191"/>
      <c r="AJR46" s="191"/>
      <c r="AJS46" s="191"/>
      <c r="AJT46" s="191"/>
      <c r="AJU46" s="191"/>
      <c r="AJV46" s="191"/>
      <c r="AJW46" s="191"/>
      <c r="AJX46" s="191"/>
      <c r="AJY46" s="191"/>
      <c r="AJZ46" s="191"/>
      <c r="AKA46" s="191"/>
      <c r="AKB46" s="191"/>
      <c r="AKC46" s="191"/>
      <c r="AKD46" s="191"/>
      <c r="AKE46" s="191"/>
      <c r="AKF46" s="191"/>
      <c r="AKG46" s="191"/>
      <c r="AKH46" s="191"/>
      <c r="AKI46" s="191"/>
      <c r="AKJ46" s="191"/>
      <c r="AKK46" s="191"/>
      <c r="AKL46" s="191"/>
      <c r="AKM46" s="191"/>
      <c r="AKN46" s="191"/>
      <c r="AKO46" s="191"/>
      <c r="AKP46" s="191"/>
      <c r="AKQ46" s="191"/>
      <c r="AKR46" s="191"/>
      <c r="AKS46" s="191"/>
      <c r="AKT46" s="191"/>
      <c r="AKU46" s="191"/>
      <c r="AKV46" s="191"/>
      <c r="AKW46" s="191"/>
      <c r="AKX46" s="191"/>
      <c r="AKY46" s="191"/>
      <c r="AKZ46" s="191"/>
      <c r="ALA46" s="191"/>
      <c r="ALB46" s="191"/>
      <c r="ALC46" s="191"/>
      <c r="ALD46" s="191"/>
      <c r="ALE46" s="191"/>
      <c r="ALF46" s="191"/>
      <c r="ALG46" s="191"/>
      <c r="ALH46" s="191"/>
      <c r="ALI46" s="191"/>
      <c r="ALJ46" s="191"/>
      <c r="ALK46" s="191"/>
      <c r="ALL46" s="191"/>
      <c r="ALM46" s="191"/>
      <c r="ALN46" s="191"/>
      <c r="ALO46" s="191"/>
      <c r="ALP46" s="191"/>
      <c r="ALQ46" s="191"/>
      <c r="ALR46" s="191"/>
      <c r="ALS46" s="191"/>
      <c r="ALT46" s="191"/>
      <c r="ALU46" s="191"/>
      <c r="ALV46" s="191"/>
      <c r="ALW46" s="191"/>
      <c r="ALX46" s="191"/>
      <c r="ALY46" s="191"/>
      <c r="ALZ46" s="191"/>
      <c r="AMA46" s="191"/>
      <c r="AMB46" s="191"/>
      <c r="AMC46" s="191"/>
      <c r="AMD46" s="191"/>
      <c r="AME46" s="191"/>
      <c r="AMF46" s="191"/>
      <c r="AMG46" s="191"/>
      <c r="AMH46" s="191"/>
      <c r="AMI46" s="191"/>
      <c r="AMJ46" s="191"/>
      <c r="AMK46" s="191"/>
      <c r="AML46" s="191"/>
    </row>
    <row r="47" spans="1:1026" ht="9.9499999999999993" hidden="1" customHeight="1" x14ac:dyDescent="0.25">
      <c r="A47" s="796" t="s">
        <v>60</v>
      </c>
      <c r="B47" s="796"/>
      <c r="C47" s="308"/>
      <c r="D47" s="308"/>
      <c r="E47" s="172">
        <f>E45/(1-B41)</f>
        <v>43887.684729064043</v>
      </c>
      <c r="F47" s="215"/>
      <c r="G47" s="215"/>
      <c r="H47" s="215"/>
      <c r="I47" s="242"/>
      <c r="M47" s="188"/>
      <c r="N47" s="304"/>
      <c r="O47" s="31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191"/>
      <c r="AG47" s="191"/>
      <c r="AH47" s="191"/>
      <c r="AI47" s="191"/>
      <c r="AJ47" s="191"/>
      <c r="AK47" s="191"/>
      <c r="AL47" s="191"/>
      <c r="AM47" s="191"/>
      <c r="AN47" s="191"/>
      <c r="AO47" s="191"/>
      <c r="AP47" s="191"/>
      <c r="AQ47" s="191"/>
      <c r="AR47" s="191"/>
      <c r="AS47" s="191"/>
      <c r="AT47" s="191"/>
      <c r="AU47" s="191"/>
      <c r="AV47" s="191"/>
      <c r="AW47" s="191"/>
      <c r="AX47" s="191"/>
      <c r="AY47" s="191"/>
      <c r="AZ47" s="191"/>
      <c r="BA47" s="191"/>
      <c r="BB47" s="191"/>
      <c r="BC47" s="191"/>
      <c r="BD47" s="191"/>
      <c r="BE47" s="191"/>
      <c r="BF47" s="191"/>
      <c r="BG47" s="191"/>
      <c r="BH47" s="191"/>
      <c r="BI47" s="191"/>
      <c r="BJ47" s="191"/>
      <c r="BK47" s="191"/>
      <c r="BL47" s="191"/>
      <c r="BM47" s="191"/>
      <c r="BN47" s="191"/>
      <c r="BO47" s="191"/>
      <c r="BP47" s="191"/>
      <c r="BQ47" s="191"/>
      <c r="BR47" s="191"/>
      <c r="BS47" s="191"/>
      <c r="BT47" s="191"/>
      <c r="BU47" s="191"/>
      <c r="BV47" s="191"/>
      <c r="BW47" s="191"/>
      <c r="BX47" s="191"/>
      <c r="BY47" s="191"/>
      <c r="BZ47" s="191"/>
      <c r="CA47" s="191"/>
      <c r="CB47" s="191"/>
      <c r="CC47" s="191"/>
      <c r="CD47" s="191"/>
      <c r="CE47" s="191"/>
      <c r="CF47" s="191"/>
      <c r="CG47" s="191"/>
      <c r="CH47" s="191"/>
      <c r="CI47" s="191"/>
      <c r="CJ47" s="191"/>
      <c r="CK47" s="191"/>
      <c r="CL47" s="191"/>
      <c r="CM47" s="191"/>
      <c r="CN47" s="191"/>
      <c r="CO47" s="191"/>
      <c r="CP47" s="191"/>
      <c r="CQ47" s="191"/>
      <c r="CR47" s="191"/>
      <c r="CS47" s="191"/>
      <c r="CT47" s="191"/>
      <c r="CU47" s="191"/>
      <c r="CV47" s="191"/>
      <c r="CW47" s="191"/>
      <c r="CX47" s="191"/>
      <c r="CY47" s="191"/>
      <c r="CZ47" s="191"/>
      <c r="DA47" s="191"/>
      <c r="DB47" s="191"/>
      <c r="DC47" s="191"/>
      <c r="DD47" s="191"/>
      <c r="DE47" s="191"/>
      <c r="DF47" s="191"/>
      <c r="DG47" s="191"/>
      <c r="DH47" s="191"/>
      <c r="DI47" s="191"/>
      <c r="DJ47" s="191"/>
      <c r="DK47" s="191"/>
      <c r="DL47" s="191"/>
      <c r="DM47" s="191"/>
      <c r="DN47" s="191"/>
      <c r="DO47" s="191"/>
      <c r="DP47" s="191"/>
      <c r="DQ47" s="191"/>
      <c r="DR47" s="191"/>
      <c r="DS47" s="191"/>
      <c r="DT47" s="191"/>
      <c r="DU47" s="191"/>
      <c r="DV47" s="191"/>
      <c r="DW47" s="191"/>
      <c r="DX47" s="191"/>
      <c r="DY47" s="191"/>
      <c r="DZ47" s="191"/>
      <c r="EA47" s="191"/>
      <c r="EB47" s="191"/>
      <c r="EC47" s="191"/>
      <c r="ED47" s="191"/>
      <c r="EE47" s="191"/>
      <c r="EF47" s="191"/>
      <c r="EG47" s="191"/>
      <c r="EH47" s="191"/>
      <c r="EI47" s="191"/>
      <c r="EJ47" s="191"/>
      <c r="EK47" s="191"/>
      <c r="EL47" s="191"/>
      <c r="EM47" s="191"/>
      <c r="EN47" s="191"/>
      <c r="EO47" s="191"/>
      <c r="EP47" s="191"/>
      <c r="EQ47" s="191"/>
      <c r="ER47" s="191"/>
      <c r="ES47" s="191"/>
      <c r="ET47" s="191"/>
      <c r="EU47" s="191"/>
      <c r="EV47" s="191"/>
      <c r="EW47" s="191"/>
      <c r="EX47" s="191"/>
      <c r="EY47" s="191"/>
      <c r="EZ47" s="191"/>
      <c r="FA47" s="191"/>
      <c r="FB47" s="191"/>
      <c r="FC47" s="191"/>
      <c r="FD47" s="191"/>
      <c r="FE47" s="191"/>
      <c r="FF47" s="191"/>
      <c r="FG47" s="191"/>
      <c r="FH47" s="191"/>
      <c r="FI47" s="191"/>
      <c r="FJ47" s="191"/>
      <c r="FK47" s="191"/>
      <c r="FL47" s="191"/>
      <c r="FM47" s="191"/>
      <c r="FN47" s="191"/>
      <c r="FO47" s="191"/>
      <c r="FP47" s="191"/>
      <c r="FQ47" s="191"/>
      <c r="FR47" s="191"/>
      <c r="FS47" s="191"/>
      <c r="FT47" s="191"/>
      <c r="FU47" s="191"/>
      <c r="FV47" s="191"/>
      <c r="FW47" s="191"/>
      <c r="FX47" s="191"/>
      <c r="FY47" s="191"/>
      <c r="FZ47" s="191"/>
      <c r="GA47" s="191"/>
      <c r="GB47" s="191"/>
      <c r="GC47" s="191"/>
      <c r="GD47" s="191"/>
      <c r="GE47" s="191"/>
      <c r="GF47" s="191"/>
      <c r="GG47" s="191"/>
      <c r="GH47" s="191"/>
      <c r="GI47" s="191"/>
      <c r="GJ47" s="191"/>
      <c r="GK47" s="191"/>
      <c r="GL47" s="191"/>
      <c r="GM47" s="191"/>
      <c r="GN47" s="191"/>
      <c r="GO47" s="191"/>
      <c r="GP47" s="191"/>
      <c r="GQ47" s="191"/>
      <c r="GR47" s="191"/>
      <c r="GS47" s="191"/>
      <c r="GT47" s="191"/>
      <c r="GU47" s="191"/>
      <c r="GV47" s="191"/>
      <c r="GW47" s="191"/>
      <c r="GX47" s="191"/>
      <c r="GY47" s="191"/>
      <c r="GZ47" s="191"/>
      <c r="HA47" s="191"/>
      <c r="HB47" s="191"/>
      <c r="HC47" s="191"/>
      <c r="HD47" s="191"/>
      <c r="HE47" s="191"/>
      <c r="HF47" s="191"/>
      <c r="HG47" s="191"/>
      <c r="HH47" s="191"/>
      <c r="HI47" s="191"/>
      <c r="HJ47" s="191"/>
      <c r="HK47" s="191"/>
      <c r="HL47" s="191"/>
      <c r="HM47" s="191"/>
      <c r="HN47" s="191"/>
      <c r="HO47" s="191"/>
      <c r="HP47" s="191"/>
      <c r="HQ47" s="191"/>
      <c r="HR47" s="191"/>
      <c r="HS47" s="191"/>
      <c r="HT47" s="191"/>
      <c r="HU47" s="191"/>
      <c r="HV47" s="191"/>
      <c r="HW47" s="191"/>
      <c r="HX47" s="191"/>
      <c r="HY47" s="191"/>
      <c r="HZ47" s="191"/>
      <c r="IA47" s="191"/>
      <c r="IB47" s="191"/>
      <c r="IC47" s="191"/>
      <c r="ID47" s="191"/>
      <c r="IE47" s="191"/>
      <c r="IF47" s="191"/>
      <c r="IG47" s="191"/>
      <c r="IH47" s="191"/>
      <c r="II47" s="191"/>
      <c r="IJ47" s="191"/>
      <c r="IK47" s="191"/>
      <c r="IL47" s="191"/>
      <c r="IM47" s="191"/>
      <c r="IN47" s="191"/>
      <c r="IO47" s="191"/>
      <c r="IP47" s="191"/>
      <c r="IQ47" s="191"/>
      <c r="IR47" s="191"/>
      <c r="IS47" s="191"/>
      <c r="IT47" s="191"/>
      <c r="IU47" s="191"/>
      <c r="IV47" s="191"/>
      <c r="IW47" s="191"/>
      <c r="IX47" s="191"/>
      <c r="IY47" s="191"/>
      <c r="IZ47" s="191"/>
      <c r="JA47" s="191"/>
      <c r="JB47" s="191"/>
      <c r="JC47" s="191"/>
      <c r="JD47" s="191"/>
      <c r="JE47" s="191"/>
      <c r="JF47" s="191"/>
      <c r="JG47" s="191"/>
      <c r="JH47" s="191"/>
      <c r="JI47" s="191"/>
      <c r="JJ47" s="191"/>
      <c r="JK47" s="191"/>
      <c r="JL47" s="191"/>
      <c r="JM47" s="191"/>
      <c r="JN47" s="191"/>
      <c r="JO47" s="191"/>
      <c r="JP47" s="191"/>
      <c r="JQ47" s="191"/>
      <c r="JR47" s="191"/>
      <c r="JS47" s="191"/>
      <c r="JT47" s="191"/>
      <c r="JU47" s="191"/>
      <c r="JV47" s="191"/>
      <c r="JW47" s="191"/>
      <c r="JX47" s="191"/>
      <c r="JY47" s="191"/>
      <c r="JZ47" s="191"/>
      <c r="KA47" s="191"/>
      <c r="KB47" s="191"/>
      <c r="KC47" s="191"/>
      <c r="KD47" s="191"/>
      <c r="KE47" s="191"/>
      <c r="KF47" s="191"/>
      <c r="KG47" s="191"/>
      <c r="KH47" s="191"/>
      <c r="KI47" s="191"/>
      <c r="KJ47" s="191"/>
      <c r="KK47" s="191"/>
      <c r="KL47" s="191"/>
      <c r="KM47" s="191"/>
      <c r="KN47" s="191"/>
      <c r="KO47" s="191"/>
      <c r="KP47" s="191"/>
      <c r="KQ47" s="191"/>
      <c r="KR47" s="191"/>
      <c r="KS47" s="191"/>
      <c r="KT47" s="191"/>
      <c r="KU47" s="191"/>
      <c r="KV47" s="191"/>
      <c r="KW47" s="191"/>
      <c r="KX47" s="191"/>
      <c r="KY47" s="191"/>
      <c r="KZ47" s="191"/>
      <c r="LA47" s="191"/>
      <c r="LB47" s="191"/>
      <c r="LC47" s="191"/>
      <c r="LD47" s="191"/>
      <c r="LE47" s="191"/>
      <c r="LF47" s="191"/>
      <c r="LG47" s="191"/>
      <c r="LH47" s="191"/>
      <c r="LI47" s="191"/>
      <c r="LJ47" s="191"/>
      <c r="LK47" s="191"/>
      <c r="LL47" s="191"/>
      <c r="LM47" s="191"/>
      <c r="LN47" s="191"/>
      <c r="LO47" s="191"/>
      <c r="LP47" s="191"/>
      <c r="LQ47" s="191"/>
      <c r="LR47" s="191"/>
      <c r="LS47" s="191"/>
      <c r="LT47" s="191"/>
      <c r="LU47" s="191"/>
      <c r="LV47" s="191"/>
      <c r="LW47" s="191"/>
      <c r="LX47" s="191"/>
      <c r="LY47" s="191"/>
      <c r="LZ47" s="191"/>
      <c r="MA47" s="191"/>
      <c r="MB47" s="191"/>
      <c r="MC47" s="191"/>
      <c r="MD47" s="191"/>
      <c r="ME47" s="191"/>
      <c r="MF47" s="191"/>
      <c r="MG47" s="191"/>
      <c r="MH47" s="191"/>
      <c r="MI47" s="191"/>
      <c r="MJ47" s="191"/>
      <c r="MK47" s="191"/>
      <c r="ML47" s="191"/>
      <c r="MM47" s="191"/>
      <c r="MN47" s="191"/>
      <c r="MO47" s="191"/>
      <c r="MP47" s="191"/>
      <c r="MQ47" s="191"/>
      <c r="MR47" s="191"/>
      <c r="MS47" s="191"/>
      <c r="MT47" s="191"/>
      <c r="MU47" s="191"/>
      <c r="MV47" s="191"/>
      <c r="MW47" s="191"/>
      <c r="MX47" s="191"/>
      <c r="MY47" s="191"/>
      <c r="MZ47" s="191"/>
      <c r="NA47" s="191"/>
      <c r="NB47" s="191"/>
      <c r="NC47" s="191"/>
      <c r="ND47" s="191"/>
      <c r="NE47" s="191"/>
      <c r="NF47" s="191"/>
      <c r="NG47" s="191"/>
      <c r="NH47" s="191"/>
      <c r="NI47" s="191"/>
      <c r="NJ47" s="191"/>
      <c r="NK47" s="191"/>
      <c r="NL47" s="191"/>
      <c r="NM47" s="191"/>
      <c r="NN47" s="191"/>
      <c r="NO47" s="191"/>
      <c r="NP47" s="191"/>
      <c r="NQ47" s="191"/>
      <c r="NR47" s="191"/>
      <c r="NS47" s="191"/>
      <c r="NT47" s="191"/>
      <c r="NU47" s="191"/>
      <c r="NV47" s="191"/>
      <c r="NW47" s="191"/>
      <c r="NX47" s="191"/>
      <c r="NY47" s="191"/>
      <c r="NZ47" s="191"/>
      <c r="OA47" s="191"/>
      <c r="OB47" s="191"/>
      <c r="OC47" s="191"/>
      <c r="OD47" s="191"/>
      <c r="OE47" s="191"/>
      <c r="OF47" s="191"/>
      <c r="OG47" s="191"/>
      <c r="OH47" s="191"/>
      <c r="OI47" s="191"/>
      <c r="OJ47" s="191"/>
      <c r="OK47" s="191"/>
      <c r="OL47" s="191"/>
      <c r="OM47" s="191"/>
      <c r="ON47" s="191"/>
      <c r="OO47" s="191"/>
      <c r="OP47" s="191"/>
      <c r="OQ47" s="191"/>
      <c r="OR47" s="191"/>
      <c r="OS47" s="191"/>
      <c r="OT47" s="191"/>
      <c r="OU47" s="191"/>
      <c r="OV47" s="191"/>
      <c r="OW47" s="191"/>
      <c r="OX47" s="191"/>
      <c r="OY47" s="191"/>
      <c r="OZ47" s="191"/>
      <c r="PA47" s="191"/>
      <c r="PB47" s="191"/>
      <c r="PC47" s="191"/>
      <c r="PD47" s="191"/>
      <c r="PE47" s="191"/>
      <c r="PF47" s="191"/>
      <c r="PG47" s="191"/>
      <c r="PH47" s="191"/>
      <c r="PI47" s="191"/>
      <c r="PJ47" s="191"/>
      <c r="PK47" s="191"/>
      <c r="PL47" s="191"/>
      <c r="PM47" s="191"/>
      <c r="PN47" s="191"/>
      <c r="PO47" s="191"/>
      <c r="PP47" s="191"/>
      <c r="PQ47" s="191"/>
      <c r="PR47" s="191"/>
      <c r="PS47" s="191"/>
      <c r="PT47" s="191"/>
      <c r="PU47" s="191"/>
      <c r="PV47" s="191"/>
      <c r="PW47" s="191"/>
      <c r="PX47" s="191"/>
      <c r="PY47" s="191"/>
      <c r="PZ47" s="191"/>
      <c r="QA47" s="191"/>
      <c r="QB47" s="191"/>
      <c r="QC47" s="191"/>
      <c r="QD47" s="191"/>
      <c r="QE47" s="191"/>
      <c r="QF47" s="191"/>
      <c r="QG47" s="191"/>
      <c r="QH47" s="191"/>
      <c r="QI47" s="191"/>
      <c r="QJ47" s="191"/>
      <c r="QK47" s="191"/>
      <c r="QL47" s="191"/>
      <c r="QM47" s="191"/>
      <c r="QN47" s="191"/>
      <c r="QO47" s="191"/>
      <c r="QP47" s="191"/>
      <c r="QQ47" s="191"/>
      <c r="QR47" s="191"/>
      <c r="QS47" s="191"/>
      <c r="QT47" s="191"/>
      <c r="QU47" s="191"/>
      <c r="QV47" s="191"/>
      <c r="QW47" s="191"/>
      <c r="QX47" s="191"/>
      <c r="QY47" s="191"/>
      <c r="QZ47" s="191"/>
      <c r="RA47" s="191"/>
      <c r="RB47" s="191"/>
      <c r="RC47" s="191"/>
      <c r="RD47" s="191"/>
      <c r="RE47" s="191"/>
      <c r="RF47" s="191"/>
      <c r="RG47" s="191"/>
      <c r="RH47" s="191"/>
      <c r="RI47" s="191"/>
      <c r="RJ47" s="191"/>
      <c r="RK47" s="191"/>
      <c r="RL47" s="191"/>
      <c r="RM47" s="191"/>
      <c r="RN47" s="191"/>
      <c r="RO47" s="191"/>
      <c r="RP47" s="191"/>
      <c r="RQ47" s="191"/>
      <c r="RR47" s="191"/>
      <c r="RS47" s="191"/>
      <c r="RT47" s="191"/>
      <c r="RU47" s="191"/>
      <c r="RV47" s="191"/>
      <c r="RW47" s="191"/>
      <c r="RX47" s="191"/>
      <c r="RY47" s="191"/>
      <c r="RZ47" s="191"/>
      <c r="SA47" s="191"/>
      <c r="SB47" s="191"/>
      <c r="SC47" s="191"/>
      <c r="SD47" s="191"/>
      <c r="SE47" s="191"/>
      <c r="SF47" s="191"/>
      <c r="SG47" s="191"/>
      <c r="SH47" s="191"/>
      <c r="SI47" s="191"/>
      <c r="SJ47" s="191"/>
      <c r="SK47" s="191"/>
      <c r="SL47" s="191"/>
      <c r="SM47" s="191"/>
      <c r="SN47" s="191"/>
      <c r="SO47" s="191"/>
      <c r="SP47" s="191"/>
      <c r="SQ47" s="191"/>
      <c r="SR47" s="191"/>
      <c r="SS47" s="191"/>
      <c r="ST47" s="191"/>
      <c r="SU47" s="191"/>
      <c r="SV47" s="191"/>
      <c r="SW47" s="191"/>
      <c r="SX47" s="191"/>
      <c r="SY47" s="191"/>
      <c r="SZ47" s="191"/>
      <c r="TA47" s="191"/>
      <c r="TB47" s="191"/>
      <c r="TC47" s="191"/>
      <c r="TD47" s="191"/>
      <c r="TE47" s="191"/>
      <c r="TF47" s="191"/>
      <c r="TG47" s="191"/>
      <c r="TH47" s="191"/>
      <c r="TI47" s="191"/>
      <c r="TJ47" s="191"/>
      <c r="TK47" s="191"/>
      <c r="TL47" s="191"/>
      <c r="TM47" s="191"/>
      <c r="TN47" s="191"/>
      <c r="TO47" s="191"/>
      <c r="TP47" s="191"/>
      <c r="TQ47" s="191"/>
      <c r="TR47" s="191"/>
      <c r="TS47" s="191"/>
      <c r="TT47" s="191"/>
      <c r="TU47" s="191"/>
      <c r="TV47" s="191"/>
      <c r="TW47" s="191"/>
      <c r="TX47" s="191"/>
      <c r="TY47" s="191"/>
      <c r="TZ47" s="191"/>
      <c r="UA47" s="191"/>
      <c r="UB47" s="191"/>
      <c r="UC47" s="191"/>
      <c r="UD47" s="191"/>
      <c r="UE47" s="191"/>
      <c r="UF47" s="191"/>
      <c r="UG47" s="191"/>
      <c r="UH47" s="191"/>
      <c r="UI47" s="191"/>
      <c r="UJ47" s="191"/>
      <c r="UK47" s="191"/>
      <c r="UL47" s="191"/>
      <c r="UM47" s="191"/>
      <c r="UN47" s="191"/>
      <c r="UO47" s="191"/>
      <c r="UP47" s="191"/>
      <c r="UQ47" s="191"/>
      <c r="UR47" s="191"/>
      <c r="US47" s="191"/>
      <c r="UT47" s="191"/>
      <c r="UU47" s="191"/>
      <c r="UV47" s="191"/>
      <c r="UW47" s="191"/>
      <c r="UX47" s="191"/>
      <c r="UY47" s="191"/>
      <c r="UZ47" s="191"/>
      <c r="VA47" s="191"/>
      <c r="VB47" s="191"/>
      <c r="VC47" s="191"/>
      <c r="VD47" s="191"/>
      <c r="VE47" s="191"/>
      <c r="VF47" s="191"/>
      <c r="VG47" s="191"/>
      <c r="VH47" s="191"/>
      <c r="VI47" s="191"/>
      <c r="VJ47" s="191"/>
      <c r="VK47" s="191"/>
      <c r="VL47" s="191"/>
      <c r="VM47" s="191"/>
      <c r="VN47" s="191"/>
      <c r="VO47" s="191"/>
      <c r="VP47" s="191"/>
      <c r="VQ47" s="191"/>
      <c r="VR47" s="191"/>
      <c r="VS47" s="191"/>
      <c r="VT47" s="191"/>
      <c r="VU47" s="191"/>
      <c r="VV47" s="191"/>
      <c r="VW47" s="191"/>
      <c r="VX47" s="191"/>
      <c r="VY47" s="191"/>
      <c r="VZ47" s="191"/>
      <c r="WA47" s="191"/>
      <c r="WB47" s="191"/>
      <c r="WC47" s="191"/>
      <c r="WD47" s="191"/>
      <c r="WE47" s="191"/>
      <c r="WF47" s="191"/>
      <c r="WG47" s="191"/>
      <c r="WH47" s="191"/>
      <c r="WI47" s="191"/>
      <c r="WJ47" s="191"/>
      <c r="WK47" s="191"/>
      <c r="WL47" s="191"/>
      <c r="WM47" s="191"/>
      <c r="WN47" s="191"/>
      <c r="WO47" s="191"/>
      <c r="WP47" s="191"/>
      <c r="WQ47" s="191"/>
      <c r="WR47" s="191"/>
      <c r="WS47" s="191"/>
      <c r="WT47" s="191"/>
      <c r="WU47" s="191"/>
      <c r="WV47" s="191"/>
      <c r="WW47" s="191"/>
      <c r="WX47" s="191"/>
      <c r="WY47" s="191"/>
      <c r="WZ47" s="191"/>
      <c r="XA47" s="191"/>
      <c r="XB47" s="191"/>
      <c r="XC47" s="191"/>
      <c r="XD47" s="191"/>
      <c r="XE47" s="191"/>
      <c r="XF47" s="191"/>
      <c r="XG47" s="191"/>
      <c r="XH47" s="191"/>
      <c r="XI47" s="191"/>
      <c r="XJ47" s="191"/>
      <c r="XK47" s="191"/>
      <c r="XL47" s="191"/>
      <c r="XM47" s="191"/>
      <c r="XN47" s="191"/>
      <c r="XO47" s="191"/>
      <c r="XP47" s="191"/>
      <c r="XQ47" s="191"/>
      <c r="XR47" s="191"/>
      <c r="XS47" s="191"/>
      <c r="XT47" s="191"/>
      <c r="XU47" s="191"/>
      <c r="XV47" s="191"/>
      <c r="XW47" s="191"/>
      <c r="XX47" s="191"/>
      <c r="XY47" s="191"/>
      <c r="XZ47" s="191"/>
      <c r="YA47" s="191"/>
      <c r="YB47" s="191"/>
      <c r="YC47" s="191"/>
      <c r="YD47" s="191"/>
      <c r="YE47" s="191"/>
      <c r="YF47" s="191"/>
      <c r="YG47" s="191"/>
      <c r="YH47" s="191"/>
      <c r="YI47" s="191"/>
      <c r="YJ47" s="191"/>
      <c r="YK47" s="191"/>
      <c r="YL47" s="191"/>
      <c r="YM47" s="191"/>
      <c r="YN47" s="191"/>
      <c r="YO47" s="191"/>
      <c r="YP47" s="191"/>
      <c r="YQ47" s="191"/>
      <c r="YR47" s="191"/>
      <c r="YS47" s="191"/>
      <c r="YT47" s="191"/>
      <c r="YU47" s="191"/>
      <c r="YV47" s="191"/>
      <c r="YW47" s="191"/>
      <c r="YX47" s="191"/>
      <c r="YY47" s="191"/>
      <c r="YZ47" s="191"/>
      <c r="ZA47" s="191"/>
      <c r="ZB47" s="191"/>
      <c r="ZC47" s="191"/>
      <c r="ZD47" s="191"/>
      <c r="ZE47" s="191"/>
      <c r="ZF47" s="191"/>
      <c r="ZG47" s="191"/>
      <c r="ZH47" s="191"/>
      <c r="ZI47" s="191"/>
      <c r="ZJ47" s="191"/>
      <c r="ZK47" s="191"/>
      <c r="ZL47" s="191"/>
      <c r="ZM47" s="191"/>
      <c r="ZN47" s="191"/>
      <c r="ZO47" s="191"/>
      <c r="ZP47" s="191"/>
      <c r="ZQ47" s="191"/>
      <c r="ZR47" s="191"/>
      <c r="ZS47" s="191"/>
      <c r="ZT47" s="191"/>
      <c r="ZU47" s="191"/>
      <c r="ZV47" s="191"/>
      <c r="ZW47" s="191"/>
      <c r="ZX47" s="191"/>
      <c r="ZY47" s="191"/>
      <c r="ZZ47" s="191"/>
      <c r="AAA47" s="191"/>
      <c r="AAB47" s="191"/>
      <c r="AAC47" s="191"/>
      <c r="AAD47" s="191"/>
      <c r="AAE47" s="191"/>
      <c r="AAF47" s="191"/>
      <c r="AAG47" s="191"/>
      <c r="AAH47" s="191"/>
      <c r="AAI47" s="191"/>
      <c r="AAJ47" s="191"/>
      <c r="AAK47" s="191"/>
      <c r="AAL47" s="191"/>
      <c r="AAM47" s="191"/>
      <c r="AAN47" s="191"/>
      <c r="AAO47" s="191"/>
      <c r="AAP47" s="191"/>
      <c r="AAQ47" s="191"/>
      <c r="AAR47" s="191"/>
      <c r="AAS47" s="191"/>
      <c r="AAT47" s="191"/>
      <c r="AAU47" s="191"/>
      <c r="AAV47" s="191"/>
      <c r="AAW47" s="191"/>
      <c r="AAX47" s="191"/>
      <c r="AAY47" s="191"/>
      <c r="AAZ47" s="191"/>
      <c r="ABA47" s="191"/>
      <c r="ABB47" s="191"/>
      <c r="ABC47" s="191"/>
      <c r="ABD47" s="191"/>
      <c r="ABE47" s="191"/>
      <c r="ABF47" s="191"/>
      <c r="ABG47" s="191"/>
      <c r="ABH47" s="191"/>
      <c r="ABI47" s="191"/>
      <c r="ABJ47" s="191"/>
      <c r="ABK47" s="191"/>
      <c r="ABL47" s="191"/>
      <c r="ABM47" s="191"/>
      <c r="ABN47" s="191"/>
      <c r="ABO47" s="191"/>
      <c r="ABP47" s="191"/>
      <c r="ABQ47" s="191"/>
      <c r="ABR47" s="191"/>
      <c r="ABS47" s="191"/>
      <c r="ABT47" s="191"/>
      <c r="ABU47" s="191"/>
      <c r="ABV47" s="191"/>
      <c r="ABW47" s="191"/>
      <c r="ABX47" s="191"/>
      <c r="ABY47" s="191"/>
      <c r="ABZ47" s="191"/>
      <c r="ACA47" s="191"/>
      <c r="ACB47" s="191"/>
      <c r="ACC47" s="191"/>
      <c r="ACD47" s="191"/>
      <c r="ACE47" s="191"/>
      <c r="ACF47" s="191"/>
      <c r="ACG47" s="191"/>
      <c r="ACH47" s="191"/>
      <c r="ACI47" s="191"/>
      <c r="ACJ47" s="191"/>
      <c r="ACK47" s="191"/>
      <c r="ACL47" s="191"/>
      <c r="ACM47" s="191"/>
      <c r="ACN47" s="191"/>
      <c r="ACO47" s="191"/>
      <c r="ACP47" s="191"/>
      <c r="ACQ47" s="191"/>
      <c r="ACR47" s="191"/>
      <c r="ACS47" s="191"/>
      <c r="ACT47" s="191"/>
      <c r="ACU47" s="191"/>
      <c r="ACV47" s="191"/>
      <c r="ACW47" s="191"/>
      <c r="ACX47" s="191"/>
      <c r="ACY47" s="191"/>
      <c r="ACZ47" s="191"/>
      <c r="ADA47" s="191"/>
      <c r="ADB47" s="191"/>
      <c r="ADC47" s="191"/>
      <c r="ADD47" s="191"/>
      <c r="ADE47" s="191"/>
      <c r="ADF47" s="191"/>
      <c r="ADG47" s="191"/>
      <c r="ADH47" s="191"/>
      <c r="ADI47" s="191"/>
      <c r="ADJ47" s="191"/>
      <c r="ADK47" s="191"/>
      <c r="ADL47" s="191"/>
      <c r="ADM47" s="191"/>
      <c r="ADN47" s="191"/>
      <c r="ADO47" s="191"/>
      <c r="ADP47" s="191"/>
      <c r="ADQ47" s="191"/>
      <c r="ADR47" s="191"/>
      <c r="ADS47" s="191"/>
      <c r="ADT47" s="191"/>
      <c r="ADU47" s="191"/>
      <c r="ADV47" s="191"/>
      <c r="ADW47" s="191"/>
      <c r="ADX47" s="191"/>
      <c r="ADY47" s="191"/>
      <c r="ADZ47" s="191"/>
      <c r="AEA47" s="191"/>
      <c r="AEB47" s="191"/>
      <c r="AEC47" s="191"/>
      <c r="AED47" s="191"/>
      <c r="AEE47" s="191"/>
      <c r="AEF47" s="191"/>
      <c r="AEG47" s="191"/>
      <c r="AEH47" s="191"/>
      <c r="AEI47" s="191"/>
      <c r="AEJ47" s="191"/>
      <c r="AEK47" s="191"/>
      <c r="AEL47" s="191"/>
      <c r="AEM47" s="191"/>
      <c r="AEN47" s="191"/>
      <c r="AEO47" s="191"/>
      <c r="AEP47" s="191"/>
      <c r="AEQ47" s="191"/>
      <c r="AER47" s="191"/>
      <c r="AES47" s="191"/>
      <c r="AET47" s="191"/>
      <c r="AEU47" s="191"/>
      <c r="AEV47" s="191"/>
      <c r="AEW47" s="191"/>
      <c r="AEX47" s="191"/>
      <c r="AEY47" s="191"/>
      <c r="AEZ47" s="191"/>
      <c r="AFA47" s="191"/>
      <c r="AFB47" s="191"/>
      <c r="AFC47" s="191"/>
      <c r="AFD47" s="191"/>
      <c r="AFE47" s="191"/>
      <c r="AFF47" s="191"/>
      <c r="AFG47" s="191"/>
      <c r="AFH47" s="191"/>
      <c r="AFI47" s="191"/>
      <c r="AFJ47" s="191"/>
      <c r="AFK47" s="191"/>
      <c r="AFL47" s="191"/>
      <c r="AFM47" s="191"/>
      <c r="AFN47" s="191"/>
      <c r="AFO47" s="191"/>
      <c r="AFP47" s="191"/>
      <c r="AFQ47" s="191"/>
      <c r="AFR47" s="191"/>
      <c r="AFS47" s="191"/>
      <c r="AFT47" s="191"/>
      <c r="AFU47" s="191"/>
      <c r="AFV47" s="191"/>
      <c r="AFW47" s="191"/>
      <c r="AFX47" s="191"/>
      <c r="AFY47" s="191"/>
      <c r="AFZ47" s="191"/>
      <c r="AGA47" s="191"/>
      <c r="AGB47" s="191"/>
      <c r="AGC47" s="191"/>
      <c r="AGD47" s="191"/>
      <c r="AGE47" s="191"/>
      <c r="AGF47" s="191"/>
      <c r="AGG47" s="191"/>
      <c r="AGH47" s="191"/>
      <c r="AGI47" s="191"/>
      <c r="AGJ47" s="191"/>
      <c r="AGK47" s="191"/>
      <c r="AGL47" s="191"/>
      <c r="AGM47" s="191"/>
      <c r="AGN47" s="191"/>
      <c r="AGO47" s="191"/>
      <c r="AGP47" s="191"/>
      <c r="AGQ47" s="191"/>
      <c r="AGR47" s="191"/>
      <c r="AGS47" s="191"/>
      <c r="AGT47" s="191"/>
      <c r="AGU47" s="191"/>
      <c r="AGV47" s="191"/>
      <c r="AGW47" s="191"/>
      <c r="AGX47" s="191"/>
      <c r="AGY47" s="191"/>
      <c r="AGZ47" s="191"/>
      <c r="AHA47" s="191"/>
      <c r="AHB47" s="191"/>
      <c r="AHC47" s="191"/>
      <c r="AHD47" s="191"/>
      <c r="AHE47" s="191"/>
      <c r="AHF47" s="191"/>
      <c r="AHG47" s="191"/>
      <c r="AHH47" s="191"/>
      <c r="AHI47" s="191"/>
      <c r="AHJ47" s="191"/>
      <c r="AHK47" s="191"/>
      <c r="AHL47" s="191"/>
      <c r="AHM47" s="191"/>
      <c r="AHN47" s="191"/>
      <c r="AHO47" s="191"/>
      <c r="AHP47" s="191"/>
      <c r="AHQ47" s="191"/>
      <c r="AHR47" s="191"/>
      <c r="AHS47" s="191"/>
      <c r="AHT47" s="191"/>
      <c r="AHU47" s="191"/>
      <c r="AHV47" s="191"/>
      <c r="AHW47" s="191"/>
      <c r="AHX47" s="191"/>
      <c r="AHY47" s="191"/>
      <c r="AHZ47" s="191"/>
      <c r="AIA47" s="191"/>
      <c r="AIB47" s="191"/>
      <c r="AIC47" s="191"/>
      <c r="AID47" s="191"/>
      <c r="AIE47" s="191"/>
      <c r="AIF47" s="191"/>
      <c r="AIG47" s="191"/>
      <c r="AIH47" s="191"/>
      <c r="AII47" s="191"/>
      <c r="AIJ47" s="191"/>
      <c r="AIK47" s="191"/>
      <c r="AIL47" s="191"/>
      <c r="AIM47" s="191"/>
      <c r="AIN47" s="191"/>
      <c r="AIO47" s="191"/>
      <c r="AIP47" s="191"/>
      <c r="AIQ47" s="191"/>
      <c r="AIR47" s="191"/>
      <c r="AIS47" s="191"/>
      <c r="AIT47" s="191"/>
      <c r="AIU47" s="191"/>
      <c r="AIV47" s="191"/>
      <c r="AIW47" s="191"/>
      <c r="AIX47" s="191"/>
      <c r="AIY47" s="191"/>
      <c r="AIZ47" s="191"/>
      <c r="AJA47" s="191"/>
      <c r="AJB47" s="191"/>
      <c r="AJC47" s="191"/>
      <c r="AJD47" s="191"/>
      <c r="AJE47" s="191"/>
      <c r="AJF47" s="191"/>
      <c r="AJG47" s="191"/>
      <c r="AJH47" s="191"/>
      <c r="AJI47" s="191"/>
      <c r="AJJ47" s="191"/>
      <c r="AJK47" s="191"/>
      <c r="AJL47" s="191"/>
      <c r="AJM47" s="191"/>
      <c r="AJN47" s="191"/>
      <c r="AJO47" s="191"/>
      <c r="AJP47" s="191"/>
      <c r="AJQ47" s="191"/>
      <c r="AJR47" s="191"/>
      <c r="AJS47" s="191"/>
      <c r="AJT47" s="191"/>
      <c r="AJU47" s="191"/>
      <c r="AJV47" s="191"/>
      <c r="AJW47" s="191"/>
      <c r="AJX47" s="191"/>
      <c r="AJY47" s="191"/>
      <c r="AJZ47" s="191"/>
      <c r="AKA47" s="191"/>
      <c r="AKB47" s="191"/>
      <c r="AKC47" s="191"/>
      <c r="AKD47" s="191"/>
      <c r="AKE47" s="191"/>
      <c r="AKF47" s="191"/>
      <c r="AKG47" s="191"/>
      <c r="AKH47" s="191"/>
      <c r="AKI47" s="191"/>
      <c r="AKJ47" s="191"/>
      <c r="AKK47" s="191"/>
      <c r="AKL47" s="191"/>
      <c r="AKM47" s="191"/>
      <c r="AKN47" s="191"/>
      <c r="AKO47" s="191"/>
      <c r="AKP47" s="191"/>
      <c r="AKQ47" s="191"/>
      <c r="AKR47" s="191"/>
      <c r="AKS47" s="191"/>
      <c r="AKT47" s="191"/>
      <c r="AKU47" s="191"/>
      <c r="AKV47" s="191"/>
      <c r="AKW47" s="191"/>
      <c r="AKX47" s="191"/>
      <c r="AKY47" s="191"/>
      <c r="AKZ47" s="191"/>
      <c r="ALA47" s="191"/>
      <c r="ALB47" s="191"/>
      <c r="ALC47" s="191"/>
      <c r="ALD47" s="191"/>
      <c r="ALE47" s="191"/>
      <c r="ALF47" s="191"/>
      <c r="ALG47" s="191"/>
      <c r="ALH47" s="191"/>
      <c r="ALI47" s="191"/>
      <c r="ALJ47" s="191"/>
      <c r="ALK47" s="191"/>
      <c r="ALL47" s="191"/>
      <c r="ALM47" s="191"/>
      <c r="ALN47" s="191"/>
      <c r="ALO47" s="191"/>
      <c r="ALP47" s="191"/>
      <c r="ALQ47" s="191"/>
      <c r="ALR47" s="191"/>
      <c r="ALS47" s="191"/>
      <c r="ALT47" s="191"/>
      <c r="ALU47" s="191"/>
      <c r="ALV47" s="191"/>
      <c r="ALW47" s="191"/>
      <c r="ALX47" s="191"/>
      <c r="ALY47" s="191"/>
      <c r="ALZ47" s="191"/>
      <c r="AMA47" s="191"/>
      <c r="AMB47" s="191"/>
      <c r="AMC47" s="191"/>
      <c r="AMD47" s="191"/>
      <c r="AME47" s="191"/>
      <c r="AMF47" s="191"/>
      <c r="AMG47" s="191"/>
      <c r="AMH47" s="191"/>
      <c r="AMI47" s="191"/>
      <c r="AMJ47" s="191"/>
      <c r="AMK47" s="191"/>
      <c r="AML47" s="191"/>
    </row>
    <row r="48" spans="1:1026" s="234" customFormat="1" ht="9.9499999999999993" customHeight="1" x14ac:dyDescent="0.25">
      <c r="A48" s="810" t="s">
        <v>24</v>
      </c>
      <c r="B48" s="810"/>
      <c r="C48" s="307"/>
      <c r="D48" s="307"/>
      <c r="E48" s="165" t="s">
        <v>10</v>
      </c>
      <c r="F48" s="219" t="s">
        <v>144</v>
      </c>
      <c r="H48" s="183"/>
      <c r="J48" s="165" t="s">
        <v>147</v>
      </c>
      <c r="M48" s="232"/>
      <c r="N48" s="233"/>
      <c r="O48" s="311"/>
    </row>
    <row r="49" spans="1:1026" ht="9.9499999999999993" customHeight="1" x14ac:dyDescent="0.25">
      <c r="A49" s="810" t="s">
        <v>26</v>
      </c>
      <c r="B49" s="810"/>
      <c r="C49" s="307"/>
      <c r="D49" s="307"/>
      <c r="E49" s="172">
        <f>F19+E35+E41</f>
        <v>59318.226600985217</v>
      </c>
      <c r="F49" s="172">
        <f>F19+F35+F41</f>
        <v>43887.684729064043</v>
      </c>
      <c r="H49" s="231"/>
      <c r="J49" s="172">
        <f>F49-E49-0.01</f>
        <v>-15430.551871921174</v>
      </c>
      <c r="M49" s="242">
        <v>86580</v>
      </c>
      <c r="N49" s="189">
        <f>M49-E49</f>
        <v>27261.773399014783</v>
      </c>
      <c r="O49" s="31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1"/>
      <c r="AE49" s="191"/>
      <c r="AF49" s="191"/>
      <c r="AG49" s="191"/>
      <c r="AH49" s="191"/>
      <c r="AI49" s="191"/>
      <c r="AJ49" s="191"/>
      <c r="AK49" s="191"/>
      <c r="AL49" s="191"/>
      <c r="AM49" s="191"/>
      <c r="AN49" s="191"/>
      <c r="AO49" s="191"/>
      <c r="AP49" s="191"/>
      <c r="AQ49" s="191"/>
      <c r="AR49" s="191"/>
      <c r="AS49" s="191"/>
      <c r="AT49" s="191"/>
      <c r="AU49" s="191"/>
      <c r="AV49" s="191"/>
      <c r="AW49" s="191"/>
      <c r="AX49" s="191"/>
      <c r="AY49" s="191"/>
      <c r="AZ49" s="191"/>
      <c r="BA49" s="191"/>
      <c r="BB49" s="191"/>
      <c r="BC49" s="191"/>
      <c r="BD49" s="191"/>
      <c r="BE49" s="191"/>
      <c r="BF49" s="191"/>
      <c r="BG49" s="191"/>
      <c r="BH49" s="191"/>
      <c r="BI49" s="191"/>
      <c r="BJ49" s="191"/>
      <c r="BK49" s="191"/>
      <c r="BL49" s="191"/>
      <c r="BM49" s="191"/>
      <c r="BN49" s="191"/>
      <c r="BO49" s="191"/>
      <c r="BP49" s="191"/>
      <c r="BQ49" s="191"/>
      <c r="BR49" s="191"/>
      <c r="BS49" s="191"/>
      <c r="BT49" s="191"/>
      <c r="BU49" s="191"/>
      <c r="BV49" s="191"/>
      <c r="BW49" s="191"/>
      <c r="BX49" s="191"/>
      <c r="BY49" s="191"/>
      <c r="BZ49" s="191"/>
      <c r="CA49" s="191"/>
      <c r="CB49" s="191"/>
      <c r="CC49" s="191"/>
      <c r="CD49" s="191"/>
      <c r="CE49" s="191"/>
      <c r="CF49" s="191"/>
      <c r="CG49" s="191"/>
      <c r="CH49" s="191"/>
      <c r="CI49" s="191"/>
      <c r="CJ49" s="191"/>
      <c r="CK49" s="191"/>
      <c r="CL49" s="191"/>
      <c r="CM49" s="191"/>
      <c r="CN49" s="191"/>
      <c r="CO49" s="191"/>
      <c r="CP49" s="191"/>
      <c r="CQ49" s="191"/>
      <c r="CR49" s="191"/>
      <c r="CS49" s="191"/>
      <c r="CT49" s="191"/>
      <c r="CU49" s="191"/>
      <c r="CV49" s="191"/>
      <c r="CW49" s="191"/>
      <c r="CX49" s="191"/>
      <c r="CY49" s="191"/>
      <c r="CZ49" s="191"/>
      <c r="DA49" s="191"/>
      <c r="DB49" s="191"/>
      <c r="DC49" s="191"/>
      <c r="DD49" s="191"/>
      <c r="DE49" s="191"/>
      <c r="DF49" s="191"/>
      <c r="DG49" s="191"/>
      <c r="DH49" s="191"/>
      <c r="DI49" s="191"/>
      <c r="DJ49" s="191"/>
      <c r="DK49" s="191"/>
      <c r="DL49" s="191"/>
      <c r="DM49" s="191"/>
      <c r="DN49" s="191"/>
      <c r="DO49" s="191"/>
      <c r="DP49" s="191"/>
      <c r="DQ49" s="191"/>
      <c r="DR49" s="191"/>
      <c r="DS49" s="191"/>
      <c r="DT49" s="191"/>
      <c r="DU49" s="191"/>
      <c r="DV49" s="191"/>
      <c r="DW49" s="191"/>
      <c r="DX49" s="191"/>
      <c r="DY49" s="191"/>
      <c r="DZ49" s="191"/>
      <c r="EA49" s="191"/>
      <c r="EB49" s="191"/>
      <c r="EC49" s="191"/>
      <c r="ED49" s="191"/>
      <c r="EE49" s="191"/>
      <c r="EF49" s="191"/>
      <c r="EG49" s="191"/>
      <c r="EH49" s="191"/>
      <c r="EI49" s="191"/>
      <c r="EJ49" s="191"/>
      <c r="EK49" s="191"/>
      <c r="EL49" s="191"/>
      <c r="EM49" s="191"/>
      <c r="EN49" s="191"/>
      <c r="EO49" s="191"/>
      <c r="EP49" s="191"/>
      <c r="EQ49" s="191"/>
      <c r="ER49" s="191"/>
      <c r="ES49" s="191"/>
      <c r="ET49" s="191"/>
      <c r="EU49" s="191"/>
      <c r="EV49" s="191"/>
      <c r="EW49" s="191"/>
      <c r="EX49" s="191"/>
      <c r="EY49" s="191"/>
      <c r="EZ49" s="191"/>
      <c r="FA49" s="191"/>
      <c r="FB49" s="191"/>
      <c r="FC49" s="191"/>
      <c r="FD49" s="191"/>
      <c r="FE49" s="191"/>
      <c r="FF49" s="191"/>
      <c r="FG49" s="191"/>
      <c r="FH49" s="191"/>
      <c r="FI49" s="191"/>
      <c r="FJ49" s="191"/>
      <c r="FK49" s="191"/>
      <c r="FL49" s="191"/>
      <c r="FM49" s="191"/>
      <c r="FN49" s="191"/>
      <c r="FO49" s="191"/>
      <c r="FP49" s="191"/>
      <c r="FQ49" s="191"/>
      <c r="FR49" s="191"/>
      <c r="FS49" s="191"/>
      <c r="FT49" s="191"/>
      <c r="FU49" s="191"/>
      <c r="FV49" s="191"/>
      <c r="FW49" s="191"/>
      <c r="FX49" s="191"/>
      <c r="FY49" s="191"/>
      <c r="FZ49" s="191"/>
      <c r="GA49" s="191"/>
      <c r="GB49" s="191"/>
      <c r="GC49" s="191"/>
      <c r="GD49" s="191"/>
      <c r="GE49" s="191"/>
      <c r="GF49" s="191"/>
      <c r="GG49" s="191"/>
      <c r="GH49" s="191"/>
      <c r="GI49" s="191"/>
      <c r="GJ49" s="191"/>
      <c r="GK49" s="191"/>
      <c r="GL49" s="191"/>
      <c r="GM49" s="191"/>
      <c r="GN49" s="191"/>
      <c r="GO49" s="191"/>
      <c r="GP49" s="191"/>
      <c r="GQ49" s="191"/>
      <c r="GR49" s="191"/>
      <c r="GS49" s="191"/>
      <c r="GT49" s="191"/>
      <c r="GU49" s="191"/>
      <c r="GV49" s="191"/>
      <c r="GW49" s="191"/>
      <c r="GX49" s="191"/>
      <c r="GY49" s="191"/>
      <c r="GZ49" s="191"/>
      <c r="HA49" s="191"/>
      <c r="HB49" s="191"/>
      <c r="HC49" s="191"/>
      <c r="HD49" s="191"/>
      <c r="HE49" s="191"/>
      <c r="HF49" s="191"/>
      <c r="HG49" s="191"/>
      <c r="HH49" s="191"/>
      <c r="HI49" s="191"/>
      <c r="HJ49" s="191"/>
      <c r="HK49" s="191"/>
      <c r="HL49" s="191"/>
      <c r="HM49" s="191"/>
      <c r="HN49" s="191"/>
      <c r="HO49" s="191"/>
      <c r="HP49" s="191"/>
      <c r="HQ49" s="191"/>
      <c r="HR49" s="191"/>
      <c r="HS49" s="191"/>
      <c r="HT49" s="191"/>
      <c r="HU49" s="191"/>
      <c r="HV49" s="191"/>
      <c r="HW49" s="191"/>
      <c r="HX49" s="191"/>
      <c r="HY49" s="191"/>
      <c r="HZ49" s="191"/>
      <c r="IA49" s="191"/>
      <c r="IB49" s="191"/>
      <c r="IC49" s="191"/>
      <c r="ID49" s="191"/>
      <c r="IE49" s="191"/>
      <c r="IF49" s="191"/>
      <c r="IG49" s="191"/>
      <c r="IH49" s="191"/>
      <c r="II49" s="191"/>
      <c r="IJ49" s="191"/>
      <c r="IK49" s="191"/>
      <c r="IL49" s="191"/>
      <c r="IM49" s="191"/>
      <c r="IN49" s="191"/>
      <c r="IO49" s="191"/>
      <c r="IP49" s="191"/>
      <c r="IQ49" s="191"/>
      <c r="IR49" s="191"/>
      <c r="IS49" s="191"/>
      <c r="IT49" s="191"/>
      <c r="IU49" s="191"/>
      <c r="IV49" s="191"/>
      <c r="IW49" s="191"/>
      <c r="IX49" s="191"/>
      <c r="IY49" s="191"/>
      <c r="IZ49" s="191"/>
      <c r="JA49" s="191"/>
      <c r="JB49" s="191"/>
      <c r="JC49" s="191"/>
      <c r="JD49" s="191"/>
      <c r="JE49" s="191"/>
      <c r="JF49" s="191"/>
      <c r="JG49" s="191"/>
      <c r="JH49" s="191"/>
      <c r="JI49" s="191"/>
      <c r="JJ49" s="191"/>
      <c r="JK49" s="191"/>
      <c r="JL49" s="191"/>
      <c r="JM49" s="191"/>
      <c r="JN49" s="191"/>
      <c r="JO49" s="191"/>
      <c r="JP49" s="191"/>
      <c r="JQ49" s="191"/>
      <c r="JR49" s="191"/>
      <c r="JS49" s="191"/>
      <c r="JT49" s="191"/>
      <c r="JU49" s="191"/>
      <c r="JV49" s="191"/>
      <c r="JW49" s="191"/>
      <c r="JX49" s="191"/>
      <c r="JY49" s="191"/>
      <c r="JZ49" s="191"/>
      <c r="KA49" s="191"/>
      <c r="KB49" s="191"/>
      <c r="KC49" s="191"/>
      <c r="KD49" s="191"/>
      <c r="KE49" s="191"/>
      <c r="KF49" s="191"/>
      <c r="KG49" s="191"/>
      <c r="KH49" s="191"/>
      <c r="KI49" s="191"/>
      <c r="KJ49" s="191"/>
      <c r="KK49" s="191"/>
      <c r="KL49" s="191"/>
      <c r="KM49" s="191"/>
      <c r="KN49" s="191"/>
      <c r="KO49" s="191"/>
      <c r="KP49" s="191"/>
      <c r="KQ49" s="191"/>
      <c r="KR49" s="191"/>
      <c r="KS49" s="191"/>
      <c r="KT49" s="191"/>
      <c r="KU49" s="191"/>
      <c r="KV49" s="191"/>
      <c r="KW49" s="191"/>
      <c r="KX49" s="191"/>
      <c r="KY49" s="191"/>
      <c r="KZ49" s="191"/>
      <c r="LA49" s="191"/>
      <c r="LB49" s="191"/>
      <c r="LC49" s="191"/>
      <c r="LD49" s="191"/>
      <c r="LE49" s="191"/>
      <c r="LF49" s="191"/>
      <c r="LG49" s="191"/>
      <c r="LH49" s="191"/>
      <c r="LI49" s="191"/>
      <c r="LJ49" s="191"/>
      <c r="LK49" s="191"/>
      <c r="LL49" s="191"/>
      <c r="LM49" s="191"/>
      <c r="LN49" s="191"/>
      <c r="LO49" s="191"/>
      <c r="LP49" s="191"/>
      <c r="LQ49" s="191"/>
      <c r="LR49" s="191"/>
      <c r="LS49" s="191"/>
      <c r="LT49" s="191"/>
      <c r="LU49" s="191"/>
      <c r="LV49" s="191"/>
      <c r="LW49" s="191"/>
      <c r="LX49" s="191"/>
      <c r="LY49" s="191"/>
      <c r="LZ49" s="191"/>
      <c r="MA49" s="191"/>
      <c r="MB49" s="191"/>
      <c r="MC49" s="191"/>
      <c r="MD49" s="191"/>
      <c r="ME49" s="191"/>
      <c r="MF49" s="191"/>
      <c r="MG49" s="191"/>
      <c r="MH49" s="191"/>
      <c r="MI49" s="191"/>
      <c r="MJ49" s="191"/>
      <c r="MK49" s="191"/>
      <c r="ML49" s="191"/>
      <c r="MM49" s="191"/>
      <c r="MN49" s="191"/>
      <c r="MO49" s="191"/>
      <c r="MP49" s="191"/>
      <c r="MQ49" s="191"/>
      <c r="MR49" s="191"/>
      <c r="MS49" s="191"/>
      <c r="MT49" s="191"/>
      <c r="MU49" s="191"/>
      <c r="MV49" s="191"/>
      <c r="MW49" s="191"/>
      <c r="MX49" s="191"/>
      <c r="MY49" s="191"/>
      <c r="MZ49" s="191"/>
      <c r="NA49" s="191"/>
      <c r="NB49" s="191"/>
      <c r="NC49" s="191"/>
      <c r="ND49" s="191"/>
      <c r="NE49" s="191"/>
      <c r="NF49" s="191"/>
      <c r="NG49" s="191"/>
      <c r="NH49" s="191"/>
      <c r="NI49" s="191"/>
      <c r="NJ49" s="191"/>
      <c r="NK49" s="191"/>
      <c r="NL49" s="191"/>
      <c r="NM49" s="191"/>
      <c r="NN49" s="191"/>
      <c r="NO49" s="191"/>
      <c r="NP49" s="191"/>
      <c r="NQ49" s="191"/>
      <c r="NR49" s="191"/>
      <c r="NS49" s="191"/>
      <c r="NT49" s="191"/>
      <c r="NU49" s="191"/>
      <c r="NV49" s="191"/>
      <c r="NW49" s="191"/>
      <c r="NX49" s="191"/>
      <c r="NY49" s="191"/>
      <c r="NZ49" s="191"/>
      <c r="OA49" s="191"/>
      <c r="OB49" s="191"/>
      <c r="OC49" s="191"/>
      <c r="OD49" s="191"/>
      <c r="OE49" s="191"/>
      <c r="OF49" s="191"/>
      <c r="OG49" s="191"/>
      <c r="OH49" s="191"/>
      <c r="OI49" s="191"/>
      <c r="OJ49" s="191"/>
      <c r="OK49" s="191"/>
      <c r="OL49" s="191"/>
      <c r="OM49" s="191"/>
      <c r="ON49" s="191"/>
      <c r="OO49" s="191"/>
      <c r="OP49" s="191"/>
      <c r="OQ49" s="191"/>
      <c r="OR49" s="191"/>
      <c r="OS49" s="191"/>
      <c r="OT49" s="191"/>
      <c r="OU49" s="191"/>
      <c r="OV49" s="191"/>
      <c r="OW49" s="191"/>
      <c r="OX49" s="191"/>
      <c r="OY49" s="191"/>
      <c r="OZ49" s="191"/>
      <c r="PA49" s="191"/>
      <c r="PB49" s="191"/>
      <c r="PC49" s="191"/>
      <c r="PD49" s="191"/>
      <c r="PE49" s="191"/>
      <c r="PF49" s="191"/>
      <c r="PG49" s="191"/>
      <c r="PH49" s="191"/>
      <c r="PI49" s="191"/>
      <c r="PJ49" s="191"/>
      <c r="PK49" s="191"/>
      <c r="PL49" s="191"/>
      <c r="PM49" s="191"/>
      <c r="PN49" s="191"/>
      <c r="PO49" s="191"/>
      <c r="PP49" s="191"/>
      <c r="PQ49" s="191"/>
      <c r="PR49" s="191"/>
      <c r="PS49" s="191"/>
      <c r="PT49" s="191"/>
      <c r="PU49" s="191"/>
      <c r="PV49" s="191"/>
      <c r="PW49" s="191"/>
      <c r="PX49" s="191"/>
      <c r="PY49" s="191"/>
      <c r="PZ49" s="191"/>
      <c r="QA49" s="191"/>
      <c r="QB49" s="191"/>
      <c r="QC49" s="191"/>
      <c r="QD49" s="191"/>
      <c r="QE49" s="191"/>
      <c r="QF49" s="191"/>
      <c r="QG49" s="191"/>
      <c r="QH49" s="191"/>
      <c r="QI49" s="191"/>
      <c r="QJ49" s="191"/>
      <c r="QK49" s="191"/>
      <c r="QL49" s="191"/>
      <c r="QM49" s="191"/>
      <c r="QN49" s="191"/>
      <c r="QO49" s="191"/>
      <c r="QP49" s="191"/>
      <c r="QQ49" s="191"/>
      <c r="QR49" s="191"/>
      <c r="QS49" s="191"/>
      <c r="QT49" s="191"/>
      <c r="QU49" s="191"/>
      <c r="QV49" s="191"/>
      <c r="QW49" s="191"/>
      <c r="QX49" s="191"/>
      <c r="QY49" s="191"/>
      <c r="QZ49" s="191"/>
      <c r="RA49" s="191"/>
      <c r="RB49" s="191"/>
      <c r="RC49" s="191"/>
      <c r="RD49" s="191"/>
      <c r="RE49" s="191"/>
      <c r="RF49" s="191"/>
      <c r="RG49" s="191"/>
      <c r="RH49" s="191"/>
      <c r="RI49" s="191"/>
      <c r="RJ49" s="191"/>
      <c r="RK49" s="191"/>
      <c r="RL49" s="191"/>
      <c r="RM49" s="191"/>
      <c r="RN49" s="191"/>
      <c r="RO49" s="191"/>
      <c r="RP49" s="191"/>
      <c r="RQ49" s="191"/>
      <c r="RR49" s="191"/>
      <c r="RS49" s="191"/>
      <c r="RT49" s="191"/>
      <c r="RU49" s="191"/>
      <c r="RV49" s="191"/>
      <c r="RW49" s="191"/>
      <c r="RX49" s="191"/>
      <c r="RY49" s="191"/>
      <c r="RZ49" s="191"/>
      <c r="SA49" s="191"/>
      <c r="SB49" s="191"/>
      <c r="SC49" s="191"/>
      <c r="SD49" s="191"/>
      <c r="SE49" s="191"/>
      <c r="SF49" s="191"/>
      <c r="SG49" s="191"/>
      <c r="SH49" s="191"/>
      <c r="SI49" s="191"/>
      <c r="SJ49" s="191"/>
      <c r="SK49" s="191"/>
      <c r="SL49" s="191"/>
      <c r="SM49" s="191"/>
      <c r="SN49" s="191"/>
      <c r="SO49" s="191"/>
      <c r="SP49" s="191"/>
      <c r="SQ49" s="191"/>
      <c r="SR49" s="191"/>
      <c r="SS49" s="191"/>
      <c r="ST49" s="191"/>
      <c r="SU49" s="191"/>
      <c r="SV49" s="191"/>
      <c r="SW49" s="191"/>
      <c r="SX49" s="191"/>
      <c r="SY49" s="191"/>
      <c r="SZ49" s="191"/>
      <c r="TA49" s="191"/>
      <c r="TB49" s="191"/>
      <c r="TC49" s="191"/>
      <c r="TD49" s="191"/>
      <c r="TE49" s="191"/>
      <c r="TF49" s="191"/>
      <c r="TG49" s="191"/>
      <c r="TH49" s="191"/>
      <c r="TI49" s="191"/>
      <c r="TJ49" s="191"/>
      <c r="TK49" s="191"/>
      <c r="TL49" s="191"/>
      <c r="TM49" s="191"/>
      <c r="TN49" s="191"/>
      <c r="TO49" s="191"/>
      <c r="TP49" s="191"/>
      <c r="TQ49" s="191"/>
      <c r="TR49" s="191"/>
      <c r="TS49" s="191"/>
      <c r="TT49" s="191"/>
      <c r="TU49" s="191"/>
      <c r="TV49" s="191"/>
      <c r="TW49" s="191"/>
      <c r="TX49" s="191"/>
      <c r="TY49" s="191"/>
      <c r="TZ49" s="191"/>
      <c r="UA49" s="191"/>
      <c r="UB49" s="191"/>
      <c r="UC49" s="191"/>
      <c r="UD49" s="191"/>
      <c r="UE49" s="191"/>
      <c r="UF49" s="191"/>
      <c r="UG49" s="191"/>
      <c r="UH49" s="191"/>
      <c r="UI49" s="191"/>
      <c r="UJ49" s="191"/>
      <c r="UK49" s="191"/>
      <c r="UL49" s="191"/>
      <c r="UM49" s="191"/>
      <c r="UN49" s="191"/>
      <c r="UO49" s="191"/>
      <c r="UP49" s="191"/>
      <c r="UQ49" s="191"/>
      <c r="UR49" s="191"/>
      <c r="US49" s="191"/>
      <c r="UT49" s="191"/>
      <c r="UU49" s="191"/>
      <c r="UV49" s="191"/>
      <c r="UW49" s="191"/>
      <c r="UX49" s="191"/>
      <c r="UY49" s="191"/>
      <c r="UZ49" s="191"/>
      <c r="VA49" s="191"/>
      <c r="VB49" s="191"/>
      <c r="VC49" s="191"/>
      <c r="VD49" s="191"/>
      <c r="VE49" s="191"/>
      <c r="VF49" s="191"/>
      <c r="VG49" s="191"/>
      <c r="VH49" s="191"/>
      <c r="VI49" s="191"/>
      <c r="VJ49" s="191"/>
      <c r="VK49" s="191"/>
      <c r="VL49" s="191"/>
      <c r="VM49" s="191"/>
      <c r="VN49" s="191"/>
      <c r="VO49" s="191"/>
      <c r="VP49" s="191"/>
      <c r="VQ49" s="191"/>
      <c r="VR49" s="191"/>
      <c r="VS49" s="191"/>
      <c r="VT49" s="191"/>
      <c r="VU49" s="191"/>
      <c r="VV49" s="191"/>
      <c r="VW49" s="191"/>
      <c r="VX49" s="191"/>
      <c r="VY49" s="191"/>
      <c r="VZ49" s="191"/>
      <c r="WA49" s="191"/>
      <c r="WB49" s="191"/>
      <c r="WC49" s="191"/>
      <c r="WD49" s="191"/>
      <c r="WE49" s="191"/>
      <c r="WF49" s="191"/>
      <c r="WG49" s="191"/>
      <c r="WH49" s="191"/>
      <c r="WI49" s="191"/>
      <c r="WJ49" s="191"/>
      <c r="WK49" s="191"/>
      <c r="WL49" s="191"/>
      <c r="WM49" s="191"/>
      <c r="WN49" s="191"/>
      <c r="WO49" s="191"/>
      <c r="WP49" s="191"/>
      <c r="WQ49" s="191"/>
      <c r="WR49" s="191"/>
      <c r="WS49" s="191"/>
      <c r="WT49" s="191"/>
      <c r="WU49" s="191"/>
      <c r="WV49" s="191"/>
      <c r="WW49" s="191"/>
      <c r="WX49" s="191"/>
      <c r="WY49" s="191"/>
      <c r="WZ49" s="191"/>
      <c r="XA49" s="191"/>
      <c r="XB49" s="191"/>
      <c r="XC49" s="191"/>
      <c r="XD49" s="191"/>
      <c r="XE49" s="191"/>
      <c r="XF49" s="191"/>
      <c r="XG49" s="191"/>
      <c r="XH49" s="191"/>
      <c r="XI49" s="191"/>
      <c r="XJ49" s="191"/>
      <c r="XK49" s="191"/>
      <c r="XL49" s="191"/>
      <c r="XM49" s="191"/>
      <c r="XN49" s="191"/>
      <c r="XO49" s="191"/>
      <c r="XP49" s="191"/>
      <c r="XQ49" s="191"/>
      <c r="XR49" s="191"/>
      <c r="XS49" s="191"/>
      <c r="XT49" s="191"/>
      <c r="XU49" s="191"/>
      <c r="XV49" s="191"/>
      <c r="XW49" s="191"/>
      <c r="XX49" s="191"/>
      <c r="XY49" s="191"/>
      <c r="XZ49" s="191"/>
      <c r="YA49" s="191"/>
      <c r="YB49" s="191"/>
      <c r="YC49" s="191"/>
      <c r="YD49" s="191"/>
      <c r="YE49" s="191"/>
      <c r="YF49" s="191"/>
      <c r="YG49" s="191"/>
      <c r="YH49" s="191"/>
      <c r="YI49" s="191"/>
      <c r="YJ49" s="191"/>
      <c r="YK49" s="191"/>
      <c r="YL49" s="191"/>
      <c r="YM49" s="191"/>
      <c r="YN49" s="191"/>
      <c r="YO49" s="191"/>
      <c r="YP49" s="191"/>
      <c r="YQ49" s="191"/>
      <c r="YR49" s="191"/>
      <c r="YS49" s="191"/>
      <c r="YT49" s="191"/>
      <c r="YU49" s="191"/>
      <c r="YV49" s="191"/>
      <c r="YW49" s="191"/>
      <c r="YX49" s="191"/>
      <c r="YY49" s="191"/>
      <c r="YZ49" s="191"/>
      <c r="ZA49" s="191"/>
      <c r="ZB49" s="191"/>
      <c r="ZC49" s="191"/>
      <c r="ZD49" s="191"/>
      <c r="ZE49" s="191"/>
      <c r="ZF49" s="191"/>
      <c r="ZG49" s="191"/>
      <c r="ZH49" s="191"/>
      <c r="ZI49" s="191"/>
      <c r="ZJ49" s="191"/>
      <c r="ZK49" s="191"/>
      <c r="ZL49" s="191"/>
      <c r="ZM49" s="191"/>
      <c r="ZN49" s="191"/>
      <c r="ZO49" s="191"/>
      <c r="ZP49" s="191"/>
      <c r="ZQ49" s="191"/>
      <c r="ZR49" s="191"/>
      <c r="ZS49" s="191"/>
      <c r="ZT49" s="191"/>
      <c r="ZU49" s="191"/>
      <c r="ZV49" s="191"/>
      <c r="ZW49" s="191"/>
      <c r="ZX49" s="191"/>
      <c r="ZY49" s="191"/>
      <c r="ZZ49" s="191"/>
      <c r="AAA49" s="191"/>
      <c r="AAB49" s="191"/>
      <c r="AAC49" s="191"/>
      <c r="AAD49" s="191"/>
      <c r="AAE49" s="191"/>
      <c r="AAF49" s="191"/>
      <c r="AAG49" s="191"/>
      <c r="AAH49" s="191"/>
      <c r="AAI49" s="191"/>
      <c r="AAJ49" s="191"/>
      <c r="AAK49" s="191"/>
      <c r="AAL49" s="191"/>
      <c r="AAM49" s="191"/>
      <c r="AAN49" s="191"/>
      <c r="AAO49" s="191"/>
      <c r="AAP49" s="191"/>
      <c r="AAQ49" s="191"/>
      <c r="AAR49" s="191"/>
      <c r="AAS49" s="191"/>
      <c r="AAT49" s="191"/>
      <c r="AAU49" s="191"/>
      <c r="AAV49" s="191"/>
      <c r="AAW49" s="191"/>
      <c r="AAX49" s="191"/>
      <c r="AAY49" s="191"/>
      <c r="AAZ49" s="191"/>
      <c r="ABA49" s="191"/>
      <c r="ABB49" s="191"/>
      <c r="ABC49" s="191"/>
      <c r="ABD49" s="191"/>
      <c r="ABE49" s="191"/>
      <c r="ABF49" s="191"/>
      <c r="ABG49" s="191"/>
      <c r="ABH49" s="191"/>
      <c r="ABI49" s="191"/>
      <c r="ABJ49" s="191"/>
      <c r="ABK49" s="191"/>
      <c r="ABL49" s="191"/>
      <c r="ABM49" s="191"/>
      <c r="ABN49" s="191"/>
      <c r="ABO49" s="191"/>
      <c r="ABP49" s="191"/>
      <c r="ABQ49" s="191"/>
      <c r="ABR49" s="191"/>
      <c r="ABS49" s="191"/>
      <c r="ABT49" s="191"/>
      <c r="ABU49" s="191"/>
      <c r="ABV49" s="191"/>
      <c r="ABW49" s="191"/>
      <c r="ABX49" s="191"/>
      <c r="ABY49" s="191"/>
      <c r="ABZ49" s="191"/>
      <c r="ACA49" s="191"/>
      <c r="ACB49" s="191"/>
      <c r="ACC49" s="191"/>
      <c r="ACD49" s="191"/>
      <c r="ACE49" s="191"/>
      <c r="ACF49" s="191"/>
      <c r="ACG49" s="191"/>
      <c r="ACH49" s="191"/>
      <c r="ACI49" s="191"/>
      <c r="ACJ49" s="191"/>
      <c r="ACK49" s="191"/>
      <c r="ACL49" s="191"/>
      <c r="ACM49" s="191"/>
      <c r="ACN49" s="191"/>
      <c r="ACO49" s="191"/>
      <c r="ACP49" s="191"/>
      <c r="ACQ49" s="191"/>
      <c r="ACR49" s="191"/>
      <c r="ACS49" s="191"/>
      <c r="ACT49" s="191"/>
      <c r="ACU49" s="191"/>
      <c r="ACV49" s="191"/>
      <c r="ACW49" s="191"/>
      <c r="ACX49" s="191"/>
      <c r="ACY49" s="191"/>
      <c r="ACZ49" s="191"/>
      <c r="ADA49" s="191"/>
      <c r="ADB49" s="191"/>
      <c r="ADC49" s="191"/>
      <c r="ADD49" s="191"/>
      <c r="ADE49" s="191"/>
      <c r="ADF49" s="191"/>
      <c r="ADG49" s="191"/>
      <c r="ADH49" s="191"/>
      <c r="ADI49" s="191"/>
      <c r="ADJ49" s="191"/>
      <c r="ADK49" s="191"/>
      <c r="ADL49" s="191"/>
      <c r="ADM49" s="191"/>
      <c r="ADN49" s="191"/>
      <c r="ADO49" s="191"/>
      <c r="ADP49" s="191"/>
      <c r="ADQ49" s="191"/>
      <c r="ADR49" s="191"/>
      <c r="ADS49" s="191"/>
      <c r="ADT49" s="191"/>
      <c r="ADU49" s="191"/>
      <c r="ADV49" s="191"/>
      <c r="ADW49" s="191"/>
      <c r="ADX49" s="191"/>
      <c r="ADY49" s="191"/>
      <c r="ADZ49" s="191"/>
      <c r="AEA49" s="191"/>
      <c r="AEB49" s="191"/>
      <c r="AEC49" s="191"/>
      <c r="AED49" s="191"/>
      <c r="AEE49" s="191"/>
      <c r="AEF49" s="191"/>
      <c r="AEG49" s="191"/>
      <c r="AEH49" s="191"/>
      <c r="AEI49" s="191"/>
      <c r="AEJ49" s="191"/>
      <c r="AEK49" s="191"/>
      <c r="AEL49" s="191"/>
      <c r="AEM49" s="191"/>
      <c r="AEN49" s="191"/>
      <c r="AEO49" s="191"/>
      <c r="AEP49" s="191"/>
      <c r="AEQ49" s="191"/>
      <c r="AER49" s="191"/>
      <c r="AES49" s="191"/>
      <c r="AET49" s="191"/>
      <c r="AEU49" s="191"/>
      <c r="AEV49" s="191"/>
      <c r="AEW49" s="191"/>
      <c r="AEX49" s="191"/>
      <c r="AEY49" s="191"/>
      <c r="AEZ49" s="191"/>
      <c r="AFA49" s="191"/>
      <c r="AFB49" s="191"/>
      <c r="AFC49" s="191"/>
      <c r="AFD49" s="191"/>
      <c r="AFE49" s="191"/>
      <c r="AFF49" s="191"/>
      <c r="AFG49" s="191"/>
      <c r="AFH49" s="191"/>
      <c r="AFI49" s="191"/>
      <c r="AFJ49" s="191"/>
      <c r="AFK49" s="191"/>
      <c r="AFL49" s="191"/>
      <c r="AFM49" s="191"/>
      <c r="AFN49" s="191"/>
      <c r="AFO49" s="191"/>
      <c r="AFP49" s="191"/>
      <c r="AFQ49" s="191"/>
      <c r="AFR49" s="191"/>
      <c r="AFS49" s="191"/>
      <c r="AFT49" s="191"/>
      <c r="AFU49" s="191"/>
      <c r="AFV49" s="191"/>
      <c r="AFW49" s="191"/>
      <c r="AFX49" s="191"/>
      <c r="AFY49" s="191"/>
      <c r="AFZ49" s="191"/>
      <c r="AGA49" s="191"/>
      <c r="AGB49" s="191"/>
      <c r="AGC49" s="191"/>
      <c r="AGD49" s="191"/>
      <c r="AGE49" s="191"/>
      <c r="AGF49" s="191"/>
      <c r="AGG49" s="191"/>
      <c r="AGH49" s="191"/>
      <c r="AGI49" s="191"/>
      <c r="AGJ49" s="191"/>
      <c r="AGK49" s="191"/>
      <c r="AGL49" s="191"/>
      <c r="AGM49" s="191"/>
      <c r="AGN49" s="191"/>
      <c r="AGO49" s="191"/>
      <c r="AGP49" s="191"/>
      <c r="AGQ49" s="191"/>
      <c r="AGR49" s="191"/>
      <c r="AGS49" s="191"/>
      <c r="AGT49" s="191"/>
      <c r="AGU49" s="191"/>
      <c r="AGV49" s="191"/>
      <c r="AGW49" s="191"/>
      <c r="AGX49" s="191"/>
      <c r="AGY49" s="191"/>
      <c r="AGZ49" s="191"/>
      <c r="AHA49" s="191"/>
      <c r="AHB49" s="191"/>
      <c r="AHC49" s="191"/>
      <c r="AHD49" s="191"/>
      <c r="AHE49" s="191"/>
      <c r="AHF49" s="191"/>
      <c r="AHG49" s="191"/>
      <c r="AHH49" s="191"/>
      <c r="AHI49" s="191"/>
      <c r="AHJ49" s="191"/>
      <c r="AHK49" s="191"/>
      <c r="AHL49" s="191"/>
      <c r="AHM49" s="191"/>
      <c r="AHN49" s="191"/>
      <c r="AHO49" s="191"/>
      <c r="AHP49" s="191"/>
      <c r="AHQ49" s="191"/>
      <c r="AHR49" s="191"/>
      <c r="AHS49" s="191"/>
      <c r="AHT49" s="191"/>
      <c r="AHU49" s="191"/>
      <c r="AHV49" s="191"/>
      <c r="AHW49" s="191"/>
      <c r="AHX49" s="191"/>
      <c r="AHY49" s="191"/>
      <c r="AHZ49" s="191"/>
      <c r="AIA49" s="191"/>
      <c r="AIB49" s="191"/>
      <c r="AIC49" s="191"/>
      <c r="AID49" s="191"/>
      <c r="AIE49" s="191"/>
      <c r="AIF49" s="191"/>
      <c r="AIG49" s="191"/>
      <c r="AIH49" s="191"/>
      <c r="AII49" s="191"/>
      <c r="AIJ49" s="191"/>
      <c r="AIK49" s="191"/>
      <c r="AIL49" s="191"/>
      <c r="AIM49" s="191"/>
      <c r="AIN49" s="191"/>
      <c r="AIO49" s="191"/>
      <c r="AIP49" s="191"/>
      <c r="AIQ49" s="191"/>
      <c r="AIR49" s="191"/>
      <c r="AIS49" s="191"/>
      <c r="AIT49" s="191"/>
      <c r="AIU49" s="191"/>
      <c r="AIV49" s="191"/>
      <c r="AIW49" s="191"/>
      <c r="AIX49" s="191"/>
      <c r="AIY49" s="191"/>
      <c r="AIZ49" s="191"/>
      <c r="AJA49" s="191"/>
      <c r="AJB49" s="191"/>
      <c r="AJC49" s="191"/>
      <c r="AJD49" s="191"/>
      <c r="AJE49" s="191"/>
      <c r="AJF49" s="191"/>
      <c r="AJG49" s="191"/>
      <c r="AJH49" s="191"/>
      <c r="AJI49" s="191"/>
      <c r="AJJ49" s="191"/>
      <c r="AJK49" s="191"/>
      <c r="AJL49" s="191"/>
      <c r="AJM49" s="191"/>
      <c r="AJN49" s="191"/>
      <c r="AJO49" s="191"/>
      <c r="AJP49" s="191"/>
      <c r="AJQ49" s="191"/>
      <c r="AJR49" s="191"/>
      <c r="AJS49" s="191"/>
      <c r="AJT49" s="191"/>
      <c r="AJU49" s="191"/>
      <c r="AJV49" s="191"/>
      <c r="AJW49" s="191"/>
      <c r="AJX49" s="191"/>
      <c r="AJY49" s="191"/>
      <c r="AJZ49" s="191"/>
      <c r="AKA49" s="191"/>
      <c r="AKB49" s="191"/>
      <c r="AKC49" s="191"/>
      <c r="AKD49" s="191"/>
      <c r="AKE49" s="191"/>
      <c r="AKF49" s="191"/>
      <c r="AKG49" s="191"/>
      <c r="AKH49" s="191"/>
      <c r="AKI49" s="191"/>
      <c r="AKJ49" s="191"/>
      <c r="AKK49" s="191"/>
      <c r="AKL49" s="191"/>
      <c r="AKM49" s="191"/>
      <c r="AKN49" s="191"/>
      <c r="AKO49" s="191"/>
      <c r="AKP49" s="191"/>
      <c r="AKQ49" s="191"/>
      <c r="AKR49" s="191"/>
      <c r="AKS49" s="191"/>
      <c r="AKT49" s="191"/>
      <c r="AKU49" s="191"/>
      <c r="AKV49" s="191"/>
      <c r="AKW49" s="191"/>
      <c r="AKX49" s="191"/>
      <c r="AKY49" s="191"/>
      <c r="AKZ49" s="191"/>
      <c r="ALA49" s="191"/>
      <c r="ALB49" s="191"/>
      <c r="ALC49" s="191"/>
      <c r="ALD49" s="191"/>
      <c r="ALE49" s="191"/>
      <c r="ALF49" s="191"/>
      <c r="ALG49" s="191"/>
      <c r="ALH49" s="191"/>
      <c r="ALI49" s="191"/>
      <c r="ALJ49" s="191"/>
      <c r="ALK49" s="191"/>
      <c r="ALL49" s="191"/>
      <c r="ALM49" s="191"/>
      <c r="ALN49" s="191"/>
      <c r="ALO49" s="191"/>
      <c r="ALP49" s="191"/>
      <c r="ALQ49" s="191"/>
      <c r="ALR49" s="191"/>
      <c r="ALS49" s="191"/>
      <c r="ALT49" s="191"/>
      <c r="ALU49" s="191"/>
      <c r="ALV49" s="191"/>
      <c r="ALW49" s="191"/>
      <c r="ALX49" s="191"/>
      <c r="ALY49" s="191"/>
      <c r="ALZ49" s="191"/>
      <c r="AMA49" s="191"/>
      <c r="AMB49" s="191"/>
      <c r="AMC49" s="191"/>
      <c r="AMD49" s="191"/>
      <c r="AME49" s="191"/>
      <c r="AMF49" s="191"/>
      <c r="AMG49" s="191"/>
      <c r="AMH49" s="191"/>
      <c r="AMI49" s="191"/>
      <c r="AMJ49" s="191"/>
      <c r="AMK49" s="191"/>
      <c r="AML49" s="191"/>
    </row>
    <row r="50" spans="1:1026" ht="9.9499999999999993" customHeight="1" x14ac:dyDescent="0.25">
      <c r="A50" s="810" t="s">
        <v>27</v>
      </c>
      <c r="B50" s="810"/>
      <c r="C50" s="211"/>
      <c r="D50" s="211"/>
      <c r="E50" s="172">
        <f>E49*12-10.36</f>
        <v>711808.35921182262</v>
      </c>
      <c r="F50" s="172">
        <f>F49*12-10.42</f>
        <v>526641.79674876842</v>
      </c>
      <c r="H50" s="231"/>
      <c r="J50" s="172">
        <f>F50-E50</f>
        <v>-185166.5624630542</v>
      </c>
      <c r="M50" s="242">
        <v>519480</v>
      </c>
      <c r="N50" s="189">
        <f>M50-E50</f>
        <v>-192328.35921182262</v>
      </c>
      <c r="O50" s="31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191"/>
      <c r="AJ50" s="191"/>
      <c r="AK50" s="191"/>
      <c r="AL50" s="191"/>
      <c r="AM50" s="191"/>
      <c r="AN50" s="191"/>
      <c r="AO50" s="191"/>
      <c r="AP50" s="191"/>
      <c r="AQ50" s="191"/>
      <c r="AR50" s="191"/>
      <c r="AS50" s="191"/>
      <c r="AT50" s="191"/>
      <c r="AU50" s="191"/>
      <c r="AV50" s="191"/>
      <c r="AW50" s="191"/>
      <c r="AX50" s="191"/>
      <c r="AY50" s="191"/>
      <c r="AZ50" s="191"/>
      <c r="BA50" s="191"/>
      <c r="BB50" s="191"/>
      <c r="BC50" s="191"/>
      <c r="BD50" s="191"/>
      <c r="BE50" s="191"/>
      <c r="BF50" s="191"/>
      <c r="BG50" s="191"/>
      <c r="BH50" s="191"/>
      <c r="BI50" s="191"/>
      <c r="BJ50" s="191"/>
      <c r="BK50" s="191"/>
      <c r="BL50" s="191"/>
      <c r="BM50" s="191"/>
      <c r="BN50" s="191"/>
      <c r="BO50" s="191"/>
      <c r="BP50" s="191"/>
      <c r="BQ50" s="191"/>
      <c r="BR50" s="191"/>
      <c r="BS50" s="191"/>
      <c r="BT50" s="191"/>
      <c r="BU50" s="191"/>
      <c r="BV50" s="191"/>
      <c r="BW50" s="191"/>
      <c r="BX50" s="191"/>
      <c r="BY50" s="191"/>
      <c r="BZ50" s="191"/>
      <c r="CA50" s="191"/>
      <c r="CB50" s="191"/>
      <c r="CC50" s="191"/>
      <c r="CD50" s="191"/>
      <c r="CE50" s="191"/>
      <c r="CF50" s="191"/>
      <c r="CG50" s="191"/>
      <c r="CH50" s="191"/>
      <c r="CI50" s="191"/>
      <c r="CJ50" s="191"/>
      <c r="CK50" s="191"/>
      <c r="CL50" s="191"/>
      <c r="CM50" s="191"/>
      <c r="CN50" s="191"/>
      <c r="CO50" s="191"/>
      <c r="CP50" s="191"/>
      <c r="CQ50" s="191"/>
      <c r="CR50" s="191"/>
      <c r="CS50" s="191"/>
      <c r="CT50" s="191"/>
      <c r="CU50" s="191"/>
      <c r="CV50" s="191"/>
      <c r="CW50" s="191"/>
      <c r="CX50" s="191"/>
      <c r="CY50" s="191"/>
      <c r="CZ50" s="191"/>
      <c r="DA50" s="191"/>
      <c r="DB50" s="191"/>
      <c r="DC50" s="191"/>
      <c r="DD50" s="191"/>
      <c r="DE50" s="191"/>
      <c r="DF50" s="191"/>
      <c r="DG50" s="191"/>
      <c r="DH50" s="191"/>
      <c r="DI50" s="191"/>
      <c r="DJ50" s="191"/>
      <c r="DK50" s="191"/>
      <c r="DL50" s="191"/>
      <c r="DM50" s="191"/>
      <c r="DN50" s="191"/>
      <c r="DO50" s="191"/>
      <c r="DP50" s="191"/>
      <c r="DQ50" s="191"/>
      <c r="DR50" s="191"/>
      <c r="DS50" s="191"/>
      <c r="DT50" s="191"/>
      <c r="DU50" s="191"/>
      <c r="DV50" s="191"/>
      <c r="DW50" s="191"/>
      <c r="DX50" s="191"/>
      <c r="DY50" s="191"/>
      <c r="DZ50" s="191"/>
      <c r="EA50" s="191"/>
      <c r="EB50" s="191"/>
      <c r="EC50" s="191"/>
      <c r="ED50" s="191"/>
      <c r="EE50" s="191"/>
      <c r="EF50" s="191"/>
      <c r="EG50" s="191"/>
      <c r="EH50" s="191"/>
      <c r="EI50" s="191"/>
      <c r="EJ50" s="191"/>
      <c r="EK50" s="191"/>
      <c r="EL50" s="191"/>
      <c r="EM50" s="191"/>
      <c r="EN50" s="191"/>
      <c r="EO50" s="191"/>
      <c r="EP50" s="191"/>
      <c r="EQ50" s="191"/>
      <c r="ER50" s="191"/>
      <c r="ES50" s="191"/>
      <c r="ET50" s="191"/>
      <c r="EU50" s="191"/>
      <c r="EV50" s="191"/>
      <c r="EW50" s="191"/>
      <c r="EX50" s="191"/>
      <c r="EY50" s="191"/>
      <c r="EZ50" s="191"/>
      <c r="FA50" s="191"/>
      <c r="FB50" s="191"/>
      <c r="FC50" s="191"/>
      <c r="FD50" s="191"/>
      <c r="FE50" s="191"/>
      <c r="FF50" s="191"/>
      <c r="FG50" s="191"/>
      <c r="FH50" s="191"/>
      <c r="FI50" s="191"/>
      <c r="FJ50" s="191"/>
      <c r="FK50" s="191"/>
      <c r="FL50" s="191"/>
      <c r="FM50" s="191"/>
      <c r="FN50" s="191"/>
      <c r="FO50" s="191"/>
      <c r="FP50" s="191"/>
      <c r="FQ50" s="191"/>
      <c r="FR50" s="191"/>
      <c r="FS50" s="191"/>
      <c r="FT50" s="191"/>
      <c r="FU50" s="191"/>
      <c r="FV50" s="191"/>
      <c r="FW50" s="191"/>
      <c r="FX50" s="191"/>
      <c r="FY50" s="191"/>
      <c r="FZ50" s="191"/>
      <c r="GA50" s="191"/>
      <c r="GB50" s="191"/>
      <c r="GC50" s="191"/>
      <c r="GD50" s="191"/>
      <c r="GE50" s="191"/>
      <c r="GF50" s="191"/>
      <c r="GG50" s="191"/>
      <c r="GH50" s="191"/>
      <c r="GI50" s="191"/>
      <c r="GJ50" s="191"/>
      <c r="GK50" s="191"/>
      <c r="GL50" s="191"/>
      <c r="GM50" s="191"/>
      <c r="GN50" s="191"/>
      <c r="GO50" s="191"/>
      <c r="GP50" s="191"/>
      <c r="GQ50" s="191"/>
      <c r="GR50" s="191"/>
      <c r="GS50" s="191"/>
      <c r="GT50" s="191"/>
      <c r="GU50" s="191"/>
      <c r="GV50" s="191"/>
      <c r="GW50" s="191"/>
      <c r="GX50" s="191"/>
      <c r="GY50" s="191"/>
      <c r="GZ50" s="191"/>
      <c r="HA50" s="191"/>
      <c r="HB50" s="191"/>
      <c r="HC50" s="191"/>
      <c r="HD50" s="191"/>
      <c r="HE50" s="191"/>
      <c r="HF50" s="191"/>
      <c r="HG50" s="191"/>
      <c r="HH50" s="191"/>
      <c r="HI50" s="191"/>
      <c r="HJ50" s="191"/>
      <c r="HK50" s="191"/>
      <c r="HL50" s="191"/>
      <c r="HM50" s="191"/>
      <c r="HN50" s="191"/>
      <c r="HO50" s="191"/>
      <c r="HP50" s="191"/>
      <c r="HQ50" s="191"/>
      <c r="HR50" s="191"/>
      <c r="HS50" s="191"/>
      <c r="HT50" s="191"/>
      <c r="HU50" s="191"/>
      <c r="HV50" s="191"/>
      <c r="HW50" s="191"/>
      <c r="HX50" s="191"/>
      <c r="HY50" s="191"/>
      <c r="HZ50" s="191"/>
      <c r="IA50" s="191"/>
      <c r="IB50" s="191"/>
      <c r="IC50" s="191"/>
      <c r="ID50" s="191"/>
      <c r="IE50" s="191"/>
      <c r="IF50" s="191"/>
      <c r="IG50" s="191"/>
      <c r="IH50" s="191"/>
      <c r="II50" s="191"/>
      <c r="IJ50" s="191"/>
      <c r="IK50" s="191"/>
      <c r="IL50" s="191"/>
      <c r="IM50" s="191"/>
      <c r="IN50" s="191"/>
      <c r="IO50" s="191"/>
      <c r="IP50" s="191"/>
      <c r="IQ50" s="191"/>
      <c r="IR50" s="191"/>
      <c r="IS50" s="191"/>
      <c r="IT50" s="191"/>
      <c r="IU50" s="191"/>
      <c r="IV50" s="191"/>
      <c r="IW50" s="191"/>
      <c r="IX50" s="191"/>
      <c r="IY50" s="191"/>
      <c r="IZ50" s="191"/>
      <c r="JA50" s="191"/>
      <c r="JB50" s="191"/>
      <c r="JC50" s="191"/>
      <c r="JD50" s="191"/>
      <c r="JE50" s="191"/>
      <c r="JF50" s="191"/>
      <c r="JG50" s="191"/>
      <c r="JH50" s="191"/>
      <c r="JI50" s="191"/>
      <c r="JJ50" s="191"/>
      <c r="JK50" s="191"/>
      <c r="JL50" s="191"/>
      <c r="JM50" s="191"/>
      <c r="JN50" s="191"/>
      <c r="JO50" s="191"/>
      <c r="JP50" s="191"/>
      <c r="JQ50" s="191"/>
      <c r="JR50" s="191"/>
      <c r="JS50" s="191"/>
      <c r="JT50" s="191"/>
      <c r="JU50" s="191"/>
      <c r="JV50" s="191"/>
      <c r="JW50" s="191"/>
      <c r="JX50" s="191"/>
      <c r="JY50" s="191"/>
      <c r="JZ50" s="191"/>
      <c r="KA50" s="191"/>
      <c r="KB50" s="191"/>
      <c r="KC50" s="191"/>
      <c r="KD50" s="191"/>
      <c r="KE50" s="191"/>
      <c r="KF50" s="191"/>
      <c r="KG50" s="191"/>
      <c r="KH50" s="191"/>
      <c r="KI50" s="191"/>
      <c r="KJ50" s="191"/>
      <c r="KK50" s="191"/>
      <c r="KL50" s="191"/>
      <c r="KM50" s="191"/>
      <c r="KN50" s="191"/>
      <c r="KO50" s="191"/>
      <c r="KP50" s="191"/>
      <c r="KQ50" s="191"/>
      <c r="KR50" s="191"/>
      <c r="KS50" s="191"/>
      <c r="KT50" s="191"/>
      <c r="KU50" s="191"/>
      <c r="KV50" s="191"/>
      <c r="KW50" s="191"/>
      <c r="KX50" s="191"/>
      <c r="KY50" s="191"/>
      <c r="KZ50" s="191"/>
      <c r="LA50" s="191"/>
      <c r="LB50" s="191"/>
      <c r="LC50" s="191"/>
      <c r="LD50" s="191"/>
      <c r="LE50" s="191"/>
      <c r="LF50" s="191"/>
      <c r="LG50" s="191"/>
      <c r="LH50" s="191"/>
      <c r="LI50" s="191"/>
      <c r="LJ50" s="191"/>
      <c r="LK50" s="191"/>
      <c r="LL50" s="191"/>
      <c r="LM50" s="191"/>
      <c r="LN50" s="191"/>
      <c r="LO50" s="191"/>
      <c r="LP50" s="191"/>
      <c r="LQ50" s="191"/>
      <c r="LR50" s="191"/>
      <c r="LS50" s="191"/>
      <c r="LT50" s="191"/>
      <c r="LU50" s="191"/>
      <c r="LV50" s="191"/>
      <c r="LW50" s="191"/>
      <c r="LX50" s="191"/>
      <c r="LY50" s="191"/>
      <c r="LZ50" s="191"/>
      <c r="MA50" s="191"/>
      <c r="MB50" s="191"/>
      <c r="MC50" s="191"/>
      <c r="MD50" s="191"/>
      <c r="ME50" s="191"/>
      <c r="MF50" s="191"/>
      <c r="MG50" s="191"/>
      <c r="MH50" s="191"/>
      <c r="MI50" s="191"/>
      <c r="MJ50" s="191"/>
      <c r="MK50" s="191"/>
      <c r="ML50" s="191"/>
      <c r="MM50" s="191"/>
      <c r="MN50" s="191"/>
      <c r="MO50" s="191"/>
      <c r="MP50" s="191"/>
      <c r="MQ50" s="191"/>
      <c r="MR50" s="191"/>
      <c r="MS50" s="191"/>
      <c r="MT50" s="191"/>
      <c r="MU50" s="191"/>
      <c r="MV50" s="191"/>
      <c r="MW50" s="191"/>
      <c r="MX50" s="191"/>
      <c r="MY50" s="191"/>
      <c r="MZ50" s="191"/>
      <c r="NA50" s="191"/>
      <c r="NB50" s="191"/>
      <c r="NC50" s="191"/>
      <c r="ND50" s="191"/>
      <c r="NE50" s="191"/>
      <c r="NF50" s="191"/>
      <c r="NG50" s="191"/>
      <c r="NH50" s="191"/>
      <c r="NI50" s="191"/>
      <c r="NJ50" s="191"/>
      <c r="NK50" s="191"/>
      <c r="NL50" s="191"/>
      <c r="NM50" s="191"/>
      <c r="NN50" s="191"/>
      <c r="NO50" s="191"/>
      <c r="NP50" s="191"/>
      <c r="NQ50" s="191"/>
      <c r="NR50" s="191"/>
      <c r="NS50" s="191"/>
      <c r="NT50" s="191"/>
      <c r="NU50" s="191"/>
      <c r="NV50" s="191"/>
      <c r="NW50" s="191"/>
      <c r="NX50" s="191"/>
      <c r="NY50" s="191"/>
      <c r="NZ50" s="191"/>
      <c r="OA50" s="191"/>
      <c r="OB50" s="191"/>
      <c r="OC50" s="191"/>
      <c r="OD50" s="191"/>
      <c r="OE50" s="191"/>
      <c r="OF50" s="191"/>
      <c r="OG50" s="191"/>
      <c r="OH50" s="191"/>
      <c r="OI50" s="191"/>
      <c r="OJ50" s="191"/>
      <c r="OK50" s="191"/>
      <c r="OL50" s="191"/>
      <c r="OM50" s="191"/>
      <c r="ON50" s="191"/>
      <c r="OO50" s="191"/>
      <c r="OP50" s="191"/>
      <c r="OQ50" s="191"/>
      <c r="OR50" s="191"/>
      <c r="OS50" s="191"/>
      <c r="OT50" s="191"/>
      <c r="OU50" s="191"/>
      <c r="OV50" s="191"/>
      <c r="OW50" s="191"/>
      <c r="OX50" s="191"/>
      <c r="OY50" s="191"/>
      <c r="OZ50" s="191"/>
      <c r="PA50" s="191"/>
      <c r="PB50" s="191"/>
      <c r="PC50" s="191"/>
      <c r="PD50" s="191"/>
      <c r="PE50" s="191"/>
      <c r="PF50" s="191"/>
      <c r="PG50" s="191"/>
      <c r="PH50" s="191"/>
      <c r="PI50" s="191"/>
      <c r="PJ50" s="191"/>
      <c r="PK50" s="191"/>
      <c r="PL50" s="191"/>
      <c r="PM50" s="191"/>
      <c r="PN50" s="191"/>
      <c r="PO50" s="191"/>
      <c r="PP50" s="191"/>
      <c r="PQ50" s="191"/>
      <c r="PR50" s="191"/>
      <c r="PS50" s="191"/>
      <c r="PT50" s="191"/>
      <c r="PU50" s="191"/>
      <c r="PV50" s="191"/>
      <c r="PW50" s="191"/>
      <c r="PX50" s="191"/>
      <c r="PY50" s="191"/>
      <c r="PZ50" s="191"/>
      <c r="QA50" s="191"/>
      <c r="QB50" s="191"/>
      <c r="QC50" s="191"/>
      <c r="QD50" s="191"/>
      <c r="QE50" s="191"/>
      <c r="QF50" s="191"/>
      <c r="QG50" s="191"/>
      <c r="QH50" s="191"/>
      <c r="QI50" s="191"/>
      <c r="QJ50" s="191"/>
      <c r="QK50" s="191"/>
      <c r="QL50" s="191"/>
      <c r="QM50" s="191"/>
      <c r="QN50" s="191"/>
      <c r="QO50" s="191"/>
      <c r="QP50" s="191"/>
      <c r="QQ50" s="191"/>
      <c r="QR50" s="191"/>
      <c r="QS50" s="191"/>
      <c r="QT50" s="191"/>
      <c r="QU50" s="191"/>
      <c r="QV50" s="191"/>
      <c r="QW50" s="191"/>
      <c r="QX50" s="191"/>
      <c r="QY50" s="191"/>
      <c r="QZ50" s="191"/>
      <c r="RA50" s="191"/>
      <c r="RB50" s="191"/>
      <c r="RC50" s="191"/>
      <c r="RD50" s="191"/>
      <c r="RE50" s="191"/>
      <c r="RF50" s="191"/>
      <c r="RG50" s="191"/>
      <c r="RH50" s="191"/>
      <c r="RI50" s="191"/>
      <c r="RJ50" s="191"/>
      <c r="RK50" s="191"/>
      <c r="RL50" s="191"/>
      <c r="RM50" s="191"/>
      <c r="RN50" s="191"/>
      <c r="RO50" s="191"/>
      <c r="RP50" s="191"/>
      <c r="RQ50" s="191"/>
      <c r="RR50" s="191"/>
      <c r="RS50" s="191"/>
      <c r="RT50" s="191"/>
      <c r="RU50" s="191"/>
      <c r="RV50" s="191"/>
      <c r="RW50" s="191"/>
      <c r="RX50" s="191"/>
      <c r="RY50" s="191"/>
      <c r="RZ50" s="191"/>
      <c r="SA50" s="191"/>
      <c r="SB50" s="191"/>
      <c r="SC50" s="191"/>
      <c r="SD50" s="191"/>
      <c r="SE50" s="191"/>
      <c r="SF50" s="191"/>
      <c r="SG50" s="191"/>
      <c r="SH50" s="191"/>
      <c r="SI50" s="191"/>
      <c r="SJ50" s="191"/>
      <c r="SK50" s="191"/>
      <c r="SL50" s="191"/>
      <c r="SM50" s="191"/>
      <c r="SN50" s="191"/>
      <c r="SO50" s="191"/>
      <c r="SP50" s="191"/>
      <c r="SQ50" s="191"/>
      <c r="SR50" s="191"/>
      <c r="SS50" s="191"/>
      <c r="ST50" s="191"/>
      <c r="SU50" s="191"/>
      <c r="SV50" s="191"/>
      <c r="SW50" s="191"/>
      <c r="SX50" s="191"/>
      <c r="SY50" s="191"/>
      <c r="SZ50" s="191"/>
      <c r="TA50" s="191"/>
      <c r="TB50" s="191"/>
      <c r="TC50" s="191"/>
      <c r="TD50" s="191"/>
      <c r="TE50" s="191"/>
      <c r="TF50" s="191"/>
      <c r="TG50" s="191"/>
      <c r="TH50" s="191"/>
      <c r="TI50" s="191"/>
      <c r="TJ50" s="191"/>
      <c r="TK50" s="191"/>
      <c r="TL50" s="191"/>
      <c r="TM50" s="191"/>
      <c r="TN50" s="191"/>
      <c r="TO50" s="191"/>
      <c r="TP50" s="191"/>
      <c r="TQ50" s="191"/>
      <c r="TR50" s="191"/>
      <c r="TS50" s="191"/>
      <c r="TT50" s="191"/>
      <c r="TU50" s="191"/>
      <c r="TV50" s="191"/>
      <c r="TW50" s="191"/>
      <c r="TX50" s="191"/>
      <c r="TY50" s="191"/>
      <c r="TZ50" s="191"/>
      <c r="UA50" s="191"/>
      <c r="UB50" s="191"/>
      <c r="UC50" s="191"/>
      <c r="UD50" s="191"/>
      <c r="UE50" s="191"/>
      <c r="UF50" s="191"/>
      <c r="UG50" s="191"/>
      <c r="UH50" s="191"/>
      <c r="UI50" s="191"/>
      <c r="UJ50" s="191"/>
      <c r="UK50" s="191"/>
      <c r="UL50" s="191"/>
      <c r="UM50" s="191"/>
      <c r="UN50" s="191"/>
      <c r="UO50" s="191"/>
      <c r="UP50" s="191"/>
      <c r="UQ50" s="191"/>
      <c r="UR50" s="191"/>
      <c r="US50" s="191"/>
      <c r="UT50" s="191"/>
      <c r="UU50" s="191"/>
      <c r="UV50" s="191"/>
      <c r="UW50" s="191"/>
      <c r="UX50" s="191"/>
      <c r="UY50" s="191"/>
      <c r="UZ50" s="191"/>
      <c r="VA50" s="191"/>
      <c r="VB50" s="191"/>
      <c r="VC50" s="191"/>
      <c r="VD50" s="191"/>
      <c r="VE50" s="191"/>
      <c r="VF50" s="191"/>
      <c r="VG50" s="191"/>
      <c r="VH50" s="191"/>
      <c r="VI50" s="191"/>
      <c r="VJ50" s="191"/>
      <c r="VK50" s="191"/>
      <c r="VL50" s="191"/>
      <c r="VM50" s="191"/>
      <c r="VN50" s="191"/>
      <c r="VO50" s="191"/>
      <c r="VP50" s="191"/>
      <c r="VQ50" s="191"/>
      <c r="VR50" s="191"/>
      <c r="VS50" s="191"/>
      <c r="VT50" s="191"/>
      <c r="VU50" s="191"/>
      <c r="VV50" s="191"/>
      <c r="VW50" s="191"/>
      <c r="VX50" s="191"/>
      <c r="VY50" s="191"/>
      <c r="VZ50" s="191"/>
      <c r="WA50" s="191"/>
      <c r="WB50" s="191"/>
      <c r="WC50" s="191"/>
      <c r="WD50" s="191"/>
      <c r="WE50" s="191"/>
      <c r="WF50" s="191"/>
      <c r="WG50" s="191"/>
      <c r="WH50" s="191"/>
      <c r="WI50" s="191"/>
      <c r="WJ50" s="191"/>
      <c r="WK50" s="191"/>
      <c r="WL50" s="191"/>
      <c r="WM50" s="191"/>
      <c r="WN50" s="191"/>
      <c r="WO50" s="191"/>
      <c r="WP50" s="191"/>
      <c r="WQ50" s="191"/>
      <c r="WR50" s="191"/>
      <c r="WS50" s="191"/>
      <c r="WT50" s="191"/>
      <c r="WU50" s="191"/>
      <c r="WV50" s="191"/>
      <c r="WW50" s="191"/>
      <c r="WX50" s="191"/>
      <c r="WY50" s="191"/>
      <c r="WZ50" s="191"/>
      <c r="XA50" s="191"/>
      <c r="XB50" s="191"/>
      <c r="XC50" s="191"/>
      <c r="XD50" s="191"/>
      <c r="XE50" s="191"/>
      <c r="XF50" s="191"/>
      <c r="XG50" s="191"/>
      <c r="XH50" s="191"/>
      <c r="XI50" s="191"/>
      <c r="XJ50" s="191"/>
      <c r="XK50" s="191"/>
      <c r="XL50" s="191"/>
      <c r="XM50" s="191"/>
      <c r="XN50" s="191"/>
      <c r="XO50" s="191"/>
      <c r="XP50" s="191"/>
      <c r="XQ50" s="191"/>
      <c r="XR50" s="191"/>
      <c r="XS50" s="191"/>
      <c r="XT50" s="191"/>
      <c r="XU50" s="191"/>
      <c r="XV50" s="191"/>
      <c r="XW50" s="191"/>
      <c r="XX50" s="191"/>
      <c r="XY50" s="191"/>
      <c r="XZ50" s="191"/>
      <c r="YA50" s="191"/>
      <c r="YB50" s="191"/>
      <c r="YC50" s="191"/>
      <c r="YD50" s="191"/>
      <c r="YE50" s="191"/>
      <c r="YF50" s="191"/>
      <c r="YG50" s="191"/>
      <c r="YH50" s="191"/>
      <c r="YI50" s="191"/>
      <c r="YJ50" s="191"/>
      <c r="YK50" s="191"/>
      <c r="YL50" s="191"/>
      <c r="YM50" s="191"/>
      <c r="YN50" s="191"/>
      <c r="YO50" s="191"/>
      <c r="YP50" s="191"/>
      <c r="YQ50" s="191"/>
      <c r="YR50" s="191"/>
      <c r="YS50" s="191"/>
      <c r="YT50" s="191"/>
      <c r="YU50" s="191"/>
      <c r="YV50" s="191"/>
      <c r="YW50" s="191"/>
      <c r="YX50" s="191"/>
      <c r="YY50" s="191"/>
      <c r="YZ50" s="191"/>
      <c r="ZA50" s="191"/>
      <c r="ZB50" s="191"/>
      <c r="ZC50" s="191"/>
      <c r="ZD50" s="191"/>
      <c r="ZE50" s="191"/>
      <c r="ZF50" s="191"/>
      <c r="ZG50" s="191"/>
      <c r="ZH50" s="191"/>
      <c r="ZI50" s="191"/>
      <c r="ZJ50" s="191"/>
      <c r="ZK50" s="191"/>
      <c r="ZL50" s="191"/>
      <c r="ZM50" s="191"/>
      <c r="ZN50" s="191"/>
      <c r="ZO50" s="191"/>
      <c r="ZP50" s="191"/>
      <c r="ZQ50" s="191"/>
      <c r="ZR50" s="191"/>
      <c r="ZS50" s="191"/>
      <c r="ZT50" s="191"/>
      <c r="ZU50" s="191"/>
      <c r="ZV50" s="191"/>
      <c r="ZW50" s="191"/>
      <c r="ZX50" s="191"/>
      <c r="ZY50" s="191"/>
      <c r="ZZ50" s="191"/>
      <c r="AAA50" s="191"/>
      <c r="AAB50" s="191"/>
      <c r="AAC50" s="191"/>
      <c r="AAD50" s="191"/>
      <c r="AAE50" s="191"/>
      <c r="AAF50" s="191"/>
      <c r="AAG50" s="191"/>
      <c r="AAH50" s="191"/>
      <c r="AAI50" s="191"/>
      <c r="AAJ50" s="191"/>
      <c r="AAK50" s="191"/>
      <c r="AAL50" s="191"/>
      <c r="AAM50" s="191"/>
      <c r="AAN50" s="191"/>
      <c r="AAO50" s="191"/>
      <c r="AAP50" s="191"/>
      <c r="AAQ50" s="191"/>
      <c r="AAR50" s="191"/>
      <c r="AAS50" s="191"/>
      <c r="AAT50" s="191"/>
      <c r="AAU50" s="191"/>
      <c r="AAV50" s="191"/>
      <c r="AAW50" s="191"/>
      <c r="AAX50" s="191"/>
      <c r="AAY50" s="191"/>
      <c r="AAZ50" s="191"/>
      <c r="ABA50" s="191"/>
      <c r="ABB50" s="191"/>
      <c r="ABC50" s="191"/>
      <c r="ABD50" s="191"/>
      <c r="ABE50" s="191"/>
      <c r="ABF50" s="191"/>
      <c r="ABG50" s="191"/>
      <c r="ABH50" s="191"/>
      <c r="ABI50" s="191"/>
      <c r="ABJ50" s="191"/>
      <c r="ABK50" s="191"/>
      <c r="ABL50" s="191"/>
      <c r="ABM50" s="191"/>
      <c r="ABN50" s="191"/>
      <c r="ABO50" s="191"/>
      <c r="ABP50" s="191"/>
      <c r="ABQ50" s="191"/>
      <c r="ABR50" s="191"/>
      <c r="ABS50" s="191"/>
      <c r="ABT50" s="191"/>
      <c r="ABU50" s="191"/>
      <c r="ABV50" s="191"/>
      <c r="ABW50" s="191"/>
      <c r="ABX50" s="191"/>
      <c r="ABY50" s="191"/>
      <c r="ABZ50" s="191"/>
      <c r="ACA50" s="191"/>
      <c r="ACB50" s="191"/>
      <c r="ACC50" s="191"/>
      <c r="ACD50" s="191"/>
      <c r="ACE50" s="191"/>
      <c r="ACF50" s="191"/>
      <c r="ACG50" s="191"/>
      <c r="ACH50" s="191"/>
      <c r="ACI50" s="191"/>
      <c r="ACJ50" s="191"/>
      <c r="ACK50" s="191"/>
      <c r="ACL50" s="191"/>
      <c r="ACM50" s="191"/>
      <c r="ACN50" s="191"/>
      <c r="ACO50" s="191"/>
      <c r="ACP50" s="191"/>
      <c r="ACQ50" s="191"/>
      <c r="ACR50" s="191"/>
      <c r="ACS50" s="191"/>
      <c r="ACT50" s="191"/>
      <c r="ACU50" s="191"/>
      <c r="ACV50" s="191"/>
      <c r="ACW50" s="191"/>
      <c r="ACX50" s="191"/>
      <c r="ACY50" s="191"/>
      <c r="ACZ50" s="191"/>
      <c r="ADA50" s="191"/>
      <c r="ADB50" s="191"/>
      <c r="ADC50" s="191"/>
      <c r="ADD50" s="191"/>
      <c r="ADE50" s="191"/>
      <c r="ADF50" s="191"/>
      <c r="ADG50" s="191"/>
      <c r="ADH50" s="191"/>
      <c r="ADI50" s="191"/>
      <c r="ADJ50" s="191"/>
      <c r="ADK50" s="191"/>
      <c r="ADL50" s="191"/>
      <c r="ADM50" s="191"/>
      <c r="ADN50" s="191"/>
      <c r="ADO50" s="191"/>
      <c r="ADP50" s="191"/>
      <c r="ADQ50" s="191"/>
      <c r="ADR50" s="191"/>
      <c r="ADS50" s="191"/>
      <c r="ADT50" s="191"/>
      <c r="ADU50" s="191"/>
      <c r="ADV50" s="191"/>
      <c r="ADW50" s="191"/>
      <c r="ADX50" s="191"/>
      <c r="ADY50" s="191"/>
      <c r="ADZ50" s="191"/>
      <c r="AEA50" s="191"/>
      <c r="AEB50" s="191"/>
      <c r="AEC50" s="191"/>
      <c r="AED50" s="191"/>
      <c r="AEE50" s="191"/>
      <c r="AEF50" s="191"/>
      <c r="AEG50" s="191"/>
      <c r="AEH50" s="191"/>
      <c r="AEI50" s="191"/>
      <c r="AEJ50" s="191"/>
      <c r="AEK50" s="191"/>
      <c r="AEL50" s="191"/>
      <c r="AEM50" s="191"/>
      <c r="AEN50" s="191"/>
      <c r="AEO50" s="191"/>
      <c r="AEP50" s="191"/>
      <c r="AEQ50" s="191"/>
      <c r="AER50" s="191"/>
      <c r="AES50" s="191"/>
      <c r="AET50" s="191"/>
      <c r="AEU50" s="191"/>
      <c r="AEV50" s="191"/>
      <c r="AEW50" s="191"/>
      <c r="AEX50" s="191"/>
      <c r="AEY50" s="191"/>
      <c r="AEZ50" s="191"/>
      <c r="AFA50" s="191"/>
      <c r="AFB50" s="191"/>
      <c r="AFC50" s="191"/>
      <c r="AFD50" s="191"/>
      <c r="AFE50" s="191"/>
      <c r="AFF50" s="191"/>
      <c r="AFG50" s="191"/>
      <c r="AFH50" s="191"/>
      <c r="AFI50" s="191"/>
      <c r="AFJ50" s="191"/>
      <c r="AFK50" s="191"/>
      <c r="AFL50" s="191"/>
      <c r="AFM50" s="191"/>
      <c r="AFN50" s="191"/>
      <c r="AFO50" s="191"/>
      <c r="AFP50" s="191"/>
      <c r="AFQ50" s="191"/>
      <c r="AFR50" s="191"/>
      <c r="AFS50" s="191"/>
      <c r="AFT50" s="191"/>
      <c r="AFU50" s="191"/>
      <c r="AFV50" s="191"/>
      <c r="AFW50" s="191"/>
      <c r="AFX50" s="191"/>
      <c r="AFY50" s="191"/>
      <c r="AFZ50" s="191"/>
      <c r="AGA50" s="191"/>
      <c r="AGB50" s="191"/>
      <c r="AGC50" s="191"/>
      <c r="AGD50" s="191"/>
      <c r="AGE50" s="191"/>
      <c r="AGF50" s="191"/>
      <c r="AGG50" s="191"/>
      <c r="AGH50" s="191"/>
      <c r="AGI50" s="191"/>
      <c r="AGJ50" s="191"/>
      <c r="AGK50" s="191"/>
      <c r="AGL50" s="191"/>
      <c r="AGM50" s="191"/>
      <c r="AGN50" s="191"/>
      <c r="AGO50" s="191"/>
      <c r="AGP50" s="191"/>
      <c r="AGQ50" s="191"/>
      <c r="AGR50" s="191"/>
      <c r="AGS50" s="191"/>
      <c r="AGT50" s="191"/>
      <c r="AGU50" s="191"/>
      <c r="AGV50" s="191"/>
      <c r="AGW50" s="191"/>
      <c r="AGX50" s="191"/>
      <c r="AGY50" s="191"/>
      <c r="AGZ50" s="191"/>
      <c r="AHA50" s="191"/>
      <c r="AHB50" s="191"/>
      <c r="AHC50" s="191"/>
      <c r="AHD50" s="191"/>
      <c r="AHE50" s="191"/>
      <c r="AHF50" s="191"/>
      <c r="AHG50" s="191"/>
      <c r="AHH50" s="191"/>
      <c r="AHI50" s="191"/>
      <c r="AHJ50" s="191"/>
      <c r="AHK50" s="191"/>
      <c r="AHL50" s="191"/>
      <c r="AHM50" s="191"/>
      <c r="AHN50" s="191"/>
      <c r="AHO50" s="191"/>
      <c r="AHP50" s="191"/>
      <c r="AHQ50" s="191"/>
      <c r="AHR50" s="191"/>
      <c r="AHS50" s="191"/>
      <c r="AHT50" s="191"/>
      <c r="AHU50" s="191"/>
      <c r="AHV50" s="191"/>
      <c r="AHW50" s="191"/>
      <c r="AHX50" s="191"/>
      <c r="AHY50" s="191"/>
      <c r="AHZ50" s="191"/>
      <c r="AIA50" s="191"/>
      <c r="AIB50" s="191"/>
      <c r="AIC50" s="191"/>
      <c r="AID50" s="191"/>
      <c r="AIE50" s="191"/>
      <c r="AIF50" s="191"/>
      <c r="AIG50" s="191"/>
      <c r="AIH50" s="191"/>
      <c r="AII50" s="191"/>
      <c r="AIJ50" s="191"/>
      <c r="AIK50" s="191"/>
      <c r="AIL50" s="191"/>
      <c r="AIM50" s="191"/>
      <c r="AIN50" s="191"/>
      <c r="AIO50" s="191"/>
      <c r="AIP50" s="191"/>
      <c r="AIQ50" s="191"/>
      <c r="AIR50" s="191"/>
      <c r="AIS50" s="191"/>
      <c r="AIT50" s="191"/>
      <c r="AIU50" s="191"/>
      <c r="AIV50" s="191"/>
      <c r="AIW50" s="191"/>
      <c r="AIX50" s="191"/>
      <c r="AIY50" s="191"/>
      <c r="AIZ50" s="191"/>
      <c r="AJA50" s="191"/>
      <c r="AJB50" s="191"/>
      <c r="AJC50" s="191"/>
      <c r="AJD50" s="191"/>
      <c r="AJE50" s="191"/>
      <c r="AJF50" s="191"/>
      <c r="AJG50" s="191"/>
      <c r="AJH50" s="191"/>
      <c r="AJI50" s="191"/>
      <c r="AJJ50" s="191"/>
      <c r="AJK50" s="191"/>
      <c r="AJL50" s="191"/>
      <c r="AJM50" s="191"/>
      <c r="AJN50" s="191"/>
      <c r="AJO50" s="191"/>
      <c r="AJP50" s="191"/>
      <c r="AJQ50" s="191"/>
      <c r="AJR50" s="191"/>
      <c r="AJS50" s="191"/>
      <c r="AJT50" s="191"/>
      <c r="AJU50" s="191"/>
      <c r="AJV50" s="191"/>
      <c r="AJW50" s="191"/>
      <c r="AJX50" s="191"/>
      <c r="AJY50" s="191"/>
      <c r="AJZ50" s="191"/>
      <c r="AKA50" s="191"/>
      <c r="AKB50" s="191"/>
      <c r="AKC50" s="191"/>
      <c r="AKD50" s="191"/>
      <c r="AKE50" s="191"/>
      <c r="AKF50" s="191"/>
      <c r="AKG50" s="191"/>
      <c r="AKH50" s="191"/>
      <c r="AKI50" s="191"/>
      <c r="AKJ50" s="191"/>
      <c r="AKK50" s="191"/>
      <c r="AKL50" s="191"/>
      <c r="AKM50" s="191"/>
      <c r="AKN50" s="191"/>
      <c r="AKO50" s="191"/>
      <c r="AKP50" s="191"/>
      <c r="AKQ50" s="191"/>
      <c r="AKR50" s="191"/>
      <c r="AKS50" s="191"/>
      <c r="AKT50" s="191"/>
      <c r="AKU50" s="191"/>
      <c r="AKV50" s="191"/>
      <c r="AKW50" s="191"/>
      <c r="AKX50" s="191"/>
      <c r="AKY50" s="191"/>
      <c r="AKZ50" s="191"/>
      <c r="ALA50" s="191"/>
      <c r="ALB50" s="191"/>
      <c r="ALC50" s="191"/>
      <c r="ALD50" s="191"/>
      <c r="ALE50" s="191"/>
      <c r="ALF50" s="191"/>
      <c r="ALG50" s="191"/>
      <c r="ALH50" s="191"/>
      <c r="ALI50" s="191"/>
      <c r="ALJ50" s="191"/>
      <c r="ALK50" s="191"/>
      <c r="ALL50" s="191"/>
      <c r="ALM50" s="191"/>
      <c r="ALN50" s="191"/>
      <c r="ALO50" s="191"/>
      <c r="ALP50" s="191"/>
      <c r="ALQ50" s="191"/>
      <c r="ALR50" s="191"/>
      <c r="ALS50" s="191"/>
      <c r="ALT50" s="191"/>
      <c r="ALU50" s="191"/>
      <c r="ALV50" s="191"/>
      <c r="ALW50" s="191"/>
      <c r="ALX50" s="191"/>
      <c r="ALY50" s="191"/>
      <c r="ALZ50" s="191"/>
      <c r="AMA50" s="191"/>
      <c r="AMB50" s="191"/>
      <c r="AMC50" s="191"/>
      <c r="AMD50" s="191"/>
      <c r="AME50" s="191"/>
      <c r="AMF50" s="191"/>
      <c r="AMG50" s="191"/>
      <c r="AMH50" s="191"/>
      <c r="AMI50" s="191"/>
      <c r="AMJ50" s="191"/>
      <c r="AMK50" s="191"/>
      <c r="AML50" s="191"/>
    </row>
    <row r="51" spans="1:1026" x14ac:dyDescent="0.25">
      <c r="E51" s="237"/>
      <c r="G51" s="237"/>
      <c r="H51" s="237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C51" s="191"/>
      <c r="BD51" s="191"/>
      <c r="BE51" s="191"/>
      <c r="BF51" s="191"/>
      <c r="BG51" s="191"/>
      <c r="BH51" s="191"/>
      <c r="BI51" s="191"/>
      <c r="BJ51" s="191"/>
      <c r="BK51" s="191"/>
      <c r="BL51" s="191"/>
      <c r="BM51" s="191"/>
      <c r="BN51" s="191"/>
      <c r="BO51" s="191"/>
      <c r="BP51" s="191"/>
      <c r="BQ51" s="191"/>
      <c r="BR51" s="191"/>
      <c r="BS51" s="191"/>
      <c r="BT51" s="191"/>
      <c r="BU51" s="191"/>
      <c r="BV51" s="191"/>
      <c r="BW51" s="191"/>
      <c r="BX51" s="191"/>
      <c r="BY51" s="191"/>
      <c r="BZ51" s="191"/>
      <c r="CA51" s="191"/>
      <c r="CB51" s="191"/>
      <c r="CC51" s="191"/>
      <c r="CD51" s="191"/>
      <c r="CE51" s="191"/>
      <c r="CF51" s="191"/>
      <c r="CG51" s="191"/>
      <c r="CH51" s="191"/>
      <c r="CI51" s="191"/>
      <c r="CJ51" s="191"/>
      <c r="CK51" s="191"/>
      <c r="CL51" s="191"/>
      <c r="CM51" s="191"/>
      <c r="CN51" s="191"/>
      <c r="CO51" s="191"/>
      <c r="CP51" s="191"/>
      <c r="CQ51" s="191"/>
      <c r="CR51" s="191"/>
      <c r="CS51" s="191"/>
      <c r="CT51" s="191"/>
      <c r="CU51" s="191"/>
      <c r="CV51" s="191"/>
      <c r="CW51" s="191"/>
      <c r="CX51" s="191"/>
      <c r="CY51" s="191"/>
      <c r="CZ51" s="191"/>
      <c r="DA51" s="191"/>
      <c r="DB51" s="191"/>
      <c r="DC51" s="191"/>
      <c r="DD51" s="191"/>
      <c r="DE51" s="191"/>
      <c r="DF51" s="191"/>
      <c r="DG51" s="191"/>
      <c r="DH51" s="191"/>
      <c r="DI51" s="191"/>
      <c r="DJ51" s="191"/>
      <c r="DK51" s="191"/>
      <c r="DL51" s="191"/>
      <c r="DM51" s="191"/>
      <c r="DN51" s="191"/>
      <c r="DO51" s="191"/>
      <c r="DP51" s="191"/>
      <c r="DQ51" s="191"/>
      <c r="DR51" s="191"/>
      <c r="DS51" s="191"/>
      <c r="DT51" s="191"/>
      <c r="DU51" s="191"/>
      <c r="DV51" s="191"/>
      <c r="DW51" s="191"/>
      <c r="DX51" s="191"/>
      <c r="DY51" s="191"/>
      <c r="DZ51" s="191"/>
      <c r="EA51" s="191"/>
      <c r="EB51" s="191"/>
      <c r="EC51" s="191"/>
      <c r="ED51" s="191"/>
      <c r="EE51" s="191"/>
      <c r="EF51" s="191"/>
      <c r="EG51" s="191"/>
      <c r="EH51" s="191"/>
      <c r="EI51" s="191"/>
      <c r="EJ51" s="191"/>
      <c r="EK51" s="191"/>
      <c r="EL51" s="191"/>
      <c r="EM51" s="191"/>
      <c r="EN51" s="191"/>
      <c r="EO51" s="191"/>
      <c r="EP51" s="191"/>
      <c r="EQ51" s="191"/>
      <c r="ER51" s="191"/>
      <c r="ES51" s="191"/>
      <c r="ET51" s="191"/>
      <c r="EU51" s="191"/>
      <c r="EV51" s="191"/>
      <c r="EW51" s="191"/>
      <c r="EX51" s="191"/>
      <c r="EY51" s="191"/>
      <c r="EZ51" s="191"/>
      <c r="FA51" s="191"/>
      <c r="FB51" s="191"/>
      <c r="FC51" s="191"/>
      <c r="FD51" s="191"/>
      <c r="FE51" s="191"/>
      <c r="FF51" s="191"/>
      <c r="FG51" s="191"/>
      <c r="FH51" s="191"/>
      <c r="FI51" s="191"/>
      <c r="FJ51" s="191"/>
      <c r="FK51" s="191"/>
      <c r="FL51" s="191"/>
      <c r="FM51" s="191"/>
      <c r="FN51" s="191"/>
      <c r="FO51" s="191"/>
      <c r="FP51" s="191"/>
      <c r="FQ51" s="191"/>
      <c r="FR51" s="191"/>
      <c r="FS51" s="191"/>
      <c r="FT51" s="191"/>
      <c r="FU51" s="191"/>
      <c r="FV51" s="191"/>
      <c r="FW51" s="191"/>
      <c r="FX51" s="191"/>
      <c r="FY51" s="191"/>
      <c r="FZ51" s="191"/>
      <c r="GA51" s="191"/>
      <c r="GB51" s="191"/>
      <c r="GC51" s="191"/>
      <c r="GD51" s="191"/>
      <c r="GE51" s="191"/>
      <c r="GF51" s="191"/>
      <c r="GG51" s="191"/>
      <c r="GH51" s="191"/>
      <c r="GI51" s="191"/>
      <c r="GJ51" s="191"/>
      <c r="GK51" s="191"/>
      <c r="GL51" s="191"/>
      <c r="GM51" s="191"/>
      <c r="GN51" s="191"/>
      <c r="GO51" s="191"/>
      <c r="GP51" s="191"/>
      <c r="GQ51" s="191"/>
      <c r="GR51" s="191"/>
      <c r="GS51" s="191"/>
      <c r="GT51" s="191"/>
      <c r="GU51" s="191"/>
      <c r="GV51" s="191"/>
      <c r="GW51" s="191"/>
      <c r="GX51" s="191"/>
      <c r="GY51" s="191"/>
      <c r="GZ51" s="191"/>
      <c r="HA51" s="191"/>
      <c r="HB51" s="191"/>
      <c r="HC51" s="191"/>
      <c r="HD51" s="191"/>
      <c r="HE51" s="191"/>
      <c r="HF51" s="191"/>
      <c r="HG51" s="191"/>
      <c r="HH51" s="191"/>
      <c r="HI51" s="191"/>
      <c r="HJ51" s="191"/>
      <c r="HK51" s="191"/>
      <c r="HL51" s="191"/>
      <c r="HM51" s="191"/>
      <c r="HN51" s="191"/>
      <c r="HO51" s="191"/>
      <c r="HP51" s="191"/>
      <c r="HQ51" s="191"/>
      <c r="HR51" s="191"/>
      <c r="HS51" s="191"/>
      <c r="HT51" s="191"/>
      <c r="HU51" s="191"/>
      <c r="HV51" s="191"/>
      <c r="HW51" s="191"/>
      <c r="HX51" s="191"/>
      <c r="HY51" s="191"/>
      <c r="HZ51" s="191"/>
      <c r="IA51" s="191"/>
      <c r="IB51" s="191"/>
      <c r="IC51" s="191"/>
      <c r="ID51" s="191"/>
      <c r="IE51" s="191"/>
      <c r="IF51" s="191"/>
      <c r="IG51" s="191"/>
      <c r="IH51" s="191"/>
      <c r="II51" s="191"/>
      <c r="IJ51" s="191"/>
      <c r="IK51" s="191"/>
      <c r="IL51" s="191"/>
      <c r="IM51" s="191"/>
      <c r="IN51" s="191"/>
      <c r="IO51" s="191"/>
      <c r="IP51" s="191"/>
      <c r="IQ51" s="191"/>
      <c r="IR51" s="191"/>
      <c r="IS51" s="191"/>
      <c r="IT51" s="191"/>
      <c r="IU51" s="191"/>
      <c r="IV51" s="191"/>
      <c r="IW51" s="191"/>
      <c r="IX51" s="191"/>
      <c r="IY51" s="191"/>
      <c r="IZ51" s="191"/>
      <c r="JA51" s="191"/>
      <c r="JB51" s="191"/>
      <c r="JC51" s="191"/>
      <c r="JD51" s="191"/>
      <c r="JE51" s="191"/>
      <c r="JF51" s="191"/>
      <c r="JG51" s="191"/>
      <c r="JH51" s="191"/>
      <c r="JI51" s="191"/>
      <c r="JJ51" s="191"/>
      <c r="JK51" s="191"/>
      <c r="JL51" s="191"/>
      <c r="JM51" s="191"/>
      <c r="JN51" s="191"/>
      <c r="JO51" s="191"/>
      <c r="JP51" s="191"/>
      <c r="JQ51" s="191"/>
      <c r="JR51" s="191"/>
      <c r="JS51" s="191"/>
      <c r="JT51" s="191"/>
      <c r="JU51" s="191"/>
      <c r="JV51" s="191"/>
      <c r="JW51" s="191"/>
      <c r="JX51" s="191"/>
      <c r="JY51" s="191"/>
      <c r="JZ51" s="191"/>
      <c r="KA51" s="191"/>
      <c r="KB51" s="191"/>
      <c r="KC51" s="191"/>
      <c r="KD51" s="191"/>
      <c r="KE51" s="191"/>
      <c r="KF51" s="191"/>
      <c r="KG51" s="191"/>
      <c r="KH51" s="191"/>
      <c r="KI51" s="191"/>
      <c r="KJ51" s="191"/>
      <c r="KK51" s="191"/>
      <c r="KL51" s="191"/>
      <c r="KM51" s="191"/>
      <c r="KN51" s="191"/>
      <c r="KO51" s="191"/>
      <c r="KP51" s="191"/>
      <c r="KQ51" s="191"/>
      <c r="KR51" s="191"/>
      <c r="KS51" s="191"/>
      <c r="KT51" s="191"/>
      <c r="KU51" s="191"/>
      <c r="KV51" s="191"/>
      <c r="KW51" s="191"/>
      <c r="KX51" s="191"/>
      <c r="KY51" s="191"/>
      <c r="KZ51" s="191"/>
      <c r="LA51" s="191"/>
      <c r="LB51" s="191"/>
      <c r="LC51" s="191"/>
      <c r="LD51" s="191"/>
      <c r="LE51" s="191"/>
      <c r="LF51" s="191"/>
      <c r="LG51" s="191"/>
      <c r="LH51" s="191"/>
      <c r="LI51" s="191"/>
      <c r="LJ51" s="191"/>
      <c r="LK51" s="191"/>
      <c r="LL51" s="191"/>
      <c r="LM51" s="191"/>
      <c r="LN51" s="191"/>
      <c r="LO51" s="191"/>
      <c r="LP51" s="191"/>
      <c r="LQ51" s="191"/>
      <c r="LR51" s="191"/>
      <c r="LS51" s="191"/>
      <c r="LT51" s="191"/>
      <c r="LU51" s="191"/>
      <c r="LV51" s="191"/>
      <c r="LW51" s="191"/>
      <c r="LX51" s="191"/>
      <c r="LY51" s="191"/>
      <c r="LZ51" s="191"/>
      <c r="MA51" s="191"/>
      <c r="MB51" s="191"/>
      <c r="MC51" s="191"/>
      <c r="MD51" s="191"/>
      <c r="ME51" s="191"/>
      <c r="MF51" s="191"/>
      <c r="MG51" s="191"/>
      <c r="MH51" s="191"/>
      <c r="MI51" s="191"/>
      <c r="MJ51" s="191"/>
      <c r="MK51" s="191"/>
      <c r="ML51" s="191"/>
      <c r="MM51" s="191"/>
      <c r="MN51" s="191"/>
      <c r="MO51" s="191"/>
      <c r="MP51" s="191"/>
      <c r="MQ51" s="191"/>
      <c r="MR51" s="191"/>
      <c r="MS51" s="191"/>
      <c r="MT51" s="191"/>
      <c r="MU51" s="191"/>
      <c r="MV51" s="191"/>
      <c r="MW51" s="191"/>
      <c r="MX51" s="191"/>
      <c r="MY51" s="191"/>
      <c r="MZ51" s="191"/>
      <c r="NA51" s="191"/>
      <c r="NB51" s="191"/>
      <c r="NC51" s="191"/>
      <c r="ND51" s="191"/>
      <c r="NE51" s="191"/>
      <c r="NF51" s="191"/>
      <c r="NG51" s="191"/>
      <c r="NH51" s="191"/>
      <c r="NI51" s="191"/>
      <c r="NJ51" s="191"/>
      <c r="NK51" s="191"/>
      <c r="NL51" s="191"/>
      <c r="NM51" s="191"/>
      <c r="NN51" s="191"/>
      <c r="NO51" s="191"/>
      <c r="NP51" s="191"/>
      <c r="NQ51" s="191"/>
      <c r="NR51" s="191"/>
      <c r="NS51" s="191"/>
      <c r="NT51" s="191"/>
      <c r="NU51" s="191"/>
      <c r="NV51" s="191"/>
      <c r="NW51" s="191"/>
      <c r="NX51" s="191"/>
      <c r="NY51" s="191"/>
      <c r="NZ51" s="191"/>
      <c r="OA51" s="191"/>
      <c r="OB51" s="191"/>
      <c r="OC51" s="191"/>
      <c r="OD51" s="191"/>
      <c r="OE51" s="191"/>
      <c r="OF51" s="191"/>
      <c r="OG51" s="191"/>
      <c r="OH51" s="191"/>
      <c r="OI51" s="191"/>
      <c r="OJ51" s="191"/>
      <c r="OK51" s="191"/>
      <c r="OL51" s="191"/>
      <c r="OM51" s="191"/>
      <c r="ON51" s="191"/>
      <c r="OO51" s="191"/>
      <c r="OP51" s="191"/>
      <c r="OQ51" s="191"/>
      <c r="OR51" s="191"/>
      <c r="OS51" s="191"/>
      <c r="OT51" s="191"/>
      <c r="OU51" s="191"/>
      <c r="OV51" s="191"/>
      <c r="OW51" s="191"/>
      <c r="OX51" s="191"/>
      <c r="OY51" s="191"/>
      <c r="OZ51" s="191"/>
      <c r="PA51" s="191"/>
      <c r="PB51" s="191"/>
      <c r="PC51" s="191"/>
      <c r="PD51" s="191"/>
      <c r="PE51" s="191"/>
      <c r="PF51" s="191"/>
      <c r="PG51" s="191"/>
      <c r="PH51" s="191"/>
      <c r="PI51" s="191"/>
      <c r="PJ51" s="191"/>
      <c r="PK51" s="191"/>
      <c r="PL51" s="191"/>
      <c r="PM51" s="191"/>
      <c r="PN51" s="191"/>
      <c r="PO51" s="191"/>
      <c r="PP51" s="191"/>
      <c r="PQ51" s="191"/>
      <c r="PR51" s="191"/>
      <c r="PS51" s="191"/>
      <c r="PT51" s="191"/>
      <c r="PU51" s="191"/>
      <c r="PV51" s="191"/>
      <c r="PW51" s="191"/>
      <c r="PX51" s="191"/>
      <c r="PY51" s="191"/>
      <c r="PZ51" s="191"/>
      <c r="QA51" s="191"/>
      <c r="QB51" s="191"/>
      <c r="QC51" s="191"/>
      <c r="QD51" s="191"/>
      <c r="QE51" s="191"/>
      <c r="QF51" s="191"/>
      <c r="QG51" s="191"/>
      <c r="QH51" s="191"/>
      <c r="QI51" s="191"/>
      <c r="QJ51" s="191"/>
      <c r="QK51" s="191"/>
      <c r="QL51" s="191"/>
      <c r="QM51" s="191"/>
      <c r="QN51" s="191"/>
      <c r="QO51" s="191"/>
      <c r="QP51" s="191"/>
      <c r="QQ51" s="191"/>
      <c r="QR51" s="191"/>
      <c r="QS51" s="191"/>
      <c r="QT51" s="191"/>
      <c r="QU51" s="191"/>
      <c r="QV51" s="191"/>
      <c r="QW51" s="191"/>
      <c r="QX51" s="191"/>
      <c r="QY51" s="191"/>
      <c r="QZ51" s="191"/>
      <c r="RA51" s="191"/>
      <c r="RB51" s="191"/>
      <c r="RC51" s="191"/>
      <c r="RD51" s="191"/>
      <c r="RE51" s="191"/>
      <c r="RF51" s="191"/>
      <c r="RG51" s="191"/>
      <c r="RH51" s="191"/>
      <c r="RI51" s="191"/>
      <c r="RJ51" s="191"/>
      <c r="RK51" s="191"/>
      <c r="RL51" s="191"/>
      <c r="RM51" s="191"/>
      <c r="RN51" s="191"/>
      <c r="RO51" s="191"/>
      <c r="RP51" s="191"/>
      <c r="RQ51" s="191"/>
      <c r="RR51" s="191"/>
      <c r="RS51" s="191"/>
      <c r="RT51" s="191"/>
      <c r="RU51" s="191"/>
      <c r="RV51" s="191"/>
      <c r="RW51" s="191"/>
      <c r="RX51" s="191"/>
      <c r="RY51" s="191"/>
      <c r="RZ51" s="191"/>
      <c r="SA51" s="191"/>
      <c r="SB51" s="191"/>
      <c r="SC51" s="191"/>
      <c r="SD51" s="191"/>
      <c r="SE51" s="191"/>
      <c r="SF51" s="191"/>
      <c r="SG51" s="191"/>
      <c r="SH51" s="191"/>
      <c r="SI51" s="191"/>
      <c r="SJ51" s="191"/>
      <c r="SK51" s="191"/>
      <c r="SL51" s="191"/>
      <c r="SM51" s="191"/>
      <c r="SN51" s="191"/>
      <c r="SO51" s="191"/>
      <c r="SP51" s="191"/>
      <c r="SQ51" s="191"/>
      <c r="SR51" s="191"/>
      <c r="SS51" s="191"/>
      <c r="ST51" s="191"/>
      <c r="SU51" s="191"/>
      <c r="SV51" s="191"/>
      <c r="SW51" s="191"/>
      <c r="SX51" s="191"/>
      <c r="SY51" s="191"/>
      <c r="SZ51" s="191"/>
      <c r="TA51" s="191"/>
      <c r="TB51" s="191"/>
      <c r="TC51" s="191"/>
      <c r="TD51" s="191"/>
      <c r="TE51" s="191"/>
      <c r="TF51" s="191"/>
      <c r="TG51" s="191"/>
      <c r="TH51" s="191"/>
      <c r="TI51" s="191"/>
      <c r="TJ51" s="191"/>
      <c r="TK51" s="191"/>
      <c r="TL51" s="191"/>
      <c r="TM51" s="191"/>
      <c r="TN51" s="191"/>
      <c r="TO51" s="191"/>
      <c r="TP51" s="191"/>
      <c r="TQ51" s="191"/>
      <c r="TR51" s="191"/>
      <c r="TS51" s="191"/>
      <c r="TT51" s="191"/>
      <c r="TU51" s="191"/>
      <c r="TV51" s="191"/>
      <c r="TW51" s="191"/>
      <c r="TX51" s="191"/>
      <c r="TY51" s="191"/>
      <c r="TZ51" s="191"/>
      <c r="UA51" s="191"/>
      <c r="UB51" s="191"/>
      <c r="UC51" s="191"/>
      <c r="UD51" s="191"/>
      <c r="UE51" s="191"/>
      <c r="UF51" s="191"/>
      <c r="UG51" s="191"/>
      <c r="UH51" s="191"/>
      <c r="UI51" s="191"/>
      <c r="UJ51" s="191"/>
      <c r="UK51" s="191"/>
      <c r="UL51" s="191"/>
      <c r="UM51" s="191"/>
      <c r="UN51" s="191"/>
      <c r="UO51" s="191"/>
      <c r="UP51" s="191"/>
      <c r="UQ51" s="191"/>
      <c r="UR51" s="191"/>
      <c r="US51" s="191"/>
      <c r="UT51" s="191"/>
      <c r="UU51" s="191"/>
      <c r="UV51" s="191"/>
      <c r="UW51" s="191"/>
      <c r="UX51" s="191"/>
      <c r="UY51" s="191"/>
      <c r="UZ51" s="191"/>
      <c r="VA51" s="191"/>
      <c r="VB51" s="191"/>
      <c r="VC51" s="191"/>
      <c r="VD51" s="191"/>
      <c r="VE51" s="191"/>
      <c r="VF51" s="191"/>
      <c r="VG51" s="191"/>
      <c r="VH51" s="191"/>
      <c r="VI51" s="191"/>
      <c r="VJ51" s="191"/>
      <c r="VK51" s="191"/>
      <c r="VL51" s="191"/>
      <c r="VM51" s="191"/>
      <c r="VN51" s="191"/>
      <c r="VO51" s="191"/>
      <c r="VP51" s="191"/>
      <c r="VQ51" s="191"/>
      <c r="VR51" s="191"/>
      <c r="VS51" s="191"/>
      <c r="VT51" s="191"/>
      <c r="VU51" s="191"/>
      <c r="VV51" s="191"/>
      <c r="VW51" s="191"/>
      <c r="VX51" s="191"/>
      <c r="VY51" s="191"/>
      <c r="VZ51" s="191"/>
      <c r="WA51" s="191"/>
      <c r="WB51" s="191"/>
      <c r="WC51" s="191"/>
      <c r="WD51" s="191"/>
      <c r="WE51" s="191"/>
      <c r="WF51" s="191"/>
      <c r="WG51" s="191"/>
      <c r="WH51" s="191"/>
      <c r="WI51" s="191"/>
      <c r="WJ51" s="191"/>
      <c r="WK51" s="191"/>
      <c r="WL51" s="191"/>
      <c r="WM51" s="191"/>
      <c r="WN51" s="191"/>
      <c r="WO51" s="191"/>
      <c r="WP51" s="191"/>
      <c r="WQ51" s="191"/>
      <c r="WR51" s="191"/>
      <c r="WS51" s="191"/>
      <c r="WT51" s="191"/>
      <c r="WU51" s="191"/>
      <c r="WV51" s="191"/>
      <c r="WW51" s="191"/>
      <c r="WX51" s="191"/>
      <c r="WY51" s="191"/>
      <c r="WZ51" s="191"/>
      <c r="XA51" s="191"/>
      <c r="XB51" s="191"/>
      <c r="XC51" s="191"/>
      <c r="XD51" s="191"/>
      <c r="XE51" s="191"/>
      <c r="XF51" s="191"/>
      <c r="XG51" s="191"/>
      <c r="XH51" s="191"/>
      <c r="XI51" s="191"/>
      <c r="XJ51" s="191"/>
      <c r="XK51" s="191"/>
      <c r="XL51" s="191"/>
      <c r="XM51" s="191"/>
      <c r="XN51" s="191"/>
      <c r="XO51" s="191"/>
      <c r="XP51" s="191"/>
      <c r="XQ51" s="191"/>
      <c r="XR51" s="191"/>
      <c r="XS51" s="191"/>
      <c r="XT51" s="191"/>
      <c r="XU51" s="191"/>
      <c r="XV51" s="191"/>
      <c r="XW51" s="191"/>
      <c r="XX51" s="191"/>
      <c r="XY51" s="191"/>
      <c r="XZ51" s="191"/>
      <c r="YA51" s="191"/>
      <c r="YB51" s="191"/>
      <c r="YC51" s="191"/>
      <c r="YD51" s="191"/>
      <c r="YE51" s="191"/>
      <c r="YF51" s="191"/>
      <c r="YG51" s="191"/>
      <c r="YH51" s="191"/>
      <c r="YI51" s="191"/>
      <c r="YJ51" s="191"/>
      <c r="YK51" s="191"/>
      <c r="YL51" s="191"/>
      <c r="YM51" s="191"/>
      <c r="YN51" s="191"/>
      <c r="YO51" s="191"/>
      <c r="YP51" s="191"/>
      <c r="YQ51" s="191"/>
      <c r="YR51" s="191"/>
      <c r="YS51" s="191"/>
      <c r="YT51" s="191"/>
      <c r="YU51" s="191"/>
      <c r="YV51" s="191"/>
      <c r="YW51" s="191"/>
      <c r="YX51" s="191"/>
      <c r="YY51" s="191"/>
      <c r="YZ51" s="191"/>
      <c r="ZA51" s="191"/>
      <c r="ZB51" s="191"/>
      <c r="ZC51" s="191"/>
      <c r="ZD51" s="191"/>
      <c r="ZE51" s="191"/>
      <c r="ZF51" s="191"/>
      <c r="ZG51" s="191"/>
      <c r="ZH51" s="191"/>
      <c r="ZI51" s="191"/>
      <c r="ZJ51" s="191"/>
      <c r="ZK51" s="191"/>
      <c r="ZL51" s="191"/>
      <c r="ZM51" s="191"/>
      <c r="ZN51" s="191"/>
      <c r="ZO51" s="191"/>
      <c r="ZP51" s="191"/>
      <c r="ZQ51" s="191"/>
      <c r="ZR51" s="191"/>
      <c r="ZS51" s="191"/>
      <c r="ZT51" s="191"/>
      <c r="ZU51" s="191"/>
      <c r="ZV51" s="191"/>
      <c r="ZW51" s="191"/>
      <c r="ZX51" s="191"/>
      <c r="ZY51" s="191"/>
      <c r="ZZ51" s="191"/>
      <c r="AAA51" s="191"/>
      <c r="AAB51" s="191"/>
      <c r="AAC51" s="191"/>
      <c r="AAD51" s="191"/>
      <c r="AAE51" s="191"/>
      <c r="AAF51" s="191"/>
      <c r="AAG51" s="191"/>
      <c r="AAH51" s="191"/>
      <c r="AAI51" s="191"/>
      <c r="AAJ51" s="191"/>
      <c r="AAK51" s="191"/>
      <c r="AAL51" s="191"/>
      <c r="AAM51" s="191"/>
      <c r="AAN51" s="191"/>
      <c r="AAO51" s="191"/>
      <c r="AAP51" s="191"/>
      <c r="AAQ51" s="191"/>
      <c r="AAR51" s="191"/>
      <c r="AAS51" s="191"/>
      <c r="AAT51" s="191"/>
      <c r="AAU51" s="191"/>
      <c r="AAV51" s="191"/>
      <c r="AAW51" s="191"/>
      <c r="AAX51" s="191"/>
      <c r="AAY51" s="191"/>
      <c r="AAZ51" s="191"/>
      <c r="ABA51" s="191"/>
      <c r="ABB51" s="191"/>
      <c r="ABC51" s="191"/>
      <c r="ABD51" s="191"/>
      <c r="ABE51" s="191"/>
      <c r="ABF51" s="191"/>
      <c r="ABG51" s="191"/>
      <c r="ABH51" s="191"/>
      <c r="ABI51" s="191"/>
      <c r="ABJ51" s="191"/>
      <c r="ABK51" s="191"/>
      <c r="ABL51" s="191"/>
      <c r="ABM51" s="191"/>
      <c r="ABN51" s="191"/>
      <c r="ABO51" s="191"/>
      <c r="ABP51" s="191"/>
      <c r="ABQ51" s="191"/>
      <c r="ABR51" s="191"/>
      <c r="ABS51" s="191"/>
      <c r="ABT51" s="191"/>
      <c r="ABU51" s="191"/>
      <c r="ABV51" s="191"/>
      <c r="ABW51" s="191"/>
      <c r="ABX51" s="191"/>
      <c r="ABY51" s="191"/>
      <c r="ABZ51" s="191"/>
      <c r="ACA51" s="191"/>
      <c r="ACB51" s="191"/>
      <c r="ACC51" s="191"/>
      <c r="ACD51" s="191"/>
      <c r="ACE51" s="191"/>
      <c r="ACF51" s="191"/>
      <c r="ACG51" s="191"/>
      <c r="ACH51" s="191"/>
      <c r="ACI51" s="191"/>
      <c r="ACJ51" s="191"/>
      <c r="ACK51" s="191"/>
      <c r="ACL51" s="191"/>
      <c r="ACM51" s="191"/>
      <c r="ACN51" s="191"/>
      <c r="ACO51" s="191"/>
      <c r="ACP51" s="191"/>
      <c r="ACQ51" s="191"/>
      <c r="ACR51" s="191"/>
      <c r="ACS51" s="191"/>
      <c r="ACT51" s="191"/>
      <c r="ACU51" s="191"/>
      <c r="ACV51" s="191"/>
      <c r="ACW51" s="191"/>
      <c r="ACX51" s="191"/>
      <c r="ACY51" s="191"/>
      <c r="ACZ51" s="191"/>
      <c r="ADA51" s="191"/>
      <c r="ADB51" s="191"/>
      <c r="ADC51" s="191"/>
      <c r="ADD51" s="191"/>
      <c r="ADE51" s="191"/>
      <c r="ADF51" s="191"/>
      <c r="ADG51" s="191"/>
      <c r="ADH51" s="191"/>
      <c r="ADI51" s="191"/>
      <c r="ADJ51" s="191"/>
      <c r="ADK51" s="191"/>
      <c r="ADL51" s="191"/>
      <c r="ADM51" s="191"/>
      <c r="ADN51" s="191"/>
      <c r="ADO51" s="191"/>
      <c r="ADP51" s="191"/>
      <c r="ADQ51" s="191"/>
      <c r="ADR51" s="191"/>
      <c r="ADS51" s="191"/>
      <c r="ADT51" s="191"/>
      <c r="ADU51" s="191"/>
      <c r="ADV51" s="191"/>
      <c r="ADW51" s="191"/>
      <c r="ADX51" s="191"/>
      <c r="ADY51" s="191"/>
      <c r="ADZ51" s="191"/>
      <c r="AEA51" s="191"/>
      <c r="AEB51" s="191"/>
      <c r="AEC51" s="191"/>
      <c r="AED51" s="191"/>
      <c r="AEE51" s="191"/>
      <c r="AEF51" s="191"/>
      <c r="AEG51" s="191"/>
      <c r="AEH51" s="191"/>
      <c r="AEI51" s="191"/>
      <c r="AEJ51" s="191"/>
      <c r="AEK51" s="191"/>
      <c r="AEL51" s="191"/>
      <c r="AEM51" s="191"/>
      <c r="AEN51" s="191"/>
      <c r="AEO51" s="191"/>
      <c r="AEP51" s="191"/>
      <c r="AEQ51" s="191"/>
      <c r="AER51" s="191"/>
      <c r="AES51" s="191"/>
      <c r="AET51" s="191"/>
      <c r="AEU51" s="191"/>
      <c r="AEV51" s="191"/>
      <c r="AEW51" s="191"/>
      <c r="AEX51" s="191"/>
      <c r="AEY51" s="191"/>
      <c r="AEZ51" s="191"/>
      <c r="AFA51" s="191"/>
      <c r="AFB51" s="191"/>
      <c r="AFC51" s="191"/>
      <c r="AFD51" s="191"/>
      <c r="AFE51" s="191"/>
      <c r="AFF51" s="191"/>
      <c r="AFG51" s="191"/>
      <c r="AFH51" s="191"/>
      <c r="AFI51" s="191"/>
      <c r="AFJ51" s="191"/>
      <c r="AFK51" s="191"/>
      <c r="AFL51" s="191"/>
      <c r="AFM51" s="191"/>
      <c r="AFN51" s="191"/>
      <c r="AFO51" s="191"/>
      <c r="AFP51" s="191"/>
      <c r="AFQ51" s="191"/>
      <c r="AFR51" s="191"/>
      <c r="AFS51" s="191"/>
      <c r="AFT51" s="191"/>
      <c r="AFU51" s="191"/>
      <c r="AFV51" s="191"/>
      <c r="AFW51" s="191"/>
      <c r="AFX51" s="191"/>
      <c r="AFY51" s="191"/>
      <c r="AFZ51" s="191"/>
      <c r="AGA51" s="191"/>
      <c r="AGB51" s="191"/>
      <c r="AGC51" s="191"/>
      <c r="AGD51" s="191"/>
      <c r="AGE51" s="191"/>
      <c r="AGF51" s="191"/>
      <c r="AGG51" s="191"/>
      <c r="AGH51" s="191"/>
      <c r="AGI51" s="191"/>
      <c r="AGJ51" s="191"/>
      <c r="AGK51" s="191"/>
      <c r="AGL51" s="191"/>
      <c r="AGM51" s="191"/>
      <c r="AGN51" s="191"/>
      <c r="AGO51" s="191"/>
      <c r="AGP51" s="191"/>
      <c r="AGQ51" s="191"/>
      <c r="AGR51" s="191"/>
      <c r="AGS51" s="191"/>
      <c r="AGT51" s="191"/>
      <c r="AGU51" s="191"/>
      <c r="AGV51" s="191"/>
      <c r="AGW51" s="191"/>
      <c r="AGX51" s="191"/>
      <c r="AGY51" s="191"/>
      <c r="AGZ51" s="191"/>
      <c r="AHA51" s="191"/>
      <c r="AHB51" s="191"/>
      <c r="AHC51" s="191"/>
      <c r="AHD51" s="191"/>
      <c r="AHE51" s="191"/>
      <c r="AHF51" s="191"/>
      <c r="AHG51" s="191"/>
      <c r="AHH51" s="191"/>
      <c r="AHI51" s="191"/>
      <c r="AHJ51" s="191"/>
      <c r="AHK51" s="191"/>
      <c r="AHL51" s="191"/>
      <c r="AHM51" s="191"/>
      <c r="AHN51" s="191"/>
      <c r="AHO51" s="191"/>
      <c r="AHP51" s="191"/>
      <c r="AHQ51" s="191"/>
      <c r="AHR51" s="191"/>
      <c r="AHS51" s="191"/>
      <c r="AHT51" s="191"/>
      <c r="AHU51" s="191"/>
      <c r="AHV51" s="191"/>
      <c r="AHW51" s="191"/>
      <c r="AHX51" s="191"/>
      <c r="AHY51" s="191"/>
      <c r="AHZ51" s="191"/>
      <c r="AIA51" s="191"/>
      <c r="AIB51" s="191"/>
      <c r="AIC51" s="191"/>
      <c r="AID51" s="191"/>
      <c r="AIE51" s="191"/>
      <c r="AIF51" s="191"/>
      <c r="AIG51" s="191"/>
      <c r="AIH51" s="191"/>
      <c r="AII51" s="191"/>
      <c r="AIJ51" s="191"/>
      <c r="AIK51" s="191"/>
      <c r="AIL51" s="191"/>
      <c r="AIM51" s="191"/>
      <c r="AIN51" s="191"/>
      <c r="AIO51" s="191"/>
      <c r="AIP51" s="191"/>
      <c r="AIQ51" s="191"/>
      <c r="AIR51" s="191"/>
      <c r="AIS51" s="191"/>
      <c r="AIT51" s="191"/>
      <c r="AIU51" s="191"/>
      <c r="AIV51" s="191"/>
      <c r="AIW51" s="191"/>
      <c r="AIX51" s="191"/>
      <c r="AIY51" s="191"/>
      <c r="AIZ51" s="191"/>
      <c r="AJA51" s="191"/>
      <c r="AJB51" s="191"/>
      <c r="AJC51" s="191"/>
      <c r="AJD51" s="191"/>
      <c r="AJE51" s="191"/>
      <c r="AJF51" s="191"/>
      <c r="AJG51" s="191"/>
      <c r="AJH51" s="191"/>
      <c r="AJI51" s="191"/>
      <c r="AJJ51" s="191"/>
      <c r="AJK51" s="191"/>
      <c r="AJL51" s="191"/>
      <c r="AJM51" s="191"/>
      <c r="AJN51" s="191"/>
      <c r="AJO51" s="191"/>
      <c r="AJP51" s="191"/>
      <c r="AJQ51" s="191"/>
      <c r="AJR51" s="191"/>
      <c r="AJS51" s="191"/>
      <c r="AJT51" s="191"/>
      <c r="AJU51" s="191"/>
      <c r="AJV51" s="191"/>
      <c r="AJW51" s="191"/>
      <c r="AJX51" s="191"/>
      <c r="AJY51" s="191"/>
      <c r="AJZ51" s="191"/>
      <c r="AKA51" s="191"/>
      <c r="AKB51" s="191"/>
      <c r="AKC51" s="191"/>
      <c r="AKD51" s="191"/>
      <c r="AKE51" s="191"/>
      <c r="AKF51" s="191"/>
      <c r="AKG51" s="191"/>
      <c r="AKH51" s="191"/>
      <c r="AKI51" s="191"/>
      <c r="AKJ51" s="191"/>
      <c r="AKK51" s="191"/>
      <c r="AKL51" s="191"/>
      <c r="AKM51" s="191"/>
      <c r="AKN51" s="191"/>
      <c r="AKO51" s="191"/>
      <c r="AKP51" s="191"/>
      <c r="AKQ51" s="191"/>
      <c r="AKR51" s="191"/>
      <c r="AKS51" s="191"/>
      <c r="AKT51" s="191"/>
      <c r="AKU51" s="191"/>
      <c r="AKV51" s="191"/>
      <c r="AKW51" s="191"/>
      <c r="AKX51" s="191"/>
      <c r="AKY51" s="191"/>
      <c r="AKZ51" s="191"/>
      <c r="ALA51" s="191"/>
      <c r="ALB51" s="191"/>
      <c r="ALC51" s="191"/>
      <c r="ALD51" s="191"/>
      <c r="ALE51" s="191"/>
      <c r="ALF51" s="191"/>
      <c r="ALG51" s="191"/>
      <c r="ALH51" s="191"/>
      <c r="ALI51" s="191"/>
      <c r="ALJ51" s="191"/>
      <c r="ALK51" s="191"/>
      <c r="ALL51" s="191"/>
      <c r="ALM51" s="191"/>
      <c r="ALN51" s="191"/>
      <c r="ALO51" s="191"/>
      <c r="ALP51" s="191"/>
      <c r="ALQ51" s="191"/>
      <c r="ALR51" s="191"/>
      <c r="ALS51" s="191"/>
      <c r="ALT51" s="191"/>
      <c r="ALU51" s="191"/>
      <c r="ALV51" s="191"/>
      <c r="ALW51" s="191"/>
      <c r="ALX51" s="191"/>
      <c r="ALY51" s="191"/>
      <c r="ALZ51" s="191"/>
      <c r="AMA51" s="191"/>
      <c r="AMB51" s="191"/>
      <c r="AMC51" s="191"/>
      <c r="AMD51" s="191"/>
      <c r="AME51" s="191"/>
      <c r="AMF51" s="191"/>
      <c r="AMG51" s="191"/>
      <c r="AMH51" s="191"/>
      <c r="AMI51" s="191"/>
      <c r="AMJ51" s="191"/>
      <c r="AMK51" s="191"/>
      <c r="AML51" s="191"/>
    </row>
    <row r="52" spans="1:1026" x14ac:dyDescent="0.25">
      <c r="E52" s="224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1"/>
      <c r="AG52" s="191"/>
      <c r="AH52" s="191"/>
      <c r="AI52" s="191"/>
      <c r="AJ52" s="191"/>
      <c r="AK52" s="191"/>
      <c r="AL52" s="191"/>
      <c r="AM52" s="191"/>
      <c r="AN52" s="191"/>
      <c r="AO52" s="191"/>
      <c r="AP52" s="191"/>
      <c r="AQ52" s="191"/>
      <c r="AR52" s="191"/>
      <c r="AS52" s="191"/>
      <c r="AT52" s="191"/>
      <c r="AU52" s="191"/>
      <c r="AV52" s="191"/>
      <c r="AW52" s="191"/>
      <c r="AX52" s="191"/>
      <c r="AY52" s="191"/>
      <c r="AZ52" s="191"/>
      <c r="BA52" s="191"/>
      <c r="BB52" s="191"/>
      <c r="BC52" s="191"/>
      <c r="BD52" s="191"/>
      <c r="BE52" s="191"/>
      <c r="BF52" s="191"/>
      <c r="BG52" s="191"/>
      <c r="BH52" s="191"/>
      <c r="BI52" s="191"/>
      <c r="BJ52" s="191"/>
      <c r="BK52" s="191"/>
      <c r="BL52" s="191"/>
      <c r="BM52" s="191"/>
      <c r="BN52" s="191"/>
      <c r="BO52" s="191"/>
      <c r="BP52" s="191"/>
      <c r="BQ52" s="191"/>
      <c r="BR52" s="191"/>
      <c r="BS52" s="191"/>
      <c r="BT52" s="191"/>
      <c r="BU52" s="191"/>
      <c r="BV52" s="191"/>
      <c r="BW52" s="191"/>
      <c r="BX52" s="191"/>
      <c r="BY52" s="191"/>
      <c r="BZ52" s="191"/>
      <c r="CA52" s="191"/>
      <c r="CB52" s="191"/>
      <c r="CC52" s="191"/>
      <c r="CD52" s="191"/>
      <c r="CE52" s="191"/>
      <c r="CF52" s="191"/>
      <c r="CG52" s="191"/>
      <c r="CH52" s="191"/>
      <c r="CI52" s="191"/>
      <c r="CJ52" s="191"/>
      <c r="CK52" s="191"/>
      <c r="CL52" s="191"/>
      <c r="CM52" s="191"/>
      <c r="CN52" s="191"/>
      <c r="CO52" s="191"/>
      <c r="CP52" s="191"/>
      <c r="CQ52" s="191"/>
      <c r="CR52" s="191"/>
      <c r="CS52" s="191"/>
      <c r="CT52" s="191"/>
      <c r="CU52" s="191"/>
      <c r="CV52" s="191"/>
      <c r="CW52" s="191"/>
      <c r="CX52" s="191"/>
      <c r="CY52" s="191"/>
      <c r="CZ52" s="191"/>
      <c r="DA52" s="191"/>
      <c r="DB52" s="191"/>
      <c r="DC52" s="191"/>
      <c r="DD52" s="191"/>
      <c r="DE52" s="191"/>
      <c r="DF52" s="191"/>
      <c r="DG52" s="191"/>
      <c r="DH52" s="191"/>
      <c r="DI52" s="191"/>
      <c r="DJ52" s="191"/>
      <c r="DK52" s="191"/>
      <c r="DL52" s="191"/>
      <c r="DM52" s="191"/>
      <c r="DN52" s="191"/>
      <c r="DO52" s="191"/>
      <c r="DP52" s="191"/>
      <c r="DQ52" s="191"/>
      <c r="DR52" s="191"/>
      <c r="DS52" s="191"/>
      <c r="DT52" s="191"/>
      <c r="DU52" s="191"/>
      <c r="DV52" s="191"/>
      <c r="DW52" s="191"/>
      <c r="DX52" s="191"/>
      <c r="DY52" s="191"/>
      <c r="DZ52" s="191"/>
      <c r="EA52" s="191"/>
      <c r="EB52" s="191"/>
      <c r="EC52" s="191"/>
      <c r="ED52" s="191"/>
      <c r="EE52" s="191"/>
      <c r="EF52" s="191"/>
      <c r="EG52" s="191"/>
      <c r="EH52" s="191"/>
      <c r="EI52" s="191"/>
      <c r="EJ52" s="191"/>
      <c r="EK52" s="191"/>
      <c r="EL52" s="191"/>
      <c r="EM52" s="191"/>
      <c r="EN52" s="191"/>
      <c r="EO52" s="191"/>
      <c r="EP52" s="191"/>
      <c r="EQ52" s="191"/>
      <c r="ER52" s="191"/>
      <c r="ES52" s="191"/>
      <c r="ET52" s="191"/>
      <c r="EU52" s="191"/>
      <c r="EV52" s="191"/>
      <c r="EW52" s="191"/>
      <c r="EX52" s="191"/>
      <c r="EY52" s="191"/>
      <c r="EZ52" s="191"/>
      <c r="FA52" s="191"/>
      <c r="FB52" s="191"/>
      <c r="FC52" s="191"/>
      <c r="FD52" s="191"/>
      <c r="FE52" s="191"/>
      <c r="FF52" s="191"/>
      <c r="FG52" s="191"/>
      <c r="FH52" s="191"/>
      <c r="FI52" s="191"/>
      <c r="FJ52" s="191"/>
      <c r="FK52" s="191"/>
      <c r="FL52" s="191"/>
      <c r="FM52" s="191"/>
      <c r="FN52" s="191"/>
      <c r="FO52" s="191"/>
      <c r="FP52" s="191"/>
      <c r="FQ52" s="191"/>
      <c r="FR52" s="191"/>
      <c r="FS52" s="191"/>
      <c r="FT52" s="191"/>
      <c r="FU52" s="191"/>
      <c r="FV52" s="191"/>
      <c r="FW52" s="191"/>
      <c r="FX52" s="191"/>
      <c r="FY52" s="191"/>
      <c r="FZ52" s="191"/>
      <c r="GA52" s="191"/>
      <c r="GB52" s="191"/>
      <c r="GC52" s="191"/>
      <c r="GD52" s="191"/>
      <c r="GE52" s="191"/>
      <c r="GF52" s="191"/>
      <c r="GG52" s="191"/>
      <c r="GH52" s="191"/>
      <c r="GI52" s="191"/>
      <c r="GJ52" s="191"/>
      <c r="GK52" s="191"/>
      <c r="GL52" s="191"/>
      <c r="GM52" s="191"/>
      <c r="GN52" s="191"/>
      <c r="GO52" s="191"/>
      <c r="GP52" s="191"/>
      <c r="GQ52" s="191"/>
      <c r="GR52" s="191"/>
      <c r="GS52" s="191"/>
      <c r="GT52" s="191"/>
      <c r="GU52" s="191"/>
      <c r="GV52" s="191"/>
      <c r="GW52" s="191"/>
      <c r="GX52" s="191"/>
      <c r="GY52" s="191"/>
      <c r="GZ52" s="191"/>
      <c r="HA52" s="191"/>
      <c r="HB52" s="191"/>
      <c r="HC52" s="191"/>
      <c r="HD52" s="191"/>
      <c r="HE52" s="191"/>
      <c r="HF52" s="191"/>
      <c r="HG52" s="191"/>
      <c r="HH52" s="191"/>
      <c r="HI52" s="191"/>
      <c r="HJ52" s="191"/>
      <c r="HK52" s="191"/>
      <c r="HL52" s="191"/>
      <c r="HM52" s="191"/>
      <c r="HN52" s="191"/>
      <c r="HO52" s="191"/>
      <c r="HP52" s="191"/>
      <c r="HQ52" s="191"/>
      <c r="HR52" s="191"/>
      <c r="HS52" s="191"/>
      <c r="HT52" s="191"/>
      <c r="HU52" s="191"/>
      <c r="HV52" s="191"/>
      <c r="HW52" s="191"/>
      <c r="HX52" s="191"/>
      <c r="HY52" s="191"/>
      <c r="HZ52" s="191"/>
      <c r="IA52" s="191"/>
      <c r="IB52" s="191"/>
      <c r="IC52" s="191"/>
      <c r="ID52" s="191"/>
      <c r="IE52" s="191"/>
      <c r="IF52" s="191"/>
      <c r="IG52" s="191"/>
      <c r="IH52" s="191"/>
      <c r="II52" s="191"/>
      <c r="IJ52" s="191"/>
      <c r="IK52" s="191"/>
      <c r="IL52" s="191"/>
      <c r="IM52" s="191"/>
      <c r="IN52" s="191"/>
      <c r="IO52" s="191"/>
      <c r="IP52" s="191"/>
      <c r="IQ52" s="191"/>
      <c r="IR52" s="191"/>
      <c r="IS52" s="191"/>
      <c r="IT52" s="191"/>
      <c r="IU52" s="191"/>
      <c r="IV52" s="191"/>
      <c r="IW52" s="191"/>
      <c r="IX52" s="191"/>
      <c r="IY52" s="191"/>
      <c r="IZ52" s="191"/>
      <c r="JA52" s="191"/>
      <c r="JB52" s="191"/>
      <c r="JC52" s="191"/>
      <c r="JD52" s="191"/>
      <c r="JE52" s="191"/>
      <c r="JF52" s="191"/>
      <c r="JG52" s="191"/>
      <c r="JH52" s="191"/>
      <c r="JI52" s="191"/>
      <c r="JJ52" s="191"/>
      <c r="JK52" s="191"/>
      <c r="JL52" s="191"/>
      <c r="JM52" s="191"/>
      <c r="JN52" s="191"/>
      <c r="JO52" s="191"/>
      <c r="JP52" s="191"/>
      <c r="JQ52" s="191"/>
      <c r="JR52" s="191"/>
      <c r="JS52" s="191"/>
      <c r="JT52" s="191"/>
      <c r="JU52" s="191"/>
      <c r="JV52" s="191"/>
      <c r="JW52" s="191"/>
      <c r="JX52" s="191"/>
      <c r="JY52" s="191"/>
      <c r="JZ52" s="191"/>
      <c r="KA52" s="191"/>
      <c r="KB52" s="191"/>
      <c r="KC52" s="191"/>
      <c r="KD52" s="191"/>
      <c r="KE52" s="191"/>
      <c r="KF52" s="191"/>
      <c r="KG52" s="191"/>
      <c r="KH52" s="191"/>
      <c r="KI52" s="191"/>
      <c r="KJ52" s="191"/>
      <c r="KK52" s="191"/>
      <c r="KL52" s="191"/>
      <c r="KM52" s="191"/>
      <c r="KN52" s="191"/>
      <c r="KO52" s="191"/>
      <c r="KP52" s="191"/>
      <c r="KQ52" s="191"/>
      <c r="KR52" s="191"/>
      <c r="KS52" s="191"/>
      <c r="KT52" s="191"/>
      <c r="KU52" s="191"/>
      <c r="KV52" s="191"/>
      <c r="KW52" s="191"/>
      <c r="KX52" s="191"/>
      <c r="KY52" s="191"/>
      <c r="KZ52" s="191"/>
      <c r="LA52" s="191"/>
      <c r="LB52" s="191"/>
      <c r="LC52" s="191"/>
      <c r="LD52" s="191"/>
      <c r="LE52" s="191"/>
      <c r="LF52" s="191"/>
      <c r="LG52" s="191"/>
      <c r="LH52" s="191"/>
      <c r="LI52" s="191"/>
      <c r="LJ52" s="191"/>
      <c r="LK52" s="191"/>
      <c r="LL52" s="191"/>
      <c r="LM52" s="191"/>
      <c r="LN52" s="191"/>
      <c r="LO52" s="191"/>
      <c r="LP52" s="191"/>
      <c r="LQ52" s="191"/>
      <c r="LR52" s="191"/>
      <c r="LS52" s="191"/>
      <c r="LT52" s="191"/>
      <c r="LU52" s="191"/>
      <c r="LV52" s="191"/>
      <c r="LW52" s="191"/>
      <c r="LX52" s="191"/>
      <c r="LY52" s="191"/>
      <c r="LZ52" s="191"/>
      <c r="MA52" s="191"/>
      <c r="MB52" s="191"/>
      <c r="MC52" s="191"/>
      <c r="MD52" s="191"/>
      <c r="ME52" s="191"/>
      <c r="MF52" s="191"/>
      <c r="MG52" s="191"/>
      <c r="MH52" s="191"/>
      <c r="MI52" s="191"/>
      <c r="MJ52" s="191"/>
      <c r="MK52" s="191"/>
      <c r="ML52" s="191"/>
      <c r="MM52" s="191"/>
      <c r="MN52" s="191"/>
      <c r="MO52" s="191"/>
      <c r="MP52" s="191"/>
      <c r="MQ52" s="191"/>
      <c r="MR52" s="191"/>
      <c r="MS52" s="191"/>
      <c r="MT52" s="191"/>
      <c r="MU52" s="191"/>
      <c r="MV52" s="191"/>
      <c r="MW52" s="191"/>
      <c r="MX52" s="191"/>
      <c r="MY52" s="191"/>
      <c r="MZ52" s="191"/>
      <c r="NA52" s="191"/>
      <c r="NB52" s="191"/>
      <c r="NC52" s="191"/>
      <c r="ND52" s="191"/>
      <c r="NE52" s="191"/>
      <c r="NF52" s="191"/>
      <c r="NG52" s="191"/>
      <c r="NH52" s="191"/>
      <c r="NI52" s="191"/>
      <c r="NJ52" s="191"/>
      <c r="NK52" s="191"/>
      <c r="NL52" s="191"/>
      <c r="NM52" s="191"/>
      <c r="NN52" s="191"/>
      <c r="NO52" s="191"/>
      <c r="NP52" s="191"/>
      <c r="NQ52" s="191"/>
      <c r="NR52" s="191"/>
      <c r="NS52" s="191"/>
      <c r="NT52" s="191"/>
      <c r="NU52" s="191"/>
      <c r="NV52" s="191"/>
      <c r="NW52" s="191"/>
      <c r="NX52" s="191"/>
      <c r="NY52" s="191"/>
      <c r="NZ52" s="191"/>
      <c r="OA52" s="191"/>
      <c r="OB52" s="191"/>
      <c r="OC52" s="191"/>
      <c r="OD52" s="191"/>
      <c r="OE52" s="191"/>
      <c r="OF52" s="191"/>
      <c r="OG52" s="191"/>
      <c r="OH52" s="191"/>
      <c r="OI52" s="191"/>
      <c r="OJ52" s="191"/>
      <c r="OK52" s="191"/>
      <c r="OL52" s="191"/>
      <c r="OM52" s="191"/>
      <c r="ON52" s="191"/>
      <c r="OO52" s="191"/>
      <c r="OP52" s="191"/>
      <c r="OQ52" s="191"/>
      <c r="OR52" s="191"/>
      <c r="OS52" s="191"/>
      <c r="OT52" s="191"/>
      <c r="OU52" s="191"/>
      <c r="OV52" s="191"/>
      <c r="OW52" s="191"/>
      <c r="OX52" s="191"/>
      <c r="OY52" s="191"/>
      <c r="OZ52" s="191"/>
      <c r="PA52" s="191"/>
      <c r="PB52" s="191"/>
      <c r="PC52" s="191"/>
      <c r="PD52" s="191"/>
      <c r="PE52" s="191"/>
      <c r="PF52" s="191"/>
      <c r="PG52" s="191"/>
      <c r="PH52" s="191"/>
      <c r="PI52" s="191"/>
      <c r="PJ52" s="191"/>
      <c r="PK52" s="191"/>
      <c r="PL52" s="191"/>
      <c r="PM52" s="191"/>
      <c r="PN52" s="191"/>
      <c r="PO52" s="191"/>
      <c r="PP52" s="191"/>
      <c r="PQ52" s="191"/>
      <c r="PR52" s="191"/>
      <c r="PS52" s="191"/>
      <c r="PT52" s="191"/>
      <c r="PU52" s="191"/>
      <c r="PV52" s="191"/>
      <c r="PW52" s="191"/>
      <c r="PX52" s="191"/>
      <c r="PY52" s="191"/>
      <c r="PZ52" s="191"/>
      <c r="QA52" s="191"/>
      <c r="QB52" s="191"/>
      <c r="QC52" s="191"/>
      <c r="QD52" s="191"/>
      <c r="QE52" s="191"/>
      <c r="QF52" s="191"/>
      <c r="QG52" s="191"/>
      <c r="QH52" s="191"/>
      <c r="QI52" s="191"/>
      <c r="QJ52" s="191"/>
      <c r="QK52" s="191"/>
      <c r="QL52" s="191"/>
      <c r="QM52" s="191"/>
      <c r="QN52" s="191"/>
      <c r="QO52" s="191"/>
      <c r="QP52" s="191"/>
      <c r="QQ52" s="191"/>
      <c r="QR52" s="191"/>
      <c r="QS52" s="191"/>
      <c r="QT52" s="191"/>
      <c r="QU52" s="191"/>
      <c r="QV52" s="191"/>
      <c r="QW52" s="191"/>
      <c r="QX52" s="191"/>
      <c r="QY52" s="191"/>
      <c r="QZ52" s="191"/>
      <c r="RA52" s="191"/>
      <c r="RB52" s="191"/>
      <c r="RC52" s="191"/>
      <c r="RD52" s="191"/>
      <c r="RE52" s="191"/>
      <c r="RF52" s="191"/>
      <c r="RG52" s="191"/>
      <c r="RH52" s="191"/>
      <c r="RI52" s="191"/>
      <c r="RJ52" s="191"/>
      <c r="RK52" s="191"/>
      <c r="RL52" s="191"/>
      <c r="RM52" s="191"/>
      <c r="RN52" s="191"/>
      <c r="RO52" s="191"/>
      <c r="RP52" s="191"/>
      <c r="RQ52" s="191"/>
      <c r="RR52" s="191"/>
      <c r="RS52" s="191"/>
      <c r="RT52" s="191"/>
      <c r="RU52" s="191"/>
      <c r="RV52" s="191"/>
      <c r="RW52" s="191"/>
      <c r="RX52" s="191"/>
      <c r="RY52" s="191"/>
      <c r="RZ52" s="191"/>
      <c r="SA52" s="191"/>
      <c r="SB52" s="191"/>
      <c r="SC52" s="191"/>
      <c r="SD52" s="191"/>
      <c r="SE52" s="191"/>
      <c r="SF52" s="191"/>
      <c r="SG52" s="191"/>
      <c r="SH52" s="191"/>
      <c r="SI52" s="191"/>
      <c r="SJ52" s="191"/>
      <c r="SK52" s="191"/>
      <c r="SL52" s="191"/>
      <c r="SM52" s="191"/>
      <c r="SN52" s="191"/>
      <c r="SO52" s="191"/>
      <c r="SP52" s="191"/>
      <c r="SQ52" s="191"/>
      <c r="SR52" s="191"/>
      <c r="SS52" s="191"/>
      <c r="ST52" s="191"/>
      <c r="SU52" s="191"/>
      <c r="SV52" s="191"/>
      <c r="SW52" s="191"/>
      <c r="SX52" s="191"/>
      <c r="SY52" s="191"/>
      <c r="SZ52" s="191"/>
      <c r="TA52" s="191"/>
      <c r="TB52" s="191"/>
      <c r="TC52" s="191"/>
      <c r="TD52" s="191"/>
      <c r="TE52" s="191"/>
      <c r="TF52" s="191"/>
      <c r="TG52" s="191"/>
      <c r="TH52" s="191"/>
      <c r="TI52" s="191"/>
      <c r="TJ52" s="191"/>
      <c r="TK52" s="191"/>
      <c r="TL52" s="191"/>
      <c r="TM52" s="191"/>
      <c r="TN52" s="191"/>
      <c r="TO52" s="191"/>
      <c r="TP52" s="191"/>
      <c r="TQ52" s="191"/>
      <c r="TR52" s="191"/>
      <c r="TS52" s="191"/>
      <c r="TT52" s="191"/>
      <c r="TU52" s="191"/>
      <c r="TV52" s="191"/>
      <c r="TW52" s="191"/>
      <c r="TX52" s="191"/>
      <c r="TY52" s="191"/>
      <c r="TZ52" s="191"/>
      <c r="UA52" s="191"/>
      <c r="UB52" s="191"/>
      <c r="UC52" s="191"/>
      <c r="UD52" s="191"/>
      <c r="UE52" s="191"/>
      <c r="UF52" s="191"/>
      <c r="UG52" s="191"/>
      <c r="UH52" s="191"/>
      <c r="UI52" s="191"/>
      <c r="UJ52" s="191"/>
      <c r="UK52" s="191"/>
      <c r="UL52" s="191"/>
      <c r="UM52" s="191"/>
      <c r="UN52" s="191"/>
      <c r="UO52" s="191"/>
      <c r="UP52" s="191"/>
      <c r="UQ52" s="191"/>
      <c r="UR52" s="191"/>
      <c r="US52" s="191"/>
      <c r="UT52" s="191"/>
      <c r="UU52" s="191"/>
      <c r="UV52" s="191"/>
      <c r="UW52" s="191"/>
      <c r="UX52" s="191"/>
      <c r="UY52" s="191"/>
      <c r="UZ52" s="191"/>
      <c r="VA52" s="191"/>
      <c r="VB52" s="191"/>
      <c r="VC52" s="191"/>
      <c r="VD52" s="191"/>
      <c r="VE52" s="191"/>
      <c r="VF52" s="191"/>
      <c r="VG52" s="191"/>
      <c r="VH52" s="191"/>
      <c r="VI52" s="191"/>
      <c r="VJ52" s="191"/>
      <c r="VK52" s="191"/>
      <c r="VL52" s="191"/>
      <c r="VM52" s="191"/>
      <c r="VN52" s="191"/>
      <c r="VO52" s="191"/>
      <c r="VP52" s="191"/>
      <c r="VQ52" s="191"/>
      <c r="VR52" s="191"/>
      <c r="VS52" s="191"/>
      <c r="VT52" s="191"/>
      <c r="VU52" s="191"/>
      <c r="VV52" s="191"/>
      <c r="VW52" s="191"/>
      <c r="VX52" s="191"/>
      <c r="VY52" s="191"/>
      <c r="VZ52" s="191"/>
      <c r="WA52" s="191"/>
      <c r="WB52" s="191"/>
      <c r="WC52" s="191"/>
      <c r="WD52" s="191"/>
      <c r="WE52" s="191"/>
      <c r="WF52" s="191"/>
      <c r="WG52" s="191"/>
      <c r="WH52" s="191"/>
      <c r="WI52" s="191"/>
      <c r="WJ52" s="191"/>
      <c r="WK52" s="191"/>
      <c r="WL52" s="191"/>
      <c r="WM52" s="191"/>
      <c r="WN52" s="191"/>
      <c r="WO52" s="191"/>
      <c r="WP52" s="191"/>
      <c r="WQ52" s="191"/>
      <c r="WR52" s="191"/>
      <c r="WS52" s="191"/>
      <c r="WT52" s="191"/>
      <c r="WU52" s="191"/>
      <c r="WV52" s="191"/>
      <c r="WW52" s="191"/>
      <c r="WX52" s="191"/>
      <c r="WY52" s="191"/>
      <c r="WZ52" s="191"/>
      <c r="XA52" s="191"/>
      <c r="XB52" s="191"/>
      <c r="XC52" s="191"/>
      <c r="XD52" s="191"/>
      <c r="XE52" s="191"/>
      <c r="XF52" s="191"/>
      <c r="XG52" s="191"/>
      <c r="XH52" s="191"/>
      <c r="XI52" s="191"/>
      <c r="XJ52" s="191"/>
      <c r="XK52" s="191"/>
      <c r="XL52" s="191"/>
      <c r="XM52" s="191"/>
      <c r="XN52" s="191"/>
      <c r="XO52" s="191"/>
      <c r="XP52" s="191"/>
      <c r="XQ52" s="191"/>
      <c r="XR52" s="191"/>
      <c r="XS52" s="191"/>
      <c r="XT52" s="191"/>
      <c r="XU52" s="191"/>
      <c r="XV52" s="191"/>
      <c r="XW52" s="191"/>
      <c r="XX52" s="191"/>
      <c r="XY52" s="191"/>
      <c r="XZ52" s="191"/>
      <c r="YA52" s="191"/>
      <c r="YB52" s="191"/>
      <c r="YC52" s="191"/>
      <c r="YD52" s="191"/>
      <c r="YE52" s="191"/>
      <c r="YF52" s="191"/>
      <c r="YG52" s="191"/>
      <c r="YH52" s="191"/>
      <c r="YI52" s="191"/>
      <c r="YJ52" s="191"/>
      <c r="YK52" s="191"/>
      <c r="YL52" s="191"/>
      <c r="YM52" s="191"/>
      <c r="YN52" s="191"/>
      <c r="YO52" s="191"/>
      <c r="YP52" s="191"/>
      <c r="YQ52" s="191"/>
      <c r="YR52" s="191"/>
      <c r="YS52" s="191"/>
      <c r="YT52" s="191"/>
      <c r="YU52" s="191"/>
      <c r="YV52" s="191"/>
      <c r="YW52" s="191"/>
      <c r="YX52" s="191"/>
      <c r="YY52" s="191"/>
      <c r="YZ52" s="191"/>
      <c r="ZA52" s="191"/>
      <c r="ZB52" s="191"/>
      <c r="ZC52" s="191"/>
      <c r="ZD52" s="191"/>
      <c r="ZE52" s="191"/>
      <c r="ZF52" s="191"/>
      <c r="ZG52" s="191"/>
      <c r="ZH52" s="191"/>
      <c r="ZI52" s="191"/>
      <c r="ZJ52" s="191"/>
      <c r="ZK52" s="191"/>
      <c r="ZL52" s="191"/>
      <c r="ZM52" s="191"/>
      <c r="ZN52" s="191"/>
      <c r="ZO52" s="191"/>
      <c r="ZP52" s="191"/>
      <c r="ZQ52" s="191"/>
      <c r="ZR52" s="191"/>
      <c r="ZS52" s="191"/>
      <c r="ZT52" s="191"/>
      <c r="ZU52" s="191"/>
      <c r="ZV52" s="191"/>
      <c r="ZW52" s="191"/>
      <c r="ZX52" s="191"/>
      <c r="ZY52" s="191"/>
      <c r="ZZ52" s="191"/>
      <c r="AAA52" s="191"/>
      <c r="AAB52" s="191"/>
      <c r="AAC52" s="191"/>
      <c r="AAD52" s="191"/>
      <c r="AAE52" s="191"/>
      <c r="AAF52" s="191"/>
      <c r="AAG52" s="191"/>
      <c r="AAH52" s="191"/>
      <c r="AAI52" s="191"/>
      <c r="AAJ52" s="191"/>
      <c r="AAK52" s="191"/>
      <c r="AAL52" s="191"/>
      <c r="AAM52" s="191"/>
      <c r="AAN52" s="191"/>
      <c r="AAO52" s="191"/>
      <c r="AAP52" s="191"/>
      <c r="AAQ52" s="191"/>
      <c r="AAR52" s="191"/>
      <c r="AAS52" s="191"/>
      <c r="AAT52" s="191"/>
      <c r="AAU52" s="191"/>
      <c r="AAV52" s="191"/>
      <c r="AAW52" s="191"/>
      <c r="AAX52" s="191"/>
      <c r="AAY52" s="191"/>
      <c r="AAZ52" s="191"/>
      <c r="ABA52" s="191"/>
      <c r="ABB52" s="191"/>
      <c r="ABC52" s="191"/>
      <c r="ABD52" s="191"/>
      <c r="ABE52" s="191"/>
      <c r="ABF52" s="191"/>
      <c r="ABG52" s="191"/>
      <c r="ABH52" s="191"/>
      <c r="ABI52" s="191"/>
      <c r="ABJ52" s="191"/>
      <c r="ABK52" s="191"/>
      <c r="ABL52" s="191"/>
      <c r="ABM52" s="191"/>
      <c r="ABN52" s="191"/>
      <c r="ABO52" s="191"/>
      <c r="ABP52" s="191"/>
      <c r="ABQ52" s="191"/>
      <c r="ABR52" s="191"/>
      <c r="ABS52" s="191"/>
      <c r="ABT52" s="191"/>
      <c r="ABU52" s="191"/>
      <c r="ABV52" s="191"/>
      <c r="ABW52" s="191"/>
      <c r="ABX52" s="191"/>
      <c r="ABY52" s="191"/>
      <c r="ABZ52" s="191"/>
      <c r="ACA52" s="191"/>
      <c r="ACB52" s="191"/>
      <c r="ACC52" s="191"/>
      <c r="ACD52" s="191"/>
      <c r="ACE52" s="191"/>
      <c r="ACF52" s="191"/>
      <c r="ACG52" s="191"/>
      <c r="ACH52" s="191"/>
      <c r="ACI52" s="191"/>
      <c r="ACJ52" s="191"/>
      <c r="ACK52" s="191"/>
      <c r="ACL52" s="191"/>
      <c r="ACM52" s="191"/>
      <c r="ACN52" s="191"/>
      <c r="ACO52" s="191"/>
      <c r="ACP52" s="191"/>
      <c r="ACQ52" s="191"/>
      <c r="ACR52" s="191"/>
      <c r="ACS52" s="191"/>
      <c r="ACT52" s="191"/>
      <c r="ACU52" s="191"/>
      <c r="ACV52" s="191"/>
      <c r="ACW52" s="191"/>
      <c r="ACX52" s="191"/>
      <c r="ACY52" s="191"/>
      <c r="ACZ52" s="191"/>
      <c r="ADA52" s="191"/>
      <c r="ADB52" s="191"/>
      <c r="ADC52" s="191"/>
      <c r="ADD52" s="191"/>
      <c r="ADE52" s="191"/>
      <c r="ADF52" s="191"/>
      <c r="ADG52" s="191"/>
      <c r="ADH52" s="191"/>
      <c r="ADI52" s="191"/>
      <c r="ADJ52" s="191"/>
      <c r="ADK52" s="191"/>
      <c r="ADL52" s="191"/>
      <c r="ADM52" s="191"/>
      <c r="ADN52" s="191"/>
      <c r="ADO52" s="191"/>
      <c r="ADP52" s="191"/>
      <c r="ADQ52" s="191"/>
      <c r="ADR52" s="191"/>
      <c r="ADS52" s="191"/>
      <c r="ADT52" s="191"/>
      <c r="ADU52" s="191"/>
      <c r="ADV52" s="191"/>
      <c r="ADW52" s="191"/>
      <c r="ADX52" s="191"/>
      <c r="ADY52" s="191"/>
      <c r="ADZ52" s="191"/>
      <c r="AEA52" s="191"/>
      <c r="AEB52" s="191"/>
      <c r="AEC52" s="191"/>
      <c r="AED52" s="191"/>
      <c r="AEE52" s="191"/>
      <c r="AEF52" s="191"/>
      <c r="AEG52" s="191"/>
      <c r="AEH52" s="191"/>
      <c r="AEI52" s="191"/>
      <c r="AEJ52" s="191"/>
      <c r="AEK52" s="191"/>
      <c r="AEL52" s="191"/>
      <c r="AEM52" s="191"/>
      <c r="AEN52" s="191"/>
      <c r="AEO52" s="191"/>
      <c r="AEP52" s="191"/>
      <c r="AEQ52" s="191"/>
      <c r="AER52" s="191"/>
      <c r="AES52" s="191"/>
      <c r="AET52" s="191"/>
      <c r="AEU52" s="191"/>
      <c r="AEV52" s="191"/>
      <c r="AEW52" s="191"/>
      <c r="AEX52" s="191"/>
      <c r="AEY52" s="191"/>
      <c r="AEZ52" s="191"/>
      <c r="AFA52" s="191"/>
      <c r="AFB52" s="191"/>
      <c r="AFC52" s="191"/>
      <c r="AFD52" s="191"/>
      <c r="AFE52" s="191"/>
      <c r="AFF52" s="191"/>
      <c r="AFG52" s="191"/>
      <c r="AFH52" s="191"/>
      <c r="AFI52" s="191"/>
      <c r="AFJ52" s="191"/>
      <c r="AFK52" s="191"/>
      <c r="AFL52" s="191"/>
      <c r="AFM52" s="191"/>
      <c r="AFN52" s="191"/>
      <c r="AFO52" s="191"/>
      <c r="AFP52" s="191"/>
      <c r="AFQ52" s="191"/>
      <c r="AFR52" s="191"/>
      <c r="AFS52" s="191"/>
      <c r="AFT52" s="191"/>
      <c r="AFU52" s="191"/>
      <c r="AFV52" s="191"/>
      <c r="AFW52" s="191"/>
      <c r="AFX52" s="191"/>
      <c r="AFY52" s="191"/>
      <c r="AFZ52" s="191"/>
      <c r="AGA52" s="191"/>
      <c r="AGB52" s="191"/>
      <c r="AGC52" s="191"/>
      <c r="AGD52" s="191"/>
      <c r="AGE52" s="191"/>
      <c r="AGF52" s="191"/>
      <c r="AGG52" s="191"/>
      <c r="AGH52" s="191"/>
      <c r="AGI52" s="191"/>
      <c r="AGJ52" s="191"/>
      <c r="AGK52" s="191"/>
      <c r="AGL52" s="191"/>
      <c r="AGM52" s="191"/>
      <c r="AGN52" s="191"/>
      <c r="AGO52" s="191"/>
      <c r="AGP52" s="191"/>
      <c r="AGQ52" s="191"/>
      <c r="AGR52" s="191"/>
      <c r="AGS52" s="191"/>
      <c r="AGT52" s="191"/>
      <c r="AGU52" s="191"/>
      <c r="AGV52" s="191"/>
      <c r="AGW52" s="191"/>
      <c r="AGX52" s="191"/>
      <c r="AGY52" s="191"/>
      <c r="AGZ52" s="191"/>
      <c r="AHA52" s="191"/>
      <c r="AHB52" s="191"/>
      <c r="AHC52" s="191"/>
      <c r="AHD52" s="191"/>
      <c r="AHE52" s="191"/>
      <c r="AHF52" s="191"/>
      <c r="AHG52" s="191"/>
      <c r="AHH52" s="191"/>
      <c r="AHI52" s="191"/>
      <c r="AHJ52" s="191"/>
      <c r="AHK52" s="191"/>
      <c r="AHL52" s="191"/>
      <c r="AHM52" s="191"/>
      <c r="AHN52" s="191"/>
      <c r="AHO52" s="191"/>
      <c r="AHP52" s="191"/>
      <c r="AHQ52" s="191"/>
      <c r="AHR52" s="191"/>
      <c r="AHS52" s="191"/>
      <c r="AHT52" s="191"/>
      <c r="AHU52" s="191"/>
      <c r="AHV52" s="191"/>
      <c r="AHW52" s="191"/>
      <c r="AHX52" s="191"/>
      <c r="AHY52" s="191"/>
      <c r="AHZ52" s="191"/>
      <c r="AIA52" s="191"/>
      <c r="AIB52" s="191"/>
      <c r="AIC52" s="191"/>
      <c r="AID52" s="191"/>
      <c r="AIE52" s="191"/>
      <c r="AIF52" s="191"/>
      <c r="AIG52" s="191"/>
      <c r="AIH52" s="191"/>
      <c r="AII52" s="191"/>
      <c r="AIJ52" s="191"/>
      <c r="AIK52" s="191"/>
      <c r="AIL52" s="191"/>
      <c r="AIM52" s="191"/>
      <c r="AIN52" s="191"/>
      <c r="AIO52" s="191"/>
      <c r="AIP52" s="191"/>
      <c r="AIQ52" s="191"/>
      <c r="AIR52" s="191"/>
      <c r="AIS52" s="191"/>
      <c r="AIT52" s="191"/>
      <c r="AIU52" s="191"/>
      <c r="AIV52" s="191"/>
      <c r="AIW52" s="191"/>
      <c r="AIX52" s="191"/>
      <c r="AIY52" s="191"/>
      <c r="AIZ52" s="191"/>
      <c r="AJA52" s="191"/>
      <c r="AJB52" s="191"/>
      <c r="AJC52" s="191"/>
      <c r="AJD52" s="191"/>
      <c r="AJE52" s="191"/>
      <c r="AJF52" s="191"/>
      <c r="AJG52" s="191"/>
      <c r="AJH52" s="191"/>
      <c r="AJI52" s="191"/>
      <c r="AJJ52" s="191"/>
      <c r="AJK52" s="191"/>
      <c r="AJL52" s="191"/>
      <c r="AJM52" s="191"/>
      <c r="AJN52" s="191"/>
      <c r="AJO52" s="191"/>
      <c r="AJP52" s="191"/>
      <c r="AJQ52" s="191"/>
      <c r="AJR52" s="191"/>
      <c r="AJS52" s="191"/>
      <c r="AJT52" s="191"/>
      <c r="AJU52" s="191"/>
      <c r="AJV52" s="191"/>
      <c r="AJW52" s="191"/>
      <c r="AJX52" s="191"/>
      <c r="AJY52" s="191"/>
      <c r="AJZ52" s="191"/>
      <c r="AKA52" s="191"/>
      <c r="AKB52" s="191"/>
      <c r="AKC52" s="191"/>
      <c r="AKD52" s="191"/>
      <c r="AKE52" s="191"/>
      <c r="AKF52" s="191"/>
      <c r="AKG52" s="191"/>
      <c r="AKH52" s="191"/>
      <c r="AKI52" s="191"/>
      <c r="AKJ52" s="191"/>
      <c r="AKK52" s="191"/>
      <c r="AKL52" s="191"/>
      <c r="AKM52" s="191"/>
      <c r="AKN52" s="191"/>
      <c r="AKO52" s="191"/>
      <c r="AKP52" s="191"/>
      <c r="AKQ52" s="191"/>
      <c r="AKR52" s="191"/>
      <c r="AKS52" s="191"/>
      <c r="AKT52" s="191"/>
      <c r="AKU52" s="191"/>
      <c r="AKV52" s="191"/>
      <c r="AKW52" s="191"/>
      <c r="AKX52" s="191"/>
      <c r="AKY52" s="191"/>
      <c r="AKZ52" s="191"/>
      <c r="ALA52" s="191"/>
      <c r="ALB52" s="191"/>
      <c r="ALC52" s="191"/>
      <c r="ALD52" s="191"/>
      <c r="ALE52" s="191"/>
      <c r="ALF52" s="191"/>
      <c r="ALG52" s="191"/>
      <c r="ALH52" s="191"/>
      <c r="ALI52" s="191"/>
      <c r="ALJ52" s="191"/>
      <c r="ALK52" s="191"/>
      <c r="ALL52" s="191"/>
      <c r="ALM52" s="191"/>
      <c r="ALN52" s="191"/>
      <c r="ALO52" s="191"/>
      <c r="ALP52" s="191"/>
      <c r="ALQ52" s="191"/>
      <c r="ALR52" s="191"/>
      <c r="ALS52" s="191"/>
      <c r="ALT52" s="191"/>
      <c r="ALU52" s="191"/>
      <c r="ALV52" s="191"/>
      <c r="ALW52" s="191"/>
      <c r="ALX52" s="191"/>
      <c r="ALY52" s="191"/>
      <c r="ALZ52" s="191"/>
      <c r="AMA52" s="191"/>
      <c r="AMB52" s="191"/>
      <c r="AMC52" s="191"/>
      <c r="AMD52" s="191"/>
      <c r="AME52" s="191"/>
      <c r="AMF52" s="191"/>
      <c r="AMG52" s="191"/>
      <c r="AMH52" s="191"/>
      <c r="AMI52" s="191"/>
      <c r="AMJ52" s="191"/>
      <c r="AMK52" s="191"/>
      <c r="AML52" s="191"/>
    </row>
    <row r="53" spans="1:1026" x14ac:dyDescent="0.25">
      <c r="E53" s="224"/>
      <c r="G53" s="224">
        <v>10880.85</v>
      </c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1"/>
      <c r="AH53" s="191"/>
      <c r="AI53" s="191"/>
      <c r="AJ53" s="191"/>
      <c r="AK53" s="191"/>
      <c r="AL53" s="191"/>
      <c r="AM53" s="191"/>
      <c r="AN53" s="191"/>
      <c r="AO53" s="191"/>
      <c r="AP53" s="191"/>
      <c r="AQ53" s="191"/>
      <c r="AR53" s="191"/>
      <c r="AS53" s="191"/>
      <c r="AT53" s="191"/>
      <c r="AU53" s="191"/>
      <c r="AV53" s="191"/>
      <c r="AW53" s="191"/>
      <c r="AX53" s="191"/>
      <c r="AY53" s="191"/>
      <c r="AZ53" s="191"/>
      <c r="BA53" s="191"/>
      <c r="BB53" s="191"/>
      <c r="BC53" s="191"/>
      <c r="BD53" s="191"/>
      <c r="BE53" s="191"/>
      <c r="BF53" s="191"/>
      <c r="BG53" s="191"/>
      <c r="BH53" s="191"/>
      <c r="BI53" s="191"/>
      <c r="BJ53" s="191"/>
      <c r="BK53" s="191"/>
      <c r="BL53" s="191"/>
      <c r="BM53" s="191"/>
      <c r="BN53" s="191"/>
      <c r="BO53" s="191"/>
      <c r="BP53" s="191"/>
      <c r="BQ53" s="191"/>
      <c r="BR53" s="191"/>
      <c r="BS53" s="191"/>
      <c r="BT53" s="191"/>
      <c r="BU53" s="191"/>
      <c r="BV53" s="191"/>
      <c r="BW53" s="191"/>
      <c r="BX53" s="191"/>
      <c r="BY53" s="191"/>
      <c r="BZ53" s="191"/>
      <c r="CA53" s="191"/>
      <c r="CB53" s="191"/>
      <c r="CC53" s="191"/>
      <c r="CD53" s="191"/>
      <c r="CE53" s="191"/>
      <c r="CF53" s="191"/>
      <c r="CG53" s="191"/>
      <c r="CH53" s="191"/>
      <c r="CI53" s="191"/>
      <c r="CJ53" s="191"/>
      <c r="CK53" s="191"/>
      <c r="CL53" s="191"/>
      <c r="CM53" s="191"/>
      <c r="CN53" s="191"/>
      <c r="CO53" s="191"/>
      <c r="CP53" s="191"/>
      <c r="CQ53" s="191"/>
      <c r="CR53" s="191"/>
      <c r="CS53" s="191"/>
      <c r="CT53" s="191"/>
      <c r="CU53" s="191"/>
      <c r="CV53" s="191"/>
      <c r="CW53" s="191"/>
      <c r="CX53" s="191"/>
      <c r="CY53" s="191"/>
      <c r="CZ53" s="191"/>
      <c r="DA53" s="191"/>
      <c r="DB53" s="191"/>
      <c r="DC53" s="191"/>
      <c r="DD53" s="191"/>
      <c r="DE53" s="191"/>
      <c r="DF53" s="191"/>
      <c r="DG53" s="191"/>
      <c r="DH53" s="191"/>
      <c r="DI53" s="191"/>
      <c r="DJ53" s="191"/>
      <c r="DK53" s="191"/>
      <c r="DL53" s="191"/>
      <c r="DM53" s="191"/>
      <c r="DN53" s="191"/>
      <c r="DO53" s="191"/>
      <c r="DP53" s="191"/>
      <c r="DQ53" s="191"/>
      <c r="DR53" s="191"/>
      <c r="DS53" s="191"/>
      <c r="DT53" s="191"/>
      <c r="DU53" s="191"/>
      <c r="DV53" s="191"/>
      <c r="DW53" s="191"/>
      <c r="DX53" s="191"/>
      <c r="DY53" s="191"/>
      <c r="DZ53" s="191"/>
      <c r="EA53" s="191"/>
      <c r="EB53" s="191"/>
      <c r="EC53" s="191"/>
      <c r="ED53" s="191"/>
      <c r="EE53" s="191"/>
      <c r="EF53" s="191"/>
      <c r="EG53" s="191"/>
      <c r="EH53" s="191"/>
      <c r="EI53" s="191"/>
      <c r="EJ53" s="191"/>
      <c r="EK53" s="191"/>
      <c r="EL53" s="191"/>
      <c r="EM53" s="191"/>
      <c r="EN53" s="191"/>
      <c r="EO53" s="191"/>
      <c r="EP53" s="191"/>
      <c r="EQ53" s="191"/>
      <c r="ER53" s="191"/>
      <c r="ES53" s="191"/>
      <c r="ET53" s="191"/>
      <c r="EU53" s="191"/>
      <c r="EV53" s="191"/>
      <c r="EW53" s="191"/>
      <c r="EX53" s="191"/>
      <c r="EY53" s="191"/>
      <c r="EZ53" s="191"/>
      <c r="FA53" s="191"/>
      <c r="FB53" s="191"/>
      <c r="FC53" s="191"/>
      <c r="FD53" s="191"/>
      <c r="FE53" s="191"/>
      <c r="FF53" s="191"/>
      <c r="FG53" s="191"/>
      <c r="FH53" s="191"/>
      <c r="FI53" s="191"/>
      <c r="FJ53" s="191"/>
      <c r="FK53" s="191"/>
      <c r="FL53" s="191"/>
      <c r="FM53" s="191"/>
      <c r="FN53" s="191"/>
      <c r="FO53" s="191"/>
      <c r="FP53" s="191"/>
      <c r="FQ53" s="191"/>
      <c r="FR53" s="191"/>
      <c r="FS53" s="191"/>
      <c r="FT53" s="191"/>
      <c r="FU53" s="191"/>
      <c r="FV53" s="191"/>
      <c r="FW53" s="191"/>
      <c r="FX53" s="191"/>
      <c r="FY53" s="191"/>
      <c r="FZ53" s="191"/>
      <c r="GA53" s="191"/>
      <c r="GB53" s="191"/>
      <c r="GC53" s="191"/>
      <c r="GD53" s="191"/>
      <c r="GE53" s="191"/>
      <c r="GF53" s="191"/>
      <c r="GG53" s="191"/>
      <c r="GH53" s="191"/>
      <c r="GI53" s="191"/>
      <c r="GJ53" s="191"/>
      <c r="GK53" s="191"/>
      <c r="GL53" s="191"/>
      <c r="GM53" s="191"/>
      <c r="GN53" s="191"/>
      <c r="GO53" s="191"/>
      <c r="GP53" s="191"/>
      <c r="GQ53" s="191"/>
      <c r="GR53" s="191"/>
      <c r="GS53" s="191"/>
      <c r="GT53" s="191"/>
      <c r="GU53" s="191"/>
      <c r="GV53" s="191"/>
      <c r="GW53" s="191"/>
      <c r="GX53" s="191"/>
      <c r="GY53" s="191"/>
      <c r="GZ53" s="191"/>
      <c r="HA53" s="191"/>
      <c r="HB53" s="191"/>
      <c r="HC53" s="191"/>
      <c r="HD53" s="191"/>
      <c r="HE53" s="191"/>
      <c r="HF53" s="191"/>
      <c r="HG53" s="191"/>
      <c r="HH53" s="191"/>
      <c r="HI53" s="191"/>
      <c r="HJ53" s="191"/>
      <c r="HK53" s="191"/>
      <c r="HL53" s="191"/>
      <c r="HM53" s="191"/>
      <c r="HN53" s="191"/>
      <c r="HO53" s="191"/>
      <c r="HP53" s="191"/>
      <c r="HQ53" s="191"/>
      <c r="HR53" s="191"/>
      <c r="HS53" s="191"/>
      <c r="HT53" s="191"/>
      <c r="HU53" s="191"/>
      <c r="HV53" s="191"/>
      <c r="HW53" s="191"/>
      <c r="HX53" s="191"/>
      <c r="HY53" s="191"/>
      <c r="HZ53" s="191"/>
      <c r="IA53" s="191"/>
      <c r="IB53" s="191"/>
      <c r="IC53" s="191"/>
      <c r="ID53" s="191"/>
      <c r="IE53" s="191"/>
      <c r="IF53" s="191"/>
      <c r="IG53" s="191"/>
      <c r="IH53" s="191"/>
      <c r="II53" s="191"/>
      <c r="IJ53" s="191"/>
      <c r="IK53" s="191"/>
      <c r="IL53" s="191"/>
      <c r="IM53" s="191"/>
      <c r="IN53" s="191"/>
      <c r="IO53" s="191"/>
      <c r="IP53" s="191"/>
      <c r="IQ53" s="191"/>
      <c r="IR53" s="191"/>
      <c r="IS53" s="191"/>
      <c r="IT53" s="191"/>
      <c r="IU53" s="191"/>
      <c r="IV53" s="191"/>
      <c r="IW53" s="191"/>
      <c r="IX53" s="191"/>
      <c r="IY53" s="191"/>
      <c r="IZ53" s="191"/>
      <c r="JA53" s="191"/>
      <c r="JB53" s="191"/>
      <c r="JC53" s="191"/>
      <c r="JD53" s="191"/>
      <c r="JE53" s="191"/>
      <c r="JF53" s="191"/>
      <c r="JG53" s="191"/>
      <c r="JH53" s="191"/>
      <c r="JI53" s="191"/>
      <c r="JJ53" s="191"/>
      <c r="JK53" s="191"/>
      <c r="JL53" s="191"/>
      <c r="JM53" s="191"/>
      <c r="JN53" s="191"/>
      <c r="JO53" s="191"/>
      <c r="JP53" s="191"/>
      <c r="JQ53" s="191"/>
      <c r="JR53" s="191"/>
      <c r="JS53" s="191"/>
      <c r="JT53" s="191"/>
      <c r="JU53" s="191"/>
      <c r="JV53" s="191"/>
      <c r="JW53" s="191"/>
      <c r="JX53" s="191"/>
      <c r="JY53" s="191"/>
      <c r="JZ53" s="191"/>
      <c r="KA53" s="191"/>
      <c r="KB53" s="191"/>
      <c r="KC53" s="191"/>
      <c r="KD53" s="191"/>
      <c r="KE53" s="191"/>
      <c r="KF53" s="191"/>
      <c r="KG53" s="191"/>
      <c r="KH53" s="191"/>
      <c r="KI53" s="191"/>
      <c r="KJ53" s="191"/>
      <c r="KK53" s="191"/>
      <c r="KL53" s="191"/>
      <c r="KM53" s="191"/>
      <c r="KN53" s="191"/>
      <c r="KO53" s="191"/>
      <c r="KP53" s="191"/>
      <c r="KQ53" s="191"/>
      <c r="KR53" s="191"/>
      <c r="KS53" s="191"/>
      <c r="KT53" s="191"/>
      <c r="KU53" s="191"/>
      <c r="KV53" s="191"/>
      <c r="KW53" s="191"/>
      <c r="KX53" s="191"/>
      <c r="KY53" s="191"/>
      <c r="KZ53" s="191"/>
      <c r="LA53" s="191"/>
      <c r="LB53" s="191"/>
      <c r="LC53" s="191"/>
      <c r="LD53" s="191"/>
      <c r="LE53" s="191"/>
      <c r="LF53" s="191"/>
      <c r="LG53" s="191"/>
      <c r="LH53" s="191"/>
      <c r="LI53" s="191"/>
      <c r="LJ53" s="191"/>
      <c r="LK53" s="191"/>
      <c r="LL53" s="191"/>
      <c r="LM53" s="191"/>
      <c r="LN53" s="191"/>
      <c r="LO53" s="191"/>
      <c r="LP53" s="191"/>
      <c r="LQ53" s="191"/>
      <c r="LR53" s="191"/>
      <c r="LS53" s="191"/>
      <c r="LT53" s="191"/>
      <c r="LU53" s="191"/>
      <c r="LV53" s="191"/>
      <c r="LW53" s="191"/>
      <c r="LX53" s="191"/>
      <c r="LY53" s="191"/>
      <c r="LZ53" s="191"/>
      <c r="MA53" s="191"/>
      <c r="MB53" s="191"/>
      <c r="MC53" s="191"/>
      <c r="MD53" s="191"/>
      <c r="ME53" s="191"/>
      <c r="MF53" s="191"/>
      <c r="MG53" s="191"/>
      <c r="MH53" s="191"/>
      <c r="MI53" s="191"/>
      <c r="MJ53" s="191"/>
      <c r="MK53" s="191"/>
      <c r="ML53" s="191"/>
      <c r="MM53" s="191"/>
      <c r="MN53" s="191"/>
      <c r="MO53" s="191"/>
      <c r="MP53" s="191"/>
      <c r="MQ53" s="191"/>
      <c r="MR53" s="191"/>
      <c r="MS53" s="191"/>
      <c r="MT53" s="191"/>
      <c r="MU53" s="191"/>
      <c r="MV53" s="191"/>
      <c r="MW53" s="191"/>
      <c r="MX53" s="191"/>
      <c r="MY53" s="191"/>
      <c r="MZ53" s="191"/>
      <c r="NA53" s="191"/>
      <c r="NB53" s="191"/>
      <c r="NC53" s="191"/>
      <c r="ND53" s="191"/>
      <c r="NE53" s="191"/>
      <c r="NF53" s="191"/>
      <c r="NG53" s="191"/>
      <c r="NH53" s="191"/>
      <c r="NI53" s="191"/>
      <c r="NJ53" s="191"/>
      <c r="NK53" s="191"/>
      <c r="NL53" s="191"/>
      <c r="NM53" s="191"/>
      <c r="NN53" s="191"/>
      <c r="NO53" s="191"/>
      <c r="NP53" s="191"/>
      <c r="NQ53" s="191"/>
      <c r="NR53" s="191"/>
      <c r="NS53" s="191"/>
      <c r="NT53" s="191"/>
      <c r="NU53" s="191"/>
      <c r="NV53" s="191"/>
      <c r="NW53" s="191"/>
      <c r="NX53" s="191"/>
      <c r="NY53" s="191"/>
      <c r="NZ53" s="191"/>
      <c r="OA53" s="191"/>
      <c r="OB53" s="191"/>
      <c r="OC53" s="191"/>
      <c r="OD53" s="191"/>
      <c r="OE53" s="191"/>
      <c r="OF53" s="191"/>
      <c r="OG53" s="191"/>
      <c r="OH53" s="191"/>
      <c r="OI53" s="191"/>
      <c r="OJ53" s="191"/>
      <c r="OK53" s="191"/>
      <c r="OL53" s="191"/>
      <c r="OM53" s="191"/>
      <c r="ON53" s="191"/>
      <c r="OO53" s="191"/>
      <c r="OP53" s="191"/>
      <c r="OQ53" s="191"/>
      <c r="OR53" s="191"/>
      <c r="OS53" s="191"/>
      <c r="OT53" s="191"/>
      <c r="OU53" s="191"/>
      <c r="OV53" s="191"/>
      <c r="OW53" s="191"/>
      <c r="OX53" s="191"/>
      <c r="OY53" s="191"/>
      <c r="OZ53" s="191"/>
      <c r="PA53" s="191"/>
      <c r="PB53" s="191"/>
      <c r="PC53" s="191"/>
      <c r="PD53" s="191"/>
      <c r="PE53" s="191"/>
      <c r="PF53" s="191"/>
      <c r="PG53" s="191"/>
      <c r="PH53" s="191"/>
      <c r="PI53" s="191"/>
      <c r="PJ53" s="191"/>
      <c r="PK53" s="191"/>
      <c r="PL53" s="191"/>
      <c r="PM53" s="191"/>
      <c r="PN53" s="191"/>
      <c r="PO53" s="191"/>
      <c r="PP53" s="191"/>
      <c r="PQ53" s="191"/>
      <c r="PR53" s="191"/>
      <c r="PS53" s="191"/>
      <c r="PT53" s="191"/>
      <c r="PU53" s="191"/>
      <c r="PV53" s="191"/>
      <c r="PW53" s="191"/>
      <c r="PX53" s="191"/>
      <c r="PY53" s="191"/>
      <c r="PZ53" s="191"/>
      <c r="QA53" s="191"/>
      <c r="QB53" s="191"/>
      <c r="QC53" s="191"/>
      <c r="QD53" s="191"/>
      <c r="QE53" s="191"/>
      <c r="QF53" s="191"/>
      <c r="QG53" s="191"/>
      <c r="QH53" s="191"/>
      <c r="QI53" s="191"/>
      <c r="QJ53" s="191"/>
      <c r="QK53" s="191"/>
      <c r="QL53" s="191"/>
      <c r="QM53" s="191"/>
      <c r="QN53" s="191"/>
      <c r="QO53" s="191"/>
      <c r="QP53" s="191"/>
      <c r="QQ53" s="191"/>
      <c r="QR53" s="191"/>
      <c r="QS53" s="191"/>
      <c r="QT53" s="191"/>
      <c r="QU53" s="191"/>
      <c r="QV53" s="191"/>
      <c r="QW53" s="191"/>
      <c r="QX53" s="191"/>
      <c r="QY53" s="191"/>
      <c r="QZ53" s="191"/>
      <c r="RA53" s="191"/>
      <c r="RB53" s="191"/>
      <c r="RC53" s="191"/>
      <c r="RD53" s="191"/>
      <c r="RE53" s="191"/>
      <c r="RF53" s="191"/>
      <c r="RG53" s="191"/>
      <c r="RH53" s="191"/>
      <c r="RI53" s="191"/>
      <c r="RJ53" s="191"/>
      <c r="RK53" s="191"/>
      <c r="RL53" s="191"/>
      <c r="RM53" s="191"/>
      <c r="RN53" s="191"/>
      <c r="RO53" s="191"/>
      <c r="RP53" s="191"/>
      <c r="RQ53" s="191"/>
      <c r="RR53" s="191"/>
      <c r="RS53" s="191"/>
      <c r="RT53" s="191"/>
      <c r="RU53" s="191"/>
      <c r="RV53" s="191"/>
      <c r="RW53" s="191"/>
      <c r="RX53" s="191"/>
      <c r="RY53" s="191"/>
      <c r="RZ53" s="191"/>
      <c r="SA53" s="191"/>
      <c r="SB53" s="191"/>
      <c r="SC53" s="191"/>
      <c r="SD53" s="191"/>
      <c r="SE53" s="191"/>
      <c r="SF53" s="191"/>
      <c r="SG53" s="191"/>
      <c r="SH53" s="191"/>
      <c r="SI53" s="191"/>
      <c r="SJ53" s="191"/>
      <c r="SK53" s="191"/>
      <c r="SL53" s="191"/>
      <c r="SM53" s="191"/>
      <c r="SN53" s="191"/>
      <c r="SO53" s="191"/>
      <c r="SP53" s="191"/>
      <c r="SQ53" s="191"/>
      <c r="SR53" s="191"/>
      <c r="SS53" s="191"/>
      <c r="ST53" s="191"/>
      <c r="SU53" s="191"/>
      <c r="SV53" s="191"/>
      <c r="SW53" s="191"/>
      <c r="SX53" s="191"/>
      <c r="SY53" s="191"/>
      <c r="SZ53" s="191"/>
      <c r="TA53" s="191"/>
      <c r="TB53" s="191"/>
      <c r="TC53" s="191"/>
      <c r="TD53" s="191"/>
      <c r="TE53" s="191"/>
      <c r="TF53" s="191"/>
      <c r="TG53" s="191"/>
      <c r="TH53" s="191"/>
      <c r="TI53" s="191"/>
      <c r="TJ53" s="191"/>
      <c r="TK53" s="191"/>
      <c r="TL53" s="191"/>
      <c r="TM53" s="191"/>
      <c r="TN53" s="191"/>
      <c r="TO53" s="191"/>
      <c r="TP53" s="191"/>
      <c r="TQ53" s="191"/>
      <c r="TR53" s="191"/>
      <c r="TS53" s="191"/>
      <c r="TT53" s="191"/>
      <c r="TU53" s="191"/>
      <c r="TV53" s="191"/>
      <c r="TW53" s="191"/>
      <c r="TX53" s="191"/>
      <c r="TY53" s="191"/>
      <c r="TZ53" s="191"/>
      <c r="UA53" s="191"/>
      <c r="UB53" s="191"/>
      <c r="UC53" s="191"/>
      <c r="UD53" s="191"/>
      <c r="UE53" s="191"/>
      <c r="UF53" s="191"/>
      <c r="UG53" s="191"/>
      <c r="UH53" s="191"/>
      <c r="UI53" s="191"/>
      <c r="UJ53" s="191"/>
      <c r="UK53" s="191"/>
      <c r="UL53" s="191"/>
      <c r="UM53" s="191"/>
      <c r="UN53" s="191"/>
      <c r="UO53" s="191"/>
      <c r="UP53" s="191"/>
      <c r="UQ53" s="191"/>
      <c r="UR53" s="191"/>
      <c r="US53" s="191"/>
      <c r="UT53" s="191"/>
      <c r="UU53" s="191"/>
      <c r="UV53" s="191"/>
      <c r="UW53" s="191"/>
      <c r="UX53" s="191"/>
      <c r="UY53" s="191"/>
      <c r="UZ53" s="191"/>
      <c r="VA53" s="191"/>
      <c r="VB53" s="191"/>
      <c r="VC53" s="191"/>
      <c r="VD53" s="191"/>
      <c r="VE53" s="191"/>
      <c r="VF53" s="191"/>
      <c r="VG53" s="191"/>
      <c r="VH53" s="191"/>
      <c r="VI53" s="191"/>
      <c r="VJ53" s="191"/>
      <c r="VK53" s="191"/>
      <c r="VL53" s="191"/>
      <c r="VM53" s="191"/>
      <c r="VN53" s="191"/>
      <c r="VO53" s="191"/>
      <c r="VP53" s="191"/>
      <c r="VQ53" s="191"/>
      <c r="VR53" s="191"/>
      <c r="VS53" s="191"/>
      <c r="VT53" s="191"/>
      <c r="VU53" s="191"/>
      <c r="VV53" s="191"/>
      <c r="VW53" s="191"/>
      <c r="VX53" s="191"/>
      <c r="VY53" s="191"/>
      <c r="VZ53" s="191"/>
      <c r="WA53" s="191"/>
      <c r="WB53" s="191"/>
      <c r="WC53" s="191"/>
      <c r="WD53" s="191"/>
      <c r="WE53" s="191"/>
      <c r="WF53" s="191"/>
      <c r="WG53" s="191"/>
      <c r="WH53" s="191"/>
      <c r="WI53" s="191"/>
      <c r="WJ53" s="191"/>
      <c r="WK53" s="191"/>
      <c r="WL53" s="191"/>
      <c r="WM53" s="191"/>
      <c r="WN53" s="191"/>
      <c r="WO53" s="191"/>
      <c r="WP53" s="191"/>
      <c r="WQ53" s="191"/>
      <c r="WR53" s="191"/>
      <c r="WS53" s="191"/>
      <c r="WT53" s="191"/>
      <c r="WU53" s="191"/>
      <c r="WV53" s="191"/>
      <c r="WW53" s="191"/>
      <c r="WX53" s="191"/>
      <c r="WY53" s="191"/>
      <c r="WZ53" s="191"/>
      <c r="XA53" s="191"/>
      <c r="XB53" s="191"/>
      <c r="XC53" s="191"/>
      <c r="XD53" s="191"/>
      <c r="XE53" s="191"/>
      <c r="XF53" s="191"/>
      <c r="XG53" s="191"/>
      <c r="XH53" s="191"/>
      <c r="XI53" s="191"/>
      <c r="XJ53" s="191"/>
      <c r="XK53" s="191"/>
      <c r="XL53" s="191"/>
      <c r="XM53" s="191"/>
      <c r="XN53" s="191"/>
      <c r="XO53" s="191"/>
      <c r="XP53" s="191"/>
      <c r="XQ53" s="191"/>
      <c r="XR53" s="191"/>
      <c r="XS53" s="191"/>
      <c r="XT53" s="191"/>
      <c r="XU53" s="191"/>
      <c r="XV53" s="191"/>
      <c r="XW53" s="191"/>
      <c r="XX53" s="191"/>
      <c r="XY53" s="191"/>
      <c r="XZ53" s="191"/>
      <c r="YA53" s="191"/>
      <c r="YB53" s="191"/>
      <c r="YC53" s="191"/>
      <c r="YD53" s="191"/>
      <c r="YE53" s="191"/>
      <c r="YF53" s="191"/>
      <c r="YG53" s="191"/>
      <c r="YH53" s="191"/>
      <c r="YI53" s="191"/>
      <c r="YJ53" s="191"/>
      <c r="YK53" s="191"/>
      <c r="YL53" s="191"/>
      <c r="YM53" s="191"/>
      <c r="YN53" s="191"/>
      <c r="YO53" s="191"/>
      <c r="YP53" s="191"/>
      <c r="YQ53" s="191"/>
      <c r="YR53" s="191"/>
      <c r="YS53" s="191"/>
      <c r="YT53" s="191"/>
      <c r="YU53" s="191"/>
      <c r="YV53" s="191"/>
      <c r="YW53" s="191"/>
      <c r="YX53" s="191"/>
      <c r="YY53" s="191"/>
      <c r="YZ53" s="191"/>
      <c r="ZA53" s="191"/>
      <c r="ZB53" s="191"/>
      <c r="ZC53" s="191"/>
      <c r="ZD53" s="191"/>
      <c r="ZE53" s="191"/>
      <c r="ZF53" s="191"/>
      <c r="ZG53" s="191"/>
      <c r="ZH53" s="191"/>
      <c r="ZI53" s="191"/>
      <c r="ZJ53" s="191"/>
      <c r="ZK53" s="191"/>
      <c r="ZL53" s="191"/>
      <c r="ZM53" s="191"/>
      <c r="ZN53" s="191"/>
      <c r="ZO53" s="191"/>
      <c r="ZP53" s="191"/>
      <c r="ZQ53" s="191"/>
      <c r="ZR53" s="191"/>
      <c r="ZS53" s="191"/>
      <c r="ZT53" s="191"/>
      <c r="ZU53" s="191"/>
      <c r="ZV53" s="191"/>
      <c r="ZW53" s="191"/>
      <c r="ZX53" s="191"/>
      <c r="ZY53" s="191"/>
      <c r="ZZ53" s="191"/>
      <c r="AAA53" s="191"/>
      <c r="AAB53" s="191"/>
      <c r="AAC53" s="191"/>
      <c r="AAD53" s="191"/>
      <c r="AAE53" s="191"/>
      <c r="AAF53" s="191"/>
      <c r="AAG53" s="191"/>
      <c r="AAH53" s="191"/>
      <c r="AAI53" s="191"/>
      <c r="AAJ53" s="191"/>
      <c r="AAK53" s="191"/>
      <c r="AAL53" s="191"/>
      <c r="AAM53" s="191"/>
      <c r="AAN53" s="191"/>
      <c r="AAO53" s="191"/>
      <c r="AAP53" s="191"/>
      <c r="AAQ53" s="191"/>
      <c r="AAR53" s="191"/>
      <c r="AAS53" s="191"/>
      <c r="AAT53" s="191"/>
      <c r="AAU53" s="191"/>
      <c r="AAV53" s="191"/>
      <c r="AAW53" s="191"/>
      <c r="AAX53" s="191"/>
      <c r="AAY53" s="191"/>
      <c r="AAZ53" s="191"/>
      <c r="ABA53" s="191"/>
      <c r="ABB53" s="191"/>
      <c r="ABC53" s="191"/>
      <c r="ABD53" s="191"/>
      <c r="ABE53" s="191"/>
      <c r="ABF53" s="191"/>
      <c r="ABG53" s="191"/>
      <c r="ABH53" s="191"/>
      <c r="ABI53" s="191"/>
      <c r="ABJ53" s="191"/>
      <c r="ABK53" s="191"/>
      <c r="ABL53" s="191"/>
      <c r="ABM53" s="191"/>
      <c r="ABN53" s="191"/>
      <c r="ABO53" s="191"/>
      <c r="ABP53" s="191"/>
      <c r="ABQ53" s="191"/>
      <c r="ABR53" s="191"/>
      <c r="ABS53" s="191"/>
      <c r="ABT53" s="191"/>
      <c r="ABU53" s="191"/>
      <c r="ABV53" s="191"/>
      <c r="ABW53" s="191"/>
      <c r="ABX53" s="191"/>
      <c r="ABY53" s="191"/>
      <c r="ABZ53" s="191"/>
      <c r="ACA53" s="191"/>
      <c r="ACB53" s="191"/>
      <c r="ACC53" s="191"/>
      <c r="ACD53" s="191"/>
      <c r="ACE53" s="191"/>
      <c r="ACF53" s="191"/>
      <c r="ACG53" s="191"/>
      <c r="ACH53" s="191"/>
      <c r="ACI53" s="191"/>
      <c r="ACJ53" s="191"/>
      <c r="ACK53" s="191"/>
      <c r="ACL53" s="191"/>
      <c r="ACM53" s="191"/>
      <c r="ACN53" s="191"/>
      <c r="ACO53" s="191"/>
      <c r="ACP53" s="191"/>
      <c r="ACQ53" s="191"/>
      <c r="ACR53" s="191"/>
      <c r="ACS53" s="191"/>
      <c r="ACT53" s="191"/>
      <c r="ACU53" s="191"/>
      <c r="ACV53" s="191"/>
      <c r="ACW53" s="191"/>
      <c r="ACX53" s="191"/>
      <c r="ACY53" s="191"/>
      <c r="ACZ53" s="191"/>
      <c r="ADA53" s="191"/>
      <c r="ADB53" s="191"/>
      <c r="ADC53" s="191"/>
      <c r="ADD53" s="191"/>
      <c r="ADE53" s="191"/>
      <c r="ADF53" s="191"/>
      <c r="ADG53" s="191"/>
      <c r="ADH53" s="191"/>
      <c r="ADI53" s="191"/>
      <c r="ADJ53" s="191"/>
      <c r="ADK53" s="191"/>
      <c r="ADL53" s="191"/>
      <c r="ADM53" s="191"/>
      <c r="ADN53" s="191"/>
      <c r="ADO53" s="191"/>
      <c r="ADP53" s="191"/>
      <c r="ADQ53" s="191"/>
      <c r="ADR53" s="191"/>
      <c r="ADS53" s="191"/>
      <c r="ADT53" s="191"/>
      <c r="ADU53" s="191"/>
      <c r="ADV53" s="191"/>
      <c r="ADW53" s="191"/>
      <c r="ADX53" s="191"/>
      <c r="ADY53" s="191"/>
      <c r="ADZ53" s="191"/>
      <c r="AEA53" s="191"/>
      <c r="AEB53" s="191"/>
      <c r="AEC53" s="191"/>
      <c r="AED53" s="191"/>
      <c r="AEE53" s="191"/>
      <c r="AEF53" s="191"/>
      <c r="AEG53" s="191"/>
      <c r="AEH53" s="191"/>
      <c r="AEI53" s="191"/>
      <c r="AEJ53" s="191"/>
      <c r="AEK53" s="191"/>
      <c r="AEL53" s="191"/>
      <c r="AEM53" s="191"/>
      <c r="AEN53" s="191"/>
      <c r="AEO53" s="191"/>
      <c r="AEP53" s="191"/>
      <c r="AEQ53" s="191"/>
      <c r="AER53" s="191"/>
      <c r="AES53" s="191"/>
      <c r="AET53" s="191"/>
      <c r="AEU53" s="191"/>
      <c r="AEV53" s="191"/>
      <c r="AEW53" s="191"/>
      <c r="AEX53" s="191"/>
      <c r="AEY53" s="191"/>
      <c r="AEZ53" s="191"/>
      <c r="AFA53" s="191"/>
      <c r="AFB53" s="191"/>
      <c r="AFC53" s="191"/>
      <c r="AFD53" s="191"/>
      <c r="AFE53" s="191"/>
      <c r="AFF53" s="191"/>
      <c r="AFG53" s="191"/>
      <c r="AFH53" s="191"/>
      <c r="AFI53" s="191"/>
      <c r="AFJ53" s="191"/>
      <c r="AFK53" s="191"/>
      <c r="AFL53" s="191"/>
      <c r="AFM53" s="191"/>
      <c r="AFN53" s="191"/>
      <c r="AFO53" s="191"/>
      <c r="AFP53" s="191"/>
      <c r="AFQ53" s="191"/>
      <c r="AFR53" s="191"/>
      <c r="AFS53" s="191"/>
      <c r="AFT53" s="191"/>
      <c r="AFU53" s="191"/>
      <c r="AFV53" s="191"/>
      <c r="AFW53" s="191"/>
      <c r="AFX53" s="191"/>
      <c r="AFY53" s="191"/>
      <c r="AFZ53" s="191"/>
      <c r="AGA53" s="191"/>
      <c r="AGB53" s="191"/>
      <c r="AGC53" s="191"/>
      <c r="AGD53" s="191"/>
      <c r="AGE53" s="191"/>
      <c r="AGF53" s="191"/>
      <c r="AGG53" s="191"/>
      <c r="AGH53" s="191"/>
      <c r="AGI53" s="191"/>
      <c r="AGJ53" s="191"/>
      <c r="AGK53" s="191"/>
      <c r="AGL53" s="191"/>
      <c r="AGM53" s="191"/>
      <c r="AGN53" s="191"/>
      <c r="AGO53" s="191"/>
      <c r="AGP53" s="191"/>
      <c r="AGQ53" s="191"/>
      <c r="AGR53" s="191"/>
      <c r="AGS53" s="191"/>
      <c r="AGT53" s="191"/>
      <c r="AGU53" s="191"/>
      <c r="AGV53" s="191"/>
      <c r="AGW53" s="191"/>
      <c r="AGX53" s="191"/>
      <c r="AGY53" s="191"/>
      <c r="AGZ53" s="191"/>
      <c r="AHA53" s="191"/>
      <c r="AHB53" s="191"/>
      <c r="AHC53" s="191"/>
      <c r="AHD53" s="191"/>
      <c r="AHE53" s="191"/>
      <c r="AHF53" s="191"/>
      <c r="AHG53" s="191"/>
      <c r="AHH53" s="191"/>
      <c r="AHI53" s="191"/>
      <c r="AHJ53" s="191"/>
      <c r="AHK53" s="191"/>
      <c r="AHL53" s="191"/>
      <c r="AHM53" s="191"/>
      <c r="AHN53" s="191"/>
      <c r="AHO53" s="191"/>
      <c r="AHP53" s="191"/>
      <c r="AHQ53" s="191"/>
      <c r="AHR53" s="191"/>
      <c r="AHS53" s="191"/>
      <c r="AHT53" s="191"/>
      <c r="AHU53" s="191"/>
      <c r="AHV53" s="191"/>
      <c r="AHW53" s="191"/>
      <c r="AHX53" s="191"/>
      <c r="AHY53" s="191"/>
      <c r="AHZ53" s="191"/>
      <c r="AIA53" s="191"/>
      <c r="AIB53" s="191"/>
      <c r="AIC53" s="191"/>
      <c r="AID53" s="191"/>
      <c r="AIE53" s="191"/>
      <c r="AIF53" s="191"/>
      <c r="AIG53" s="191"/>
      <c r="AIH53" s="191"/>
      <c r="AII53" s="191"/>
      <c r="AIJ53" s="191"/>
      <c r="AIK53" s="191"/>
      <c r="AIL53" s="191"/>
      <c r="AIM53" s="191"/>
      <c r="AIN53" s="191"/>
      <c r="AIO53" s="191"/>
      <c r="AIP53" s="191"/>
      <c r="AIQ53" s="191"/>
      <c r="AIR53" s="191"/>
      <c r="AIS53" s="191"/>
      <c r="AIT53" s="191"/>
      <c r="AIU53" s="191"/>
      <c r="AIV53" s="191"/>
      <c r="AIW53" s="191"/>
      <c r="AIX53" s="191"/>
      <c r="AIY53" s="191"/>
      <c r="AIZ53" s="191"/>
      <c r="AJA53" s="191"/>
      <c r="AJB53" s="191"/>
      <c r="AJC53" s="191"/>
      <c r="AJD53" s="191"/>
      <c r="AJE53" s="191"/>
      <c r="AJF53" s="191"/>
      <c r="AJG53" s="191"/>
      <c r="AJH53" s="191"/>
      <c r="AJI53" s="191"/>
      <c r="AJJ53" s="191"/>
      <c r="AJK53" s="191"/>
      <c r="AJL53" s="191"/>
      <c r="AJM53" s="191"/>
      <c r="AJN53" s="191"/>
      <c r="AJO53" s="191"/>
      <c r="AJP53" s="191"/>
      <c r="AJQ53" s="191"/>
      <c r="AJR53" s="191"/>
      <c r="AJS53" s="191"/>
      <c r="AJT53" s="191"/>
      <c r="AJU53" s="191"/>
      <c r="AJV53" s="191"/>
      <c r="AJW53" s="191"/>
      <c r="AJX53" s="191"/>
      <c r="AJY53" s="191"/>
      <c r="AJZ53" s="191"/>
      <c r="AKA53" s="191"/>
      <c r="AKB53" s="191"/>
      <c r="AKC53" s="191"/>
      <c r="AKD53" s="191"/>
      <c r="AKE53" s="191"/>
      <c r="AKF53" s="191"/>
      <c r="AKG53" s="191"/>
      <c r="AKH53" s="191"/>
      <c r="AKI53" s="191"/>
      <c r="AKJ53" s="191"/>
      <c r="AKK53" s="191"/>
      <c r="AKL53" s="191"/>
      <c r="AKM53" s="191"/>
      <c r="AKN53" s="191"/>
      <c r="AKO53" s="191"/>
      <c r="AKP53" s="191"/>
      <c r="AKQ53" s="191"/>
      <c r="AKR53" s="191"/>
      <c r="AKS53" s="191"/>
      <c r="AKT53" s="191"/>
      <c r="AKU53" s="191"/>
      <c r="AKV53" s="191"/>
      <c r="AKW53" s="191"/>
      <c r="AKX53" s="191"/>
      <c r="AKY53" s="191"/>
      <c r="AKZ53" s="191"/>
      <c r="ALA53" s="191"/>
      <c r="ALB53" s="191"/>
      <c r="ALC53" s="191"/>
      <c r="ALD53" s="191"/>
      <c r="ALE53" s="191"/>
      <c r="ALF53" s="191"/>
      <c r="ALG53" s="191"/>
      <c r="ALH53" s="191"/>
      <c r="ALI53" s="191"/>
      <c r="ALJ53" s="191"/>
      <c r="ALK53" s="191"/>
      <c r="ALL53" s="191"/>
      <c r="ALM53" s="191"/>
      <c r="ALN53" s="191"/>
      <c r="ALO53" s="191"/>
      <c r="ALP53" s="191"/>
      <c r="ALQ53" s="191"/>
      <c r="ALR53" s="191"/>
      <c r="ALS53" s="191"/>
      <c r="ALT53" s="191"/>
      <c r="ALU53" s="191"/>
      <c r="ALV53" s="191"/>
      <c r="ALW53" s="191"/>
      <c r="ALX53" s="191"/>
      <c r="ALY53" s="191"/>
      <c r="ALZ53" s="191"/>
      <c r="AMA53" s="191"/>
      <c r="AMB53" s="191"/>
      <c r="AMC53" s="191"/>
      <c r="AMD53" s="191"/>
      <c r="AME53" s="191"/>
      <c r="AMF53" s="191"/>
      <c r="AMG53" s="191"/>
      <c r="AMH53" s="191"/>
      <c r="AMI53" s="191"/>
      <c r="AMJ53" s="191"/>
      <c r="AMK53" s="191"/>
      <c r="AML53" s="191"/>
    </row>
    <row r="54" spans="1:1026" x14ac:dyDescent="0.25">
      <c r="A54" s="191"/>
      <c r="B54" s="191"/>
      <c r="C54" s="191"/>
      <c r="D54" s="191"/>
      <c r="E54" s="224"/>
      <c r="G54" s="224">
        <v>21776.77</v>
      </c>
      <c r="H54" s="191"/>
      <c r="I54" s="191"/>
      <c r="J54" s="191"/>
      <c r="K54" s="191"/>
      <c r="L54" s="312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1"/>
      <c r="AE54" s="191"/>
      <c r="AF54" s="191"/>
      <c r="AG54" s="191"/>
      <c r="AH54" s="191"/>
      <c r="AI54" s="191"/>
      <c r="AJ54" s="191"/>
      <c r="AK54" s="191"/>
      <c r="AL54" s="191"/>
      <c r="AM54" s="191"/>
      <c r="AN54" s="191"/>
      <c r="AO54" s="191"/>
      <c r="AP54" s="191"/>
      <c r="AQ54" s="191"/>
      <c r="AR54" s="191"/>
      <c r="AS54" s="191"/>
      <c r="AT54" s="191"/>
      <c r="AU54" s="191"/>
      <c r="AV54" s="191"/>
      <c r="AW54" s="191"/>
      <c r="AX54" s="191"/>
      <c r="AY54" s="191"/>
      <c r="AZ54" s="191"/>
      <c r="BA54" s="191"/>
      <c r="BB54" s="191"/>
      <c r="BC54" s="191"/>
      <c r="BD54" s="191"/>
      <c r="BE54" s="191"/>
      <c r="BF54" s="191"/>
      <c r="BG54" s="191"/>
      <c r="BH54" s="191"/>
      <c r="BI54" s="191"/>
      <c r="BJ54" s="191"/>
      <c r="BK54" s="191"/>
      <c r="BL54" s="191"/>
      <c r="BM54" s="191"/>
      <c r="BN54" s="191"/>
      <c r="BO54" s="191"/>
      <c r="BP54" s="191"/>
      <c r="BQ54" s="191"/>
      <c r="BR54" s="191"/>
      <c r="BS54" s="191"/>
      <c r="BT54" s="191"/>
      <c r="BU54" s="191"/>
      <c r="BV54" s="191"/>
      <c r="BW54" s="191"/>
      <c r="BX54" s="191"/>
      <c r="BY54" s="191"/>
      <c r="BZ54" s="191"/>
      <c r="CA54" s="191"/>
      <c r="CB54" s="191"/>
      <c r="CC54" s="191"/>
      <c r="CD54" s="191"/>
      <c r="CE54" s="191"/>
      <c r="CF54" s="191"/>
      <c r="CG54" s="191"/>
      <c r="CH54" s="191"/>
      <c r="CI54" s="191"/>
      <c r="CJ54" s="191"/>
      <c r="CK54" s="191"/>
      <c r="CL54" s="191"/>
      <c r="CM54" s="191"/>
      <c r="CN54" s="191"/>
      <c r="CO54" s="191"/>
      <c r="CP54" s="191"/>
      <c r="CQ54" s="191"/>
      <c r="CR54" s="191"/>
      <c r="CS54" s="191"/>
      <c r="CT54" s="191"/>
      <c r="CU54" s="191"/>
      <c r="CV54" s="191"/>
      <c r="CW54" s="191"/>
      <c r="CX54" s="191"/>
      <c r="CY54" s="191"/>
      <c r="CZ54" s="191"/>
      <c r="DA54" s="191"/>
      <c r="DB54" s="191"/>
      <c r="DC54" s="191"/>
      <c r="DD54" s="191"/>
      <c r="DE54" s="191"/>
      <c r="DF54" s="191"/>
      <c r="DG54" s="191"/>
      <c r="DH54" s="191"/>
      <c r="DI54" s="191"/>
      <c r="DJ54" s="191"/>
      <c r="DK54" s="191"/>
      <c r="DL54" s="191"/>
      <c r="DM54" s="191"/>
      <c r="DN54" s="191"/>
      <c r="DO54" s="191"/>
      <c r="DP54" s="191"/>
      <c r="DQ54" s="191"/>
      <c r="DR54" s="191"/>
      <c r="DS54" s="191"/>
      <c r="DT54" s="191"/>
      <c r="DU54" s="191"/>
      <c r="DV54" s="191"/>
      <c r="DW54" s="191"/>
      <c r="DX54" s="191"/>
      <c r="DY54" s="191"/>
      <c r="DZ54" s="191"/>
      <c r="EA54" s="191"/>
      <c r="EB54" s="191"/>
      <c r="EC54" s="191"/>
      <c r="ED54" s="191"/>
      <c r="EE54" s="191"/>
      <c r="EF54" s="191"/>
      <c r="EG54" s="191"/>
      <c r="EH54" s="191"/>
      <c r="EI54" s="191"/>
      <c r="EJ54" s="191"/>
      <c r="EK54" s="191"/>
      <c r="EL54" s="191"/>
      <c r="EM54" s="191"/>
      <c r="EN54" s="191"/>
      <c r="EO54" s="191"/>
      <c r="EP54" s="191"/>
      <c r="EQ54" s="191"/>
      <c r="ER54" s="191"/>
      <c r="ES54" s="191"/>
      <c r="ET54" s="191"/>
      <c r="EU54" s="191"/>
      <c r="EV54" s="191"/>
      <c r="EW54" s="191"/>
      <c r="EX54" s="191"/>
      <c r="EY54" s="191"/>
      <c r="EZ54" s="191"/>
      <c r="FA54" s="191"/>
      <c r="FB54" s="191"/>
      <c r="FC54" s="191"/>
      <c r="FD54" s="191"/>
      <c r="FE54" s="191"/>
      <c r="FF54" s="191"/>
      <c r="FG54" s="191"/>
      <c r="FH54" s="191"/>
      <c r="FI54" s="191"/>
      <c r="FJ54" s="191"/>
      <c r="FK54" s="191"/>
      <c r="FL54" s="191"/>
      <c r="FM54" s="191"/>
      <c r="FN54" s="191"/>
      <c r="FO54" s="191"/>
      <c r="FP54" s="191"/>
      <c r="FQ54" s="191"/>
      <c r="FR54" s="191"/>
      <c r="FS54" s="191"/>
      <c r="FT54" s="191"/>
      <c r="FU54" s="191"/>
      <c r="FV54" s="191"/>
      <c r="FW54" s="191"/>
      <c r="FX54" s="191"/>
      <c r="FY54" s="191"/>
      <c r="FZ54" s="191"/>
      <c r="GA54" s="191"/>
      <c r="GB54" s="191"/>
      <c r="GC54" s="191"/>
      <c r="GD54" s="191"/>
      <c r="GE54" s="191"/>
      <c r="GF54" s="191"/>
      <c r="GG54" s="191"/>
      <c r="GH54" s="191"/>
      <c r="GI54" s="191"/>
      <c r="GJ54" s="191"/>
      <c r="GK54" s="191"/>
      <c r="GL54" s="191"/>
      <c r="GM54" s="191"/>
      <c r="GN54" s="191"/>
      <c r="GO54" s="191"/>
      <c r="GP54" s="191"/>
      <c r="GQ54" s="191"/>
      <c r="GR54" s="191"/>
      <c r="GS54" s="191"/>
      <c r="GT54" s="191"/>
      <c r="GU54" s="191"/>
      <c r="GV54" s="191"/>
      <c r="GW54" s="191"/>
      <c r="GX54" s="191"/>
      <c r="GY54" s="191"/>
      <c r="GZ54" s="191"/>
      <c r="HA54" s="191"/>
      <c r="HB54" s="191"/>
      <c r="HC54" s="191"/>
      <c r="HD54" s="191"/>
      <c r="HE54" s="191"/>
      <c r="HF54" s="191"/>
      <c r="HG54" s="191"/>
      <c r="HH54" s="191"/>
      <c r="HI54" s="191"/>
      <c r="HJ54" s="191"/>
      <c r="HK54" s="191"/>
      <c r="HL54" s="191"/>
      <c r="HM54" s="191"/>
      <c r="HN54" s="191"/>
      <c r="HO54" s="191"/>
      <c r="HP54" s="191"/>
      <c r="HQ54" s="191"/>
      <c r="HR54" s="191"/>
      <c r="HS54" s="191"/>
      <c r="HT54" s="191"/>
      <c r="HU54" s="191"/>
      <c r="HV54" s="191"/>
      <c r="HW54" s="191"/>
      <c r="HX54" s="191"/>
      <c r="HY54" s="191"/>
      <c r="HZ54" s="191"/>
      <c r="IA54" s="191"/>
      <c r="IB54" s="191"/>
      <c r="IC54" s="191"/>
      <c r="ID54" s="191"/>
      <c r="IE54" s="191"/>
      <c r="IF54" s="191"/>
      <c r="IG54" s="191"/>
      <c r="IH54" s="191"/>
      <c r="II54" s="191"/>
      <c r="IJ54" s="191"/>
      <c r="IK54" s="191"/>
      <c r="IL54" s="191"/>
      <c r="IM54" s="191"/>
      <c r="IN54" s="191"/>
      <c r="IO54" s="191"/>
      <c r="IP54" s="191"/>
      <c r="IQ54" s="191"/>
      <c r="IR54" s="191"/>
      <c r="IS54" s="191"/>
      <c r="IT54" s="191"/>
      <c r="IU54" s="191"/>
      <c r="IV54" s="191"/>
      <c r="IW54" s="191"/>
      <c r="IX54" s="191"/>
      <c r="IY54" s="191"/>
      <c r="IZ54" s="191"/>
      <c r="JA54" s="191"/>
      <c r="JB54" s="191"/>
      <c r="JC54" s="191"/>
      <c r="JD54" s="191"/>
      <c r="JE54" s="191"/>
      <c r="JF54" s="191"/>
      <c r="JG54" s="191"/>
      <c r="JH54" s="191"/>
      <c r="JI54" s="191"/>
      <c r="JJ54" s="191"/>
      <c r="JK54" s="191"/>
      <c r="JL54" s="191"/>
      <c r="JM54" s="191"/>
      <c r="JN54" s="191"/>
      <c r="JO54" s="191"/>
      <c r="JP54" s="191"/>
      <c r="JQ54" s="191"/>
      <c r="JR54" s="191"/>
      <c r="JS54" s="191"/>
      <c r="JT54" s="191"/>
      <c r="JU54" s="191"/>
      <c r="JV54" s="191"/>
      <c r="JW54" s="191"/>
      <c r="JX54" s="191"/>
      <c r="JY54" s="191"/>
      <c r="JZ54" s="191"/>
      <c r="KA54" s="191"/>
      <c r="KB54" s="191"/>
      <c r="KC54" s="191"/>
      <c r="KD54" s="191"/>
      <c r="KE54" s="191"/>
      <c r="KF54" s="191"/>
      <c r="KG54" s="191"/>
      <c r="KH54" s="191"/>
      <c r="KI54" s="191"/>
      <c r="KJ54" s="191"/>
      <c r="KK54" s="191"/>
      <c r="KL54" s="191"/>
      <c r="KM54" s="191"/>
      <c r="KN54" s="191"/>
      <c r="KO54" s="191"/>
      <c r="KP54" s="191"/>
      <c r="KQ54" s="191"/>
      <c r="KR54" s="191"/>
      <c r="KS54" s="191"/>
      <c r="KT54" s="191"/>
      <c r="KU54" s="191"/>
      <c r="KV54" s="191"/>
      <c r="KW54" s="191"/>
      <c r="KX54" s="191"/>
      <c r="KY54" s="191"/>
      <c r="KZ54" s="191"/>
      <c r="LA54" s="191"/>
      <c r="LB54" s="191"/>
      <c r="LC54" s="191"/>
      <c r="LD54" s="191"/>
      <c r="LE54" s="191"/>
      <c r="LF54" s="191"/>
      <c r="LG54" s="191"/>
      <c r="LH54" s="191"/>
      <c r="LI54" s="191"/>
      <c r="LJ54" s="191"/>
      <c r="LK54" s="191"/>
      <c r="LL54" s="191"/>
      <c r="LM54" s="191"/>
      <c r="LN54" s="191"/>
      <c r="LO54" s="191"/>
      <c r="LP54" s="191"/>
      <c r="LQ54" s="191"/>
      <c r="LR54" s="191"/>
      <c r="LS54" s="191"/>
      <c r="LT54" s="191"/>
      <c r="LU54" s="191"/>
      <c r="LV54" s="191"/>
      <c r="LW54" s="191"/>
      <c r="LX54" s="191"/>
      <c r="LY54" s="191"/>
      <c r="LZ54" s="191"/>
      <c r="MA54" s="191"/>
      <c r="MB54" s="191"/>
      <c r="MC54" s="191"/>
      <c r="MD54" s="191"/>
      <c r="ME54" s="191"/>
      <c r="MF54" s="191"/>
      <c r="MG54" s="191"/>
      <c r="MH54" s="191"/>
      <c r="MI54" s="191"/>
      <c r="MJ54" s="191"/>
      <c r="MK54" s="191"/>
      <c r="ML54" s="191"/>
      <c r="MM54" s="191"/>
      <c r="MN54" s="191"/>
      <c r="MO54" s="191"/>
      <c r="MP54" s="191"/>
      <c r="MQ54" s="191"/>
      <c r="MR54" s="191"/>
      <c r="MS54" s="191"/>
      <c r="MT54" s="191"/>
      <c r="MU54" s="191"/>
      <c r="MV54" s="191"/>
      <c r="MW54" s="191"/>
      <c r="MX54" s="191"/>
      <c r="MY54" s="191"/>
      <c r="MZ54" s="191"/>
      <c r="NA54" s="191"/>
      <c r="NB54" s="191"/>
      <c r="NC54" s="191"/>
      <c r="ND54" s="191"/>
      <c r="NE54" s="191"/>
      <c r="NF54" s="191"/>
      <c r="NG54" s="191"/>
      <c r="NH54" s="191"/>
      <c r="NI54" s="191"/>
      <c r="NJ54" s="191"/>
      <c r="NK54" s="191"/>
      <c r="NL54" s="191"/>
      <c r="NM54" s="191"/>
      <c r="NN54" s="191"/>
      <c r="NO54" s="191"/>
      <c r="NP54" s="191"/>
      <c r="NQ54" s="191"/>
      <c r="NR54" s="191"/>
      <c r="NS54" s="191"/>
      <c r="NT54" s="191"/>
      <c r="NU54" s="191"/>
      <c r="NV54" s="191"/>
      <c r="NW54" s="191"/>
      <c r="NX54" s="191"/>
      <c r="NY54" s="191"/>
      <c r="NZ54" s="191"/>
      <c r="OA54" s="191"/>
      <c r="OB54" s="191"/>
      <c r="OC54" s="191"/>
      <c r="OD54" s="191"/>
      <c r="OE54" s="191"/>
      <c r="OF54" s="191"/>
      <c r="OG54" s="191"/>
      <c r="OH54" s="191"/>
      <c r="OI54" s="191"/>
      <c r="OJ54" s="191"/>
      <c r="OK54" s="191"/>
      <c r="OL54" s="191"/>
      <c r="OM54" s="191"/>
      <c r="ON54" s="191"/>
      <c r="OO54" s="191"/>
      <c r="OP54" s="191"/>
      <c r="OQ54" s="191"/>
      <c r="OR54" s="191"/>
      <c r="OS54" s="191"/>
      <c r="OT54" s="191"/>
      <c r="OU54" s="191"/>
      <c r="OV54" s="191"/>
      <c r="OW54" s="191"/>
      <c r="OX54" s="191"/>
      <c r="OY54" s="191"/>
      <c r="OZ54" s="191"/>
      <c r="PA54" s="191"/>
      <c r="PB54" s="191"/>
      <c r="PC54" s="191"/>
      <c r="PD54" s="191"/>
      <c r="PE54" s="191"/>
      <c r="PF54" s="191"/>
      <c r="PG54" s="191"/>
      <c r="PH54" s="191"/>
      <c r="PI54" s="191"/>
      <c r="PJ54" s="191"/>
      <c r="PK54" s="191"/>
      <c r="PL54" s="191"/>
      <c r="PM54" s="191"/>
      <c r="PN54" s="191"/>
      <c r="PO54" s="191"/>
      <c r="PP54" s="191"/>
      <c r="PQ54" s="191"/>
      <c r="PR54" s="191"/>
      <c r="PS54" s="191"/>
      <c r="PT54" s="191"/>
      <c r="PU54" s="191"/>
      <c r="PV54" s="191"/>
      <c r="PW54" s="191"/>
      <c r="PX54" s="191"/>
      <c r="PY54" s="191"/>
      <c r="PZ54" s="191"/>
      <c r="QA54" s="191"/>
      <c r="QB54" s="191"/>
      <c r="QC54" s="191"/>
      <c r="QD54" s="191"/>
      <c r="QE54" s="191"/>
      <c r="QF54" s="191"/>
      <c r="QG54" s="191"/>
      <c r="QH54" s="191"/>
      <c r="QI54" s="191"/>
      <c r="QJ54" s="191"/>
      <c r="QK54" s="191"/>
      <c r="QL54" s="191"/>
      <c r="QM54" s="191"/>
      <c r="QN54" s="191"/>
      <c r="QO54" s="191"/>
      <c r="QP54" s="191"/>
      <c r="QQ54" s="191"/>
      <c r="QR54" s="191"/>
      <c r="QS54" s="191"/>
      <c r="QT54" s="191"/>
      <c r="QU54" s="191"/>
      <c r="QV54" s="191"/>
      <c r="QW54" s="191"/>
      <c r="QX54" s="191"/>
      <c r="QY54" s="191"/>
      <c r="QZ54" s="191"/>
      <c r="RA54" s="191"/>
      <c r="RB54" s="191"/>
      <c r="RC54" s="191"/>
      <c r="RD54" s="191"/>
      <c r="RE54" s="191"/>
      <c r="RF54" s="191"/>
      <c r="RG54" s="191"/>
      <c r="RH54" s="191"/>
      <c r="RI54" s="191"/>
      <c r="RJ54" s="191"/>
      <c r="RK54" s="191"/>
      <c r="RL54" s="191"/>
      <c r="RM54" s="191"/>
      <c r="RN54" s="191"/>
      <c r="RO54" s="191"/>
      <c r="RP54" s="191"/>
      <c r="RQ54" s="191"/>
      <c r="RR54" s="191"/>
      <c r="RS54" s="191"/>
      <c r="RT54" s="191"/>
      <c r="RU54" s="191"/>
      <c r="RV54" s="191"/>
      <c r="RW54" s="191"/>
      <c r="RX54" s="191"/>
      <c r="RY54" s="191"/>
      <c r="RZ54" s="191"/>
      <c r="SA54" s="191"/>
      <c r="SB54" s="191"/>
      <c r="SC54" s="191"/>
      <c r="SD54" s="191"/>
      <c r="SE54" s="191"/>
      <c r="SF54" s="191"/>
      <c r="SG54" s="191"/>
      <c r="SH54" s="191"/>
      <c r="SI54" s="191"/>
      <c r="SJ54" s="191"/>
      <c r="SK54" s="191"/>
      <c r="SL54" s="191"/>
      <c r="SM54" s="191"/>
      <c r="SN54" s="191"/>
      <c r="SO54" s="191"/>
      <c r="SP54" s="191"/>
      <c r="SQ54" s="191"/>
      <c r="SR54" s="191"/>
      <c r="SS54" s="191"/>
      <c r="ST54" s="191"/>
      <c r="SU54" s="191"/>
      <c r="SV54" s="191"/>
      <c r="SW54" s="191"/>
      <c r="SX54" s="191"/>
      <c r="SY54" s="191"/>
      <c r="SZ54" s="191"/>
      <c r="TA54" s="191"/>
      <c r="TB54" s="191"/>
      <c r="TC54" s="191"/>
      <c r="TD54" s="191"/>
      <c r="TE54" s="191"/>
      <c r="TF54" s="191"/>
      <c r="TG54" s="191"/>
      <c r="TH54" s="191"/>
      <c r="TI54" s="191"/>
      <c r="TJ54" s="191"/>
      <c r="TK54" s="191"/>
      <c r="TL54" s="191"/>
      <c r="TM54" s="191"/>
      <c r="TN54" s="191"/>
      <c r="TO54" s="191"/>
      <c r="TP54" s="191"/>
      <c r="TQ54" s="191"/>
      <c r="TR54" s="191"/>
      <c r="TS54" s="191"/>
      <c r="TT54" s="191"/>
      <c r="TU54" s="191"/>
      <c r="TV54" s="191"/>
      <c r="TW54" s="191"/>
      <c r="TX54" s="191"/>
      <c r="TY54" s="191"/>
      <c r="TZ54" s="191"/>
      <c r="UA54" s="191"/>
      <c r="UB54" s="191"/>
      <c r="UC54" s="191"/>
      <c r="UD54" s="191"/>
      <c r="UE54" s="191"/>
      <c r="UF54" s="191"/>
      <c r="UG54" s="191"/>
      <c r="UH54" s="191"/>
      <c r="UI54" s="191"/>
      <c r="UJ54" s="191"/>
      <c r="UK54" s="191"/>
      <c r="UL54" s="191"/>
      <c r="UM54" s="191"/>
      <c r="UN54" s="191"/>
      <c r="UO54" s="191"/>
      <c r="UP54" s="191"/>
      <c r="UQ54" s="191"/>
      <c r="UR54" s="191"/>
      <c r="US54" s="191"/>
      <c r="UT54" s="191"/>
      <c r="UU54" s="191"/>
      <c r="UV54" s="191"/>
      <c r="UW54" s="191"/>
      <c r="UX54" s="191"/>
      <c r="UY54" s="191"/>
      <c r="UZ54" s="191"/>
      <c r="VA54" s="191"/>
      <c r="VB54" s="191"/>
      <c r="VC54" s="191"/>
      <c r="VD54" s="191"/>
      <c r="VE54" s="191"/>
      <c r="VF54" s="191"/>
      <c r="VG54" s="191"/>
      <c r="VH54" s="191"/>
      <c r="VI54" s="191"/>
      <c r="VJ54" s="191"/>
      <c r="VK54" s="191"/>
      <c r="VL54" s="191"/>
      <c r="VM54" s="191"/>
      <c r="VN54" s="191"/>
      <c r="VO54" s="191"/>
      <c r="VP54" s="191"/>
      <c r="VQ54" s="191"/>
      <c r="VR54" s="191"/>
      <c r="VS54" s="191"/>
      <c r="VT54" s="191"/>
      <c r="VU54" s="191"/>
      <c r="VV54" s="191"/>
      <c r="VW54" s="191"/>
      <c r="VX54" s="191"/>
      <c r="VY54" s="191"/>
      <c r="VZ54" s="191"/>
      <c r="WA54" s="191"/>
      <c r="WB54" s="191"/>
      <c r="WC54" s="191"/>
      <c r="WD54" s="191"/>
      <c r="WE54" s="191"/>
      <c r="WF54" s="191"/>
      <c r="WG54" s="191"/>
      <c r="WH54" s="191"/>
      <c r="WI54" s="191"/>
      <c r="WJ54" s="191"/>
      <c r="WK54" s="191"/>
      <c r="WL54" s="191"/>
      <c r="WM54" s="191"/>
      <c r="WN54" s="191"/>
      <c r="WO54" s="191"/>
      <c r="WP54" s="191"/>
      <c r="WQ54" s="191"/>
      <c r="WR54" s="191"/>
      <c r="WS54" s="191"/>
      <c r="WT54" s="191"/>
      <c r="WU54" s="191"/>
      <c r="WV54" s="191"/>
      <c r="WW54" s="191"/>
      <c r="WX54" s="191"/>
      <c r="WY54" s="191"/>
      <c r="WZ54" s="191"/>
      <c r="XA54" s="191"/>
      <c r="XB54" s="191"/>
      <c r="XC54" s="191"/>
      <c r="XD54" s="191"/>
      <c r="XE54" s="191"/>
      <c r="XF54" s="191"/>
      <c r="XG54" s="191"/>
      <c r="XH54" s="191"/>
      <c r="XI54" s="191"/>
      <c r="XJ54" s="191"/>
      <c r="XK54" s="191"/>
      <c r="XL54" s="191"/>
      <c r="XM54" s="191"/>
      <c r="XN54" s="191"/>
      <c r="XO54" s="191"/>
      <c r="XP54" s="191"/>
      <c r="XQ54" s="191"/>
      <c r="XR54" s="191"/>
      <c r="XS54" s="191"/>
      <c r="XT54" s="191"/>
      <c r="XU54" s="191"/>
      <c r="XV54" s="191"/>
      <c r="XW54" s="191"/>
      <c r="XX54" s="191"/>
      <c r="XY54" s="191"/>
      <c r="XZ54" s="191"/>
      <c r="YA54" s="191"/>
      <c r="YB54" s="191"/>
      <c r="YC54" s="191"/>
      <c r="YD54" s="191"/>
      <c r="YE54" s="191"/>
      <c r="YF54" s="191"/>
      <c r="YG54" s="191"/>
      <c r="YH54" s="191"/>
      <c r="YI54" s="191"/>
      <c r="YJ54" s="191"/>
      <c r="YK54" s="191"/>
      <c r="YL54" s="191"/>
      <c r="YM54" s="191"/>
      <c r="YN54" s="191"/>
      <c r="YO54" s="191"/>
      <c r="YP54" s="191"/>
      <c r="YQ54" s="191"/>
      <c r="YR54" s="191"/>
      <c r="YS54" s="191"/>
      <c r="YT54" s="191"/>
      <c r="YU54" s="191"/>
      <c r="YV54" s="191"/>
      <c r="YW54" s="191"/>
      <c r="YX54" s="191"/>
      <c r="YY54" s="191"/>
      <c r="YZ54" s="191"/>
      <c r="ZA54" s="191"/>
      <c r="ZB54" s="191"/>
      <c r="ZC54" s="191"/>
      <c r="ZD54" s="191"/>
      <c r="ZE54" s="191"/>
      <c r="ZF54" s="191"/>
      <c r="ZG54" s="191"/>
      <c r="ZH54" s="191"/>
      <c r="ZI54" s="191"/>
      <c r="ZJ54" s="191"/>
      <c r="ZK54" s="191"/>
      <c r="ZL54" s="191"/>
      <c r="ZM54" s="191"/>
      <c r="ZN54" s="191"/>
      <c r="ZO54" s="191"/>
      <c r="ZP54" s="191"/>
      <c r="ZQ54" s="191"/>
      <c r="ZR54" s="191"/>
      <c r="ZS54" s="191"/>
      <c r="ZT54" s="191"/>
      <c r="ZU54" s="191"/>
      <c r="ZV54" s="191"/>
      <c r="ZW54" s="191"/>
      <c r="ZX54" s="191"/>
      <c r="ZY54" s="191"/>
      <c r="ZZ54" s="191"/>
      <c r="AAA54" s="191"/>
      <c r="AAB54" s="191"/>
      <c r="AAC54" s="191"/>
      <c r="AAD54" s="191"/>
      <c r="AAE54" s="191"/>
      <c r="AAF54" s="191"/>
      <c r="AAG54" s="191"/>
      <c r="AAH54" s="191"/>
      <c r="AAI54" s="191"/>
      <c r="AAJ54" s="191"/>
      <c r="AAK54" s="191"/>
      <c r="AAL54" s="191"/>
      <c r="AAM54" s="191"/>
      <c r="AAN54" s="191"/>
      <c r="AAO54" s="191"/>
      <c r="AAP54" s="191"/>
      <c r="AAQ54" s="191"/>
      <c r="AAR54" s="191"/>
      <c r="AAS54" s="191"/>
      <c r="AAT54" s="191"/>
      <c r="AAU54" s="191"/>
      <c r="AAV54" s="191"/>
      <c r="AAW54" s="191"/>
      <c r="AAX54" s="191"/>
      <c r="AAY54" s="191"/>
      <c r="AAZ54" s="191"/>
      <c r="ABA54" s="191"/>
      <c r="ABB54" s="191"/>
      <c r="ABC54" s="191"/>
      <c r="ABD54" s="191"/>
      <c r="ABE54" s="191"/>
      <c r="ABF54" s="191"/>
      <c r="ABG54" s="191"/>
      <c r="ABH54" s="191"/>
      <c r="ABI54" s="191"/>
      <c r="ABJ54" s="191"/>
      <c r="ABK54" s="191"/>
      <c r="ABL54" s="191"/>
      <c r="ABM54" s="191"/>
      <c r="ABN54" s="191"/>
      <c r="ABO54" s="191"/>
      <c r="ABP54" s="191"/>
      <c r="ABQ54" s="191"/>
      <c r="ABR54" s="191"/>
      <c r="ABS54" s="191"/>
      <c r="ABT54" s="191"/>
      <c r="ABU54" s="191"/>
      <c r="ABV54" s="191"/>
      <c r="ABW54" s="191"/>
      <c r="ABX54" s="191"/>
      <c r="ABY54" s="191"/>
      <c r="ABZ54" s="191"/>
      <c r="ACA54" s="191"/>
      <c r="ACB54" s="191"/>
      <c r="ACC54" s="191"/>
      <c r="ACD54" s="191"/>
      <c r="ACE54" s="191"/>
      <c r="ACF54" s="191"/>
      <c r="ACG54" s="191"/>
      <c r="ACH54" s="191"/>
      <c r="ACI54" s="191"/>
      <c r="ACJ54" s="191"/>
      <c r="ACK54" s="191"/>
      <c r="ACL54" s="191"/>
      <c r="ACM54" s="191"/>
      <c r="ACN54" s="191"/>
      <c r="ACO54" s="191"/>
      <c r="ACP54" s="191"/>
      <c r="ACQ54" s="191"/>
      <c r="ACR54" s="191"/>
      <c r="ACS54" s="191"/>
      <c r="ACT54" s="191"/>
      <c r="ACU54" s="191"/>
      <c r="ACV54" s="191"/>
      <c r="ACW54" s="191"/>
      <c r="ACX54" s="191"/>
      <c r="ACY54" s="191"/>
      <c r="ACZ54" s="191"/>
      <c r="ADA54" s="191"/>
      <c r="ADB54" s="191"/>
      <c r="ADC54" s="191"/>
      <c r="ADD54" s="191"/>
      <c r="ADE54" s="191"/>
      <c r="ADF54" s="191"/>
      <c r="ADG54" s="191"/>
      <c r="ADH54" s="191"/>
      <c r="ADI54" s="191"/>
      <c r="ADJ54" s="191"/>
      <c r="ADK54" s="191"/>
      <c r="ADL54" s="191"/>
      <c r="ADM54" s="191"/>
      <c r="ADN54" s="191"/>
      <c r="ADO54" s="191"/>
      <c r="ADP54" s="191"/>
      <c r="ADQ54" s="191"/>
      <c r="ADR54" s="191"/>
      <c r="ADS54" s="191"/>
      <c r="ADT54" s="191"/>
      <c r="ADU54" s="191"/>
      <c r="ADV54" s="191"/>
      <c r="ADW54" s="191"/>
      <c r="ADX54" s="191"/>
      <c r="ADY54" s="191"/>
      <c r="ADZ54" s="191"/>
      <c r="AEA54" s="191"/>
      <c r="AEB54" s="191"/>
      <c r="AEC54" s="191"/>
      <c r="AED54" s="191"/>
      <c r="AEE54" s="191"/>
      <c r="AEF54" s="191"/>
      <c r="AEG54" s="191"/>
      <c r="AEH54" s="191"/>
      <c r="AEI54" s="191"/>
      <c r="AEJ54" s="191"/>
      <c r="AEK54" s="191"/>
      <c r="AEL54" s="191"/>
      <c r="AEM54" s="191"/>
      <c r="AEN54" s="191"/>
      <c r="AEO54" s="191"/>
      <c r="AEP54" s="191"/>
      <c r="AEQ54" s="191"/>
      <c r="AER54" s="191"/>
      <c r="AES54" s="191"/>
      <c r="AET54" s="191"/>
      <c r="AEU54" s="191"/>
      <c r="AEV54" s="191"/>
      <c r="AEW54" s="191"/>
      <c r="AEX54" s="191"/>
      <c r="AEY54" s="191"/>
      <c r="AEZ54" s="191"/>
      <c r="AFA54" s="191"/>
      <c r="AFB54" s="191"/>
      <c r="AFC54" s="191"/>
      <c r="AFD54" s="191"/>
      <c r="AFE54" s="191"/>
      <c r="AFF54" s="191"/>
      <c r="AFG54" s="191"/>
      <c r="AFH54" s="191"/>
      <c r="AFI54" s="191"/>
      <c r="AFJ54" s="191"/>
      <c r="AFK54" s="191"/>
      <c r="AFL54" s="191"/>
      <c r="AFM54" s="191"/>
      <c r="AFN54" s="191"/>
      <c r="AFO54" s="191"/>
      <c r="AFP54" s="191"/>
      <c r="AFQ54" s="191"/>
      <c r="AFR54" s="191"/>
      <c r="AFS54" s="191"/>
      <c r="AFT54" s="191"/>
      <c r="AFU54" s="191"/>
      <c r="AFV54" s="191"/>
      <c r="AFW54" s="191"/>
      <c r="AFX54" s="191"/>
      <c r="AFY54" s="191"/>
      <c r="AFZ54" s="191"/>
      <c r="AGA54" s="191"/>
      <c r="AGB54" s="191"/>
      <c r="AGC54" s="191"/>
      <c r="AGD54" s="191"/>
      <c r="AGE54" s="191"/>
      <c r="AGF54" s="191"/>
      <c r="AGG54" s="191"/>
      <c r="AGH54" s="191"/>
      <c r="AGI54" s="191"/>
      <c r="AGJ54" s="191"/>
      <c r="AGK54" s="191"/>
      <c r="AGL54" s="191"/>
      <c r="AGM54" s="191"/>
      <c r="AGN54" s="191"/>
      <c r="AGO54" s="191"/>
      <c r="AGP54" s="191"/>
      <c r="AGQ54" s="191"/>
      <c r="AGR54" s="191"/>
      <c r="AGS54" s="191"/>
      <c r="AGT54" s="191"/>
      <c r="AGU54" s="191"/>
      <c r="AGV54" s="191"/>
      <c r="AGW54" s="191"/>
      <c r="AGX54" s="191"/>
      <c r="AGY54" s="191"/>
      <c r="AGZ54" s="191"/>
      <c r="AHA54" s="191"/>
      <c r="AHB54" s="191"/>
      <c r="AHC54" s="191"/>
      <c r="AHD54" s="191"/>
      <c r="AHE54" s="191"/>
      <c r="AHF54" s="191"/>
      <c r="AHG54" s="191"/>
      <c r="AHH54" s="191"/>
      <c r="AHI54" s="191"/>
      <c r="AHJ54" s="191"/>
      <c r="AHK54" s="191"/>
      <c r="AHL54" s="191"/>
      <c r="AHM54" s="191"/>
      <c r="AHN54" s="191"/>
      <c r="AHO54" s="191"/>
      <c r="AHP54" s="191"/>
      <c r="AHQ54" s="191"/>
      <c r="AHR54" s="191"/>
      <c r="AHS54" s="191"/>
      <c r="AHT54" s="191"/>
      <c r="AHU54" s="191"/>
      <c r="AHV54" s="191"/>
      <c r="AHW54" s="191"/>
      <c r="AHX54" s="191"/>
      <c r="AHY54" s="191"/>
      <c r="AHZ54" s="191"/>
      <c r="AIA54" s="191"/>
      <c r="AIB54" s="191"/>
      <c r="AIC54" s="191"/>
      <c r="AID54" s="191"/>
      <c r="AIE54" s="191"/>
      <c r="AIF54" s="191"/>
      <c r="AIG54" s="191"/>
      <c r="AIH54" s="191"/>
      <c r="AII54" s="191"/>
      <c r="AIJ54" s="191"/>
      <c r="AIK54" s="191"/>
      <c r="AIL54" s="191"/>
      <c r="AIM54" s="191"/>
      <c r="AIN54" s="191"/>
      <c r="AIO54" s="191"/>
      <c r="AIP54" s="191"/>
      <c r="AIQ54" s="191"/>
      <c r="AIR54" s="191"/>
      <c r="AIS54" s="191"/>
      <c r="AIT54" s="191"/>
      <c r="AIU54" s="191"/>
      <c r="AIV54" s="191"/>
      <c r="AIW54" s="191"/>
      <c r="AIX54" s="191"/>
      <c r="AIY54" s="191"/>
      <c r="AIZ54" s="191"/>
      <c r="AJA54" s="191"/>
      <c r="AJB54" s="191"/>
      <c r="AJC54" s="191"/>
      <c r="AJD54" s="191"/>
      <c r="AJE54" s="191"/>
      <c r="AJF54" s="191"/>
      <c r="AJG54" s="191"/>
      <c r="AJH54" s="191"/>
      <c r="AJI54" s="191"/>
      <c r="AJJ54" s="191"/>
      <c r="AJK54" s="191"/>
      <c r="AJL54" s="191"/>
      <c r="AJM54" s="191"/>
      <c r="AJN54" s="191"/>
      <c r="AJO54" s="191"/>
      <c r="AJP54" s="191"/>
      <c r="AJQ54" s="191"/>
      <c r="AJR54" s="191"/>
      <c r="AJS54" s="191"/>
      <c r="AJT54" s="191"/>
      <c r="AJU54" s="191"/>
      <c r="AJV54" s="191"/>
      <c r="AJW54" s="191"/>
      <c r="AJX54" s="191"/>
      <c r="AJY54" s="191"/>
      <c r="AJZ54" s="191"/>
      <c r="AKA54" s="191"/>
      <c r="AKB54" s="191"/>
      <c r="AKC54" s="191"/>
      <c r="AKD54" s="191"/>
      <c r="AKE54" s="191"/>
      <c r="AKF54" s="191"/>
      <c r="AKG54" s="191"/>
      <c r="AKH54" s="191"/>
      <c r="AKI54" s="191"/>
      <c r="AKJ54" s="191"/>
      <c r="AKK54" s="191"/>
      <c r="AKL54" s="191"/>
      <c r="AKM54" s="191"/>
      <c r="AKN54" s="191"/>
      <c r="AKO54" s="191"/>
      <c r="AKP54" s="191"/>
      <c r="AKQ54" s="191"/>
      <c r="AKR54" s="191"/>
      <c r="AKS54" s="191"/>
      <c r="AKT54" s="191"/>
      <c r="AKU54" s="191"/>
      <c r="AKV54" s="191"/>
      <c r="AKW54" s="191"/>
      <c r="AKX54" s="191"/>
      <c r="AKY54" s="191"/>
      <c r="AKZ54" s="191"/>
      <c r="ALA54" s="191"/>
      <c r="ALB54" s="191"/>
      <c r="ALC54" s="191"/>
      <c r="ALD54" s="191"/>
      <c r="ALE54" s="191"/>
      <c r="ALF54" s="191"/>
      <c r="ALG54" s="191"/>
      <c r="ALH54" s="191"/>
      <c r="ALI54" s="191"/>
      <c r="ALJ54" s="191"/>
      <c r="ALK54" s="191"/>
      <c r="ALL54" s="191"/>
      <c r="ALM54" s="191"/>
      <c r="ALN54" s="191"/>
      <c r="ALO54" s="191"/>
      <c r="ALP54" s="191"/>
      <c r="ALQ54" s="191"/>
      <c r="ALR54" s="191"/>
      <c r="ALS54" s="191"/>
      <c r="ALT54" s="191"/>
      <c r="ALU54" s="191"/>
      <c r="ALV54" s="191"/>
      <c r="ALW54" s="191"/>
      <c r="ALX54" s="191"/>
      <c r="ALY54" s="191"/>
      <c r="ALZ54" s="191"/>
      <c r="AMA54" s="191"/>
      <c r="AMB54" s="191"/>
      <c r="AMC54" s="191"/>
      <c r="AMD54" s="191"/>
      <c r="AME54" s="191"/>
      <c r="AMF54" s="191"/>
      <c r="AMG54" s="191"/>
      <c r="AMH54" s="191"/>
      <c r="AMI54" s="191"/>
      <c r="AMJ54" s="191"/>
      <c r="AMK54" s="191"/>
      <c r="AML54" s="191"/>
    </row>
    <row r="55" spans="1:1026" x14ac:dyDescent="0.25">
      <c r="A55" s="191"/>
      <c r="B55" s="191"/>
      <c r="C55" s="191"/>
      <c r="D55" s="191"/>
      <c r="E55" s="224"/>
      <c r="G55" s="224">
        <v>45140.71</v>
      </c>
      <c r="H55" s="191"/>
      <c r="I55" s="191"/>
      <c r="J55" s="191"/>
      <c r="K55" s="191"/>
      <c r="L55" s="312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91"/>
      <c r="AH55" s="191"/>
      <c r="AI55" s="191"/>
      <c r="AJ55" s="191"/>
      <c r="AK55" s="191"/>
      <c r="AL55" s="191"/>
      <c r="AM55" s="191"/>
      <c r="AN55" s="191"/>
      <c r="AO55" s="191"/>
      <c r="AP55" s="191"/>
      <c r="AQ55" s="191"/>
      <c r="AR55" s="191"/>
      <c r="AS55" s="191"/>
      <c r="AT55" s="191"/>
      <c r="AU55" s="191"/>
      <c r="AV55" s="191"/>
      <c r="AW55" s="191"/>
      <c r="AX55" s="191"/>
      <c r="AY55" s="191"/>
      <c r="AZ55" s="191"/>
      <c r="BA55" s="191"/>
      <c r="BB55" s="191"/>
      <c r="BC55" s="191"/>
      <c r="BD55" s="191"/>
      <c r="BE55" s="191"/>
      <c r="BF55" s="191"/>
      <c r="BG55" s="191"/>
      <c r="BH55" s="191"/>
      <c r="BI55" s="191"/>
      <c r="BJ55" s="191"/>
      <c r="BK55" s="191"/>
      <c r="BL55" s="191"/>
      <c r="BM55" s="191"/>
      <c r="BN55" s="191"/>
      <c r="BO55" s="191"/>
      <c r="BP55" s="191"/>
      <c r="BQ55" s="191"/>
      <c r="BR55" s="191"/>
      <c r="BS55" s="191"/>
      <c r="BT55" s="191"/>
      <c r="BU55" s="191"/>
      <c r="BV55" s="191"/>
      <c r="BW55" s="191"/>
      <c r="BX55" s="191"/>
      <c r="BY55" s="191"/>
      <c r="BZ55" s="191"/>
      <c r="CA55" s="191"/>
      <c r="CB55" s="191"/>
      <c r="CC55" s="191"/>
      <c r="CD55" s="191"/>
      <c r="CE55" s="191"/>
      <c r="CF55" s="191"/>
      <c r="CG55" s="191"/>
      <c r="CH55" s="191"/>
      <c r="CI55" s="191"/>
      <c r="CJ55" s="191"/>
      <c r="CK55" s="191"/>
      <c r="CL55" s="191"/>
      <c r="CM55" s="191"/>
      <c r="CN55" s="191"/>
      <c r="CO55" s="191"/>
      <c r="CP55" s="191"/>
      <c r="CQ55" s="191"/>
      <c r="CR55" s="191"/>
      <c r="CS55" s="191"/>
      <c r="CT55" s="191"/>
      <c r="CU55" s="191"/>
      <c r="CV55" s="191"/>
      <c r="CW55" s="191"/>
      <c r="CX55" s="191"/>
      <c r="CY55" s="191"/>
      <c r="CZ55" s="191"/>
      <c r="DA55" s="191"/>
      <c r="DB55" s="191"/>
      <c r="DC55" s="191"/>
      <c r="DD55" s="191"/>
      <c r="DE55" s="191"/>
      <c r="DF55" s="191"/>
      <c r="DG55" s="191"/>
      <c r="DH55" s="191"/>
      <c r="DI55" s="191"/>
      <c r="DJ55" s="191"/>
      <c r="DK55" s="191"/>
      <c r="DL55" s="191"/>
      <c r="DM55" s="191"/>
      <c r="DN55" s="191"/>
      <c r="DO55" s="191"/>
      <c r="DP55" s="191"/>
      <c r="DQ55" s="191"/>
      <c r="DR55" s="191"/>
      <c r="DS55" s="191"/>
      <c r="DT55" s="191"/>
      <c r="DU55" s="191"/>
      <c r="DV55" s="191"/>
      <c r="DW55" s="191"/>
      <c r="DX55" s="191"/>
      <c r="DY55" s="191"/>
      <c r="DZ55" s="191"/>
      <c r="EA55" s="191"/>
      <c r="EB55" s="191"/>
      <c r="EC55" s="191"/>
      <c r="ED55" s="191"/>
      <c r="EE55" s="191"/>
      <c r="EF55" s="191"/>
      <c r="EG55" s="191"/>
      <c r="EH55" s="191"/>
      <c r="EI55" s="191"/>
      <c r="EJ55" s="191"/>
      <c r="EK55" s="191"/>
      <c r="EL55" s="191"/>
      <c r="EM55" s="191"/>
      <c r="EN55" s="191"/>
      <c r="EO55" s="191"/>
      <c r="EP55" s="191"/>
      <c r="EQ55" s="191"/>
      <c r="ER55" s="191"/>
      <c r="ES55" s="191"/>
      <c r="ET55" s="191"/>
      <c r="EU55" s="191"/>
      <c r="EV55" s="191"/>
      <c r="EW55" s="191"/>
      <c r="EX55" s="191"/>
      <c r="EY55" s="191"/>
      <c r="EZ55" s="191"/>
      <c r="FA55" s="191"/>
      <c r="FB55" s="191"/>
      <c r="FC55" s="191"/>
      <c r="FD55" s="191"/>
      <c r="FE55" s="191"/>
      <c r="FF55" s="191"/>
      <c r="FG55" s="191"/>
      <c r="FH55" s="191"/>
      <c r="FI55" s="191"/>
      <c r="FJ55" s="191"/>
      <c r="FK55" s="191"/>
      <c r="FL55" s="191"/>
      <c r="FM55" s="191"/>
      <c r="FN55" s="191"/>
      <c r="FO55" s="191"/>
      <c r="FP55" s="191"/>
      <c r="FQ55" s="191"/>
      <c r="FR55" s="191"/>
      <c r="FS55" s="191"/>
      <c r="FT55" s="191"/>
      <c r="FU55" s="191"/>
      <c r="FV55" s="191"/>
      <c r="FW55" s="191"/>
      <c r="FX55" s="191"/>
      <c r="FY55" s="191"/>
      <c r="FZ55" s="191"/>
      <c r="GA55" s="191"/>
      <c r="GB55" s="191"/>
      <c r="GC55" s="191"/>
      <c r="GD55" s="191"/>
      <c r="GE55" s="191"/>
      <c r="GF55" s="191"/>
      <c r="GG55" s="191"/>
      <c r="GH55" s="191"/>
      <c r="GI55" s="191"/>
      <c r="GJ55" s="191"/>
      <c r="GK55" s="191"/>
      <c r="GL55" s="191"/>
      <c r="GM55" s="191"/>
      <c r="GN55" s="191"/>
      <c r="GO55" s="191"/>
      <c r="GP55" s="191"/>
      <c r="GQ55" s="191"/>
      <c r="GR55" s="191"/>
      <c r="GS55" s="191"/>
      <c r="GT55" s="191"/>
      <c r="GU55" s="191"/>
      <c r="GV55" s="191"/>
      <c r="GW55" s="191"/>
      <c r="GX55" s="191"/>
      <c r="GY55" s="191"/>
      <c r="GZ55" s="191"/>
      <c r="HA55" s="191"/>
      <c r="HB55" s="191"/>
      <c r="HC55" s="191"/>
      <c r="HD55" s="191"/>
      <c r="HE55" s="191"/>
      <c r="HF55" s="191"/>
      <c r="HG55" s="191"/>
      <c r="HH55" s="191"/>
      <c r="HI55" s="191"/>
      <c r="HJ55" s="191"/>
      <c r="HK55" s="191"/>
      <c r="HL55" s="191"/>
      <c r="HM55" s="191"/>
      <c r="HN55" s="191"/>
      <c r="HO55" s="191"/>
      <c r="HP55" s="191"/>
      <c r="HQ55" s="191"/>
      <c r="HR55" s="191"/>
      <c r="HS55" s="191"/>
      <c r="HT55" s="191"/>
      <c r="HU55" s="191"/>
      <c r="HV55" s="191"/>
      <c r="HW55" s="191"/>
      <c r="HX55" s="191"/>
      <c r="HY55" s="191"/>
      <c r="HZ55" s="191"/>
      <c r="IA55" s="191"/>
      <c r="IB55" s="191"/>
      <c r="IC55" s="191"/>
      <c r="ID55" s="191"/>
      <c r="IE55" s="191"/>
      <c r="IF55" s="191"/>
      <c r="IG55" s="191"/>
      <c r="IH55" s="191"/>
      <c r="II55" s="191"/>
      <c r="IJ55" s="191"/>
      <c r="IK55" s="191"/>
      <c r="IL55" s="191"/>
      <c r="IM55" s="191"/>
      <c r="IN55" s="191"/>
      <c r="IO55" s="191"/>
      <c r="IP55" s="191"/>
      <c r="IQ55" s="191"/>
      <c r="IR55" s="191"/>
      <c r="IS55" s="191"/>
      <c r="IT55" s="191"/>
      <c r="IU55" s="191"/>
      <c r="IV55" s="191"/>
      <c r="IW55" s="191"/>
      <c r="IX55" s="191"/>
      <c r="IY55" s="191"/>
      <c r="IZ55" s="191"/>
      <c r="JA55" s="191"/>
      <c r="JB55" s="191"/>
      <c r="JC55" s="191"/>
      <c r="JD55" s="191"/>
      <c r="JE55" s="191"/>
      <c r="JF55" s="191"/>
      <c r="JG55" s="191"/>
      <c r="JH55" s="191"/>
      <c r="JI55" s="191"/>
      <c r="JJ55" s="191"/>
      <c r="JK55" s="191"/>
      <c r="JL55" s="191"/>
      <c r="JM55" s="191"/>
      <c r="JN55" s="191"/>
      <c r="JO55" s="191"/>
      <c r="JP55" s="191"/>
      <c r="JQ55" s="191"/>
      <c r="JR55" s="191"/>
      <c r="JS55" s="191"/>
      <c r="JT55" s="191"/>
      <c r="JU55" s="191"/>
      <c r="JV55" s="191"/>
      <c r="JW55" s="191"/>
      <c r="JX55" s="191"/>
      <c r="JY55" s="191"/>
      <c r="JZ55" s="191"/>
      <c r="KA55" s="191"/>
      <c r="KB55" s="191"/>
      <c r="KC55" s="191"/>
      <c r="KD55" s="191"/>
      <c r="KE55" s="191"/>
      <c r="KF55" s="191"/>
      <c r="KG55" s="191"/>
      <c r="KH55" s="191"/>
      <c r="KI55" s="191"/>
      <c r="KJ55" s="191"/>
      <c r="KK55" s="191"/>
      <c r="KL55" s="191"/>
      <c r="KM55" s="191"/>
      <c r="KN55" s="191"/>
      <c r="KO55" s="191"/>
      <c r="KP55" s="191"/>
      <c r="KQ55" s="191"/>
      <c r="KR55" s="191"/>
      <c r="KS55" s="191"/>
      <c r="KT55" s="191"/>
      <c r="KU55" s="191"/>
      <c r="KV55" s="191"/>
      <c r="KW55" s="191"/>
      <c r="KX55" s="191"/>
      <c r="KY55" s="191"/>
      <c r="KZ55" s="191"/>
      <c r="LA55" s="191"/>
      <c r="LB55" s="191"/>
      <c r="LC55" s="191"/>
      <c r="LD55" s="191"/>
      <c r="LE55" s="191"/>
      <c r="LF55" s="191"/>
      <c r="LG55" s="191"/>
      <c r="LH55" s="191"/>
      <c r="LI55" s="191"/>
      <c r="LJ55" s="191"/>
      <c r="LK55" s="191"/>
      <c r="LL55" s="191"/>
      <c r="LM55" s="191"/>
      <c r="LN55" s="191"/>
      <c r="LO55" s="191"/>
      <c r="LP55" s="191"/>
      <c r="LQ55" s="191"/>
      <c r="LR55" s="191"/>
      <c r="LS55" s="191"/>
      <c r="LT55" s="191"/>
      <c r="LU55" s="191"/>
      <c r="LV55" s="191"/>
      <c r="LW55" s="191"/>
      <c r="LX55" s="191"/>
      <c r="LY55" s="191"/>
      <c r="LZ55" s="191"/>
      <c r="MA55" s="191"/>
      <c r="MB55" s="191"/>
      <c r="MC55" s="191"/>
      <c r="MD55" s="191"/>
      <c r="ME55" s="191"/>
      <c r="MF55" s="191"/>
      <c r="MG55" s="191"/>
      <c r="MH55" s="191"/>
      <c r="MI55" s="191"/>
      <c r="MJ55" s="191"/>
      <c r="MK55" s="191"/>
      <c r="ML55" s="191"/>
      <c r="MM55" s="191"/>
      <c r="MN55" s="191"/>
      <c r="MO55" s="191"/>
      <c r="MP55" s="191"/>
      <c r="MQ55" s="191"/>
      <c r="MR55" s="191"/>
      <c r="MS55" s="191"/>
      <c r="MT55" s="191"/>
      <c r="MU55" s="191"/>
      <c r="MV55" s="191"/>
      <c r="MW55" s="191"/>
      <c r="MX55" s="191"/>
      <c r="MY55" s="191"/>
      <c r="MZ55" s="191"/>
      <c r="NA55" s="191"/>
      <c r="NB55" s="191"/>
      <c r="NC55" s="191"/>
      <c r="ND55" s="191"/>
      <c r="NE55" s="191"/>
      <c r="NF55" s="191"/>
      <c r="NG55" s="191"/>
      <c r="NH55" s="191"/>
      <c r="NI55" s="191"/>
      <c r="NJ55" s="191"/>
      <c r="NK55" s="191"/>
      <c r="NL55" s="191"/>
      <c r="NM55" s="191"/>
      <c r="NN55" s="191"/>
      <c r="NO55" s="191"/>
      <c r="NP55" s="191"/>
      <c r="NQ55" s="191"/>
      <c r="NR55" s="191"/>
      <c r="NS55" s="191"/>
      <c r="NT55" s="191"/>
      <c r="NU55" s="191"/>
      <c r="NV55" s="191"/>
      <c r="NW55" s="191"/>
      <c r="NX55" s="191"/>
      <c r="NY55" s="191"/>
      <c r="NZ55" s="191"/>
      <c r="OA55" s="191"/>
      <c r="OB55" s="191"/>
      <c r="OC55" s="191"/>
      <c r="OD55" s="191"/>
      <c r="OE55" s="191"/>
      <c r="OF55" s="191"/>
      <c r="OG55" s="191"/>
      <c r="OH55" s="191"/>
      <c r="OI55" s="191"/>
      <c r="OJ55" s="191"/>
      <c r="OK55" s="191"/>
      <c r="OL55" s="191"/>
      <c r="OM55" s="191"/>
      <c r="ON55" s="191"/>
      <c r="OO55" s="191"/>
      <c r="OP55" s="191"/>
      <c r="OQ55" s="191"/>
      <c r="OR55" s="191"/>
      <c r="OS55" s="191"/>
      <c r="OT55" s="191"/>
      <c r="OU55" s="191"/>
      <c r="OV55" s="191"/>
      <c r="OW55" s="191"/>
      <c r="OX55" s="191"/>
      <c r="OY55" s="191"/>
      <c r="OZ55" s="191"/>
      <c r="PA55" s="191"/>
      <c r="PB55" s="191"/>
      <c r="PC55" s="191"/>
      <c r="PD55" s="191"/>
      <c r="PE55" s="191"/>
      <c r="PF55" s="191"/>
      <c r="PG55" s="191"/>
      <c r="PH55" s="191"/>
      <c r="PI55" s="191"/>
      <c r="PJ55" s="191"/>
      <c r="PK55" s="191"/>
      <c r="PL55" s="191"/>
      <c r="PM55" s="191"/>
      <c r="PN55" s="191"/>
      <c r="PO55" s="191"/>
      <c r="PP55" s="191"/>
      <c r="PQ55" s="191"/>
      <c r="PR55" s="191"/>
      <c r="PS55" s="191"/>
      <c r="PT55" s="191"/>
      <c r="PU55" s="191"/>
      <c r="PV55" s="191"/>
      <c r="PW55" s="191"/>
      <c r="PX55" s="191"/>
      <c r="PY55" s="191"/>
      <c r="PZ55" s="191"/>
      <c r="QA55" s="191"/>
      <c r="QB55" s="191"/>
      <c r="QC55" s="191"/>
      <c r="QD55" s="191"/>
      <c r="QE55" s="191"/>
      <c r="QF55" s="191"/>
      <c r="QG55" s="191"/>
      <c r="QH55" s="191"/>
      <c r="QI55" s="191"/>
      <c r="QJ55" s="191"/>
      <c r="QK55" s="191"/>
      <c r="QL55" s="191"/>
      <c r="QM55" s="191"/>
      <c r="QN55" s="191"/>
      <c r="QO55" s="191"/>
      <c r="QP55" s="191"/>
      <c r="QQ55" s="191"/>
      <c r="QR55" s="191"/>
      <c r="QS55" s="191"/>
      <c r="QT55" s="191"/>
      <c r="QU55" s="191"/>
      <c r="QV55" s="191"/>
      <c r="QW55" s="191"/>
      <c r="QX55" s="191"/>
      <c r="QY55" s="191"/>
      <c r="QZ55" s="191"/>
      <c r="RA55" s="191"/>
      <c r="RB55" s="191"/>
      <c r="RC55" s="191"/>
      <c r="RD55" s="191"/>
      <c r="RE55" s="191"/>
      <c r="RF55" s="191"/>
      <c r="RG55" s="191"/>
      <c r="RH55" s="191"/>
      <c r="RI55" s="191"/>
      <c r="RJ55" s="191"/>
      <c r="RK55" s="191"/>
      <c r="RL55" s="191"/>
      <c r="RM55" s="191"/>
      <c r="RN55" s="191"/>
      <c r="RO55" s="191"/>
      <c r="RP55" s="191"/>
      <c r="RQ55" s="191"/>
      <c r="RR55" s="191"/>
      <c r="RS55" s="191"/>
      <c r="RT55" s="191"/>
      <c r="RU55" s="191"/>
      <c r="RV55" s="191"/>
      <c r="RW55" s="191"/>
      <c r="RX55" s="191"/>
      <c r="RY55" s="191"/>
      <c r="RZ55" s="191"/>
      <c r="SA55" s="191"/>
      <c r="SB55" s="191"/>
      <c r="SC55" s="191"/>
      <c r="SD55" s="191"/>
      <c r="SE55" s="191"/>
      <c r="SF55" s="191"/>
      <c r="SG55" s="191"/>
      <c r="SH55" s="191"/>
      <c r="SI55" s="191"/>
      <c r="SJ55" s="191"/>
      <c r="SK55" s="191"/>
      <c r="SL55" s="191"/>
      <c r="SM55" s="191"/>
      <c r="SN55" s="191"/>
      <c r="SO55" s="191"/>
      <c r="SP55" s="191"/>
      <c r="SQ55" s="191"/>
      <c r="SR55" s="191"/>
      <c r="SS55" s="191"/>
      <c r="ST55" s="191"/>
      <c r="SU55" s="191"/>
      <c r="SV55" s="191"/>
      <c r="SW55" s="191"/>
      <c r="SX55" s="191"/>
      <c r="SY55" s="191"/>
      <c r="SZ55" s="191"/>
      <c r="TA55" s="191"/>
      <c r="TB55" s="191"/>
      <c r="TC55" s="191"/>
      <c r="TD55" s="191"/>
      <c r="TE55" s="191"/>
      <c r="TF55" s="191"/>
      <c r="TG55" s="191"/>
      <c r="TH55" s="191"/>
      <c r="TI55" s="191"/>
      <c r="TJ55" s="191"/>
      <c r="TK55" s="191"/>
      <c r="TL55" s="191"/>
      <c r="TM55" s="191"/>
      <c r="TN55" s="191"/>
      <c r="TO55" s="191"/>
      <c r="TP55" s="191"/>
      <c r="TQ55" s="191"/>
      <c r="TR55" s="191"/>
      <c r="TS55" s="191"/>
      <c r="TT55" s="191"/>
      <c r="TU55" s="191"/>
      <c r="TV55" s="191"/>
      <c r="TW55" s="191"/>
      <c r="TX55" s="191"/>
      <c r="TY55" s="191"/>
      <c r="TZ55" s="191"/>
      <c r="UA55" s="191"/>
      <c r="UB55" s="191"/>
      <c r="UC55" s="191"/>
      <c r="UD55" s="191"/>
      <c r="UE55" s="191"/>
      <c r="UF55" s="191"/>
      <c r="UG55" s="191"/>
      <c r="UH55" s="191"/>
      <c r="UI55" s="191"/>
      <c r="UJ55" s="191"/>
      <c r="UK55" s="191"/>
      <c r="UL55" s="191"/>
      <c r="UM55" s="191"/>
      <c r="UN55" s="191"/>
      <c r="UO55" s="191"/>
      <c r="UP55" s="191"/>
      <c r="UQ55" s="191"/>
      <c r="UR55" s="191"/>
      <c r="US55" s="191"/>
      <c r="UT55" s="191"/>
      <c r="UU55" s="191"/>
      <c r="UV55" s="191"/>
      <c r="UW55" s="191"/>
      <c r="UX55" s="191"/>
      <c r="UY55" s="191"/>
      <c r="UZ55" s="191"/>
      <c r="VA55" s="191"/>
      <c r="VB55" s="191"/>
      <c r="VC55" s="191"/>
      <c r="VD55" s="191"/>
      <c r="VE55" s="191"/>
      <c r="VF55" s="191"/>
      <c r="VG55" s="191"/>
      <c r="VH55" s="191"/>
      <c r="VI55" s="191"/>
      <c r="VJ55" s="191"/>
      <c r="VK55" s="191"/>
      <c r="VL55" s="191"/>
      <c r="VM55" s="191"/>
      <c r="VN55" s="191"/>
      <c r="VO55" s="191"/>
      <c r="VP55" s="191"/>
      <c r="VQ55" s="191"/>
      <c r="VR55" s="191"/>
      <c r="VS55" s="191"/>
      <c r="VT55" s="191"/>
      <c r="VU55" s="191"/>
      <c r="VV55" s="191"/>
      <c r="VW55" s="191"/>
      <c r="VX55" s="191"/>
      <c r="VY55" s="191"/>
      <c r="VZ55" s="191"/>
      <c r="WA55" s="191"/>
      <c r="WB55" s="191"/>
      <c r="WC55" s="191"/>
      <c r="WD55" s="191"/>
      <c r="WE55" s="191"/>
      <c r="WF55" s="191"/>
      <c r="WG55" s="191"/>
      <c r="WH55" s="191"/>
      <c r="WI55" s="191"/>
      <c r="WJ55" s="191"/>
      <c r="WK55" s="191"/>
      <c r="WL55" s="191"/>
      <c r="WM55" s="191"/>
      <c r="WN55" s="191"/>
      <c r="WO55" s="191"/>
      <c r="WP55" s="191"/>
      <c r="WQ55" s="191"/>
      <c r="WR55" s="191"/>
      <c r="WS55" s="191"/>
      <c r="WT55" s="191"/>
      <c r="WU55" s="191"/>
      <c r="WV55" s="191"/>
      <c r="WW55" s="191"/>
      <c r="WX55" s="191"/>
      <c r="WY55" s="191"/>
      <c r="WZ55" s="191"/>
      <c r="XA55" s="191"/>
      <c r="XB55" s="191"/>
      <c r="XC55" s="191"/>
      <c r="XD55" s="191"/>
      <c r="XE55" s="191"/>
      <c r="XF55" s="191"/>
      <c r="XG55" s="191"/>
      <c r="XH55" s="191"/>
      <c r="XI55" s="191"/>
      <c r="XJ55" s="191"/>
      <c r="XK55" s="191"/>
      <c r="XL55" s="191"/>
      <c r="XM55" s="191"/>
      <c r="XN55" s="191"/>
      <c r="XO55" s="191"/>
      <c r="XP55" s="191"/>
      <c r="XQ55" s="191"/>
      <c r="XR55" s="191"/>
      <c r="XS55" s="191"/>
      <c r="XT55" s="191"/>
      <c r="XU55" s="191"/>
      <c r="XV55" s="191"/>
      <c r="XW55" s="191"/>
      <c r="XX55" s="191"/>
      <c r="XY55" s="191"/>
      <c r="XZ55" s="191"/>
      <c r="YA55" s="191"/>
      <c r="YB55" s="191"/>
      <c r="YC55" s="191"/>
      <c r="YD55" s="191"/>
      <c r="YE55" s="191"/>
      <c r="YF55" s="191"/>
      <c r="YG55" s="191"/>
      <c r="YH55" s="191"/>
      <c r="YI55" s="191"/>
      <c r="YJ55" s="191"/>
      <c r="YK55" s="191"/>
      <c r="YL55" s="191"/>
      <c r="YM55" s="191"/>
      <c r="YN55" s="191"/>
      <c r="YO55" s="191"/>
      <c r="YP55" s="191"/>
      <c r="YQ55" s="191"/>
      <c r="YR55" s="191"/>
      <c r="YS55" s="191"/>
      <c r="YT55" s="191"/>
      <c r="YU55" s="191"/>
      <c r="YV55" s="191"/>
      <c r="YW55" s="191"/>
      <c r="YX55" s="191"/>
      <c r="YY55" s="191"/>
      <c r="YZ55" s="191"/>
      <c r="ZA55" s="191"/>
      <c r="ZB55" s="191"/>
      <c r="ZC55" s="191"/>
      <c r="ZD55" s="191"/>
      <c r="ZE55" s="191"/>
      <c r="ZF55" s="191"/>
      <c r="ZG55" s="191"/>
      <c r="ZH55" s="191"/>
      <c r="ZI55" s="191"/>
      <c r="ZJ55" s="191"/>
      <c r="ZK55" s="191"/>
      <c r="ZL55" s="191"/>
      <c r="ZM55" s="191"/>
      <c r="ZN55" s="191"/>
      <c r="ZO55" s="191"/>
      <c r="ZP55" s="191"/>
      <c r="ZQ55" s="191"/>
      <c r="ZR55" s="191"/>
      <c r="ZS55" s="191"/>
      <c r="ZT55" s="191"/>
      <c r="ZU55" s="191"/>
      <c r="ZV55" s="191"/>
      <c r="ZW55" s="191"/>
      <c r="ZX55" s="191"/>
      <c r="ZY55" s="191"/>
      <c r="ZZ55" s="191"/>
      <c r="AAA55" s="191"/>
      <c r="AAB55" s="191"/>
      <c r="AAC55" s="191"/>
      <c r="AAD55" s="191"/>
      <c r="AAE55" s="191"/>
      <c r="AAF55" s="191"/>
      <c r="AAG55" s="191"/>
      <c r="AAH55" s="191"/>
      <c r="AAI55" s="191"/>
      <c r="AAJ55" s="191"/>
      <c r="AAK55" s="191"/>
      <c r="AAL55" s="191"/>
      <c r="AAM55" s="191"/>
      <c r="AAN55" s="191"/>
      <c r="AAO55" s="191"/>
      <c r="AAP55" s="191"/>
      <c r="AAQ55" s="191"/>
      <c r="AAR55" s="191"/>
      <c r="AAS55" s="191"/>
      <c r="AAT55" s="191"/>
      <c r="AAU55" s="191"/>
      <c r="AAV55" s="191"/>
      <c r="AAW55" s="191"/>
      <c r="AAX55" s="191"/>
      <c r="AAY55" s="191"/>
      <c r="AAZ55" s="191"/>
      <c r="ABA55" s="191"/>
      <c r="ABB55" s="191"/>
      <c r="ABC55" s="191"/>
      <c r="ABD55" s="191"/>
      <c r="ABE55" s="191"/>
      <c r="ABF55" s="191"/>
      <c r="ABG55" s="191"/>
      <c r="ABH55" s="191"/>
      <c r="ABI55" s="191"/>
      <c r="ABJ55" s="191"/>
      <c r="ABK55" s="191"/>
      <c r="ABL55" s="191"/>
      <c r="ABM55" s="191"/>
      <c r="ABN55" s="191"/>
      <c r="ABO55" s="191"/>
      <c r="ABP55" s="191"/>
      <c r="ABQ55" s="191"/>
      <c r="ABR55" s="191"/>
      <c r="ABS55" s="191"/>
      <c r="ABT55" s="191"/>
      <c r="ABU55" s="191"/>
      <c r="ABV55" s="191"/>
      <c r="ABW55" s="191"/>
      <c r="ABX55" s="191"/>
      <c r="ABY55" s="191"/>
      <c r="ABZ55" s="191"/>
      <c r="ACA55" s="191"/>
      <c r="ACB55" s="191"/>
      <c r="ACC55" s="191"/>
      <c r="ACD55" s="191"/>
      <c r="ACE55" s="191"/>
      <c r="ACF55" s="191"/>
      <c r="ACG55" s="191"/>
      <c r="ACH55" s="191"/>
      <c r="ACI55" s="191"/>
      <c r="ACJ55" s="191"/>
      <c r="ACK55" s="191"/>
      <c r="ACL55" s="191"/>
      <c r="ACM55" s="191"/>
      <c r="ACN55" s="191"/>
      <c r="ACO55" s="191"/>
      <c r="ACP55" s="191"/>
      <c r="ACQ55" s="191"/>
      <c r="ACR55" s="191"/>
      <c r="ACS55" s="191"/>
      <c r="ACT55" s="191"/>
      <c r="ACU55" s="191"/>
      <c r="ACV55" s="191"/>
      <c r="ACW55" s="191"/>
      <c r="ACX55" s="191"/>
      <c r="ACY55" s="191"/>
      <c r="ACZ55" s="191"/>
      <c r="ADA55" s="191"/>
      <c r="ADB55" s="191"/>
      <c r="ADC55" s="191"/>
      <c r="ADD55" s="191"/>
      <c r="ADE55" s="191"/>
      <c r="ADF55" s="191"/>
      <c r="ADG55" s="191"/>
      <c r="ADH55" s="191"/>
      <c r="ADI55" s="191"/>
      <c r="ADJ55" s="191"/>
      <c r="ADK55" s="191"/>
      <c r="ADL55" s="191"/>
      <c r="ADM55" s="191"/>
      <c r="ADN55" s="191"/>
      <c r="ADO55" s="191"/>
      <c r="ADP55" s="191"/>
      <c r="ADQ55" s="191"/>
      <c r="ADR55" s="191"/>
      <c r="ADS55" s="191"/>
      <c r="ADT55" s="191"/>
      <c r="ADU55" s="191"/>
      <c r="ADV55" s="191"/>
      <c r="ADW55" s="191"/>
      <c r="ADX55" s="191"/>
      <c r="ADY55" s="191"/>
      <c r="ADZ55" s="191"/>
      <c r="AEA55" s="191"/>
      <c r="AEB55" s="191"/>
      <c r="AEC55" s="191"/>
      <c r="AED55" s="191"/>
      <c r="AEE55" s="191"/>
      <c r="AEF55" s="191"/>
      <c r="AEG55" s="191"/>
      <c r="AEH55" s="191"/>
      <c r="AEI55" s="191"/>
      <c r="AEJ55" s="191"/>
      <c r="AEK55" s="191"/>
      <c r="AEL55" s="191"/>
      <c r="AEM55" s="191"/>
      <c r="AEN55" s="191"/>
      <c r="AEO55" s="191"/>
      <c r="AEP55" s="191"/>
      <c r="AEQ55" s="191"/>
      <c r="AER55" s="191"/>
      <c r="AES55" s="191"/>
      <c r="AET55" s="191"/>
      <c r="AEU55" s="191"/>
      <c r="AEV55" s="191"/>
      <c r="AEW55" s="191"/>
      <c r="AEX55" s="191"/>
      <c r="AEY55" s="191"/>
      <c r="AEZ55" s="191"/>
      <c r="AFA55" s="191"/>
      <c r="AFB55" s="191"/>
      <c r="AFC55" s="191"/>
      <c r="AFD55" s="191"/>
      <c r="AFE55" s="191"/>
      <c r="AFF55" s="191"/>
      <c r="AFG55" s="191"/>
      <c r="AFH55" s="191"/>
      <c r="AFI55" s="191"/>
      <c r="AFJ55" s="191"/>
      <c r="AFK55" s="191"/>
      <c r="AFL55" s="191"/>
      <c r="AFM55" s="191"/>
      <c r="AFN55" s="191"/>
      <c r="AFO55" s="191"/>
      <c r="AFP55" s="191"/>
      <c r="AFQ55" s="191"/>
      <c r="AFR55" s="191"/>
      <c r="AFS55" s="191"/>
      <c r="AFT55" s="191"/>
      <c r="AFU55" s="191"/>
      <c r="AFV55" s="191"/>
      <c r="AFW55" s="191"/>
      <c r="AFX55" s="191"/>
      <c r="AFY55" s="191"/>
      <c r="AFZ55" s="191"/>
      <c r="AGA55" s="191"/>
      <c r="AGB55" s="191"/>
      <c r="AGC55" s="191"/>
      <c r="AGD55" s="191"/>
      <c r="AGE55" s="191"/>
      <c r="AGF55" s="191"/>
      <c r="AGG55" s="191"/>
      <c r="AGH55" s="191"/>
      <c r="AGI55" s="191"/>
      <c r="AGJ55" s="191"/>
      <c r="AGK55" s="191"/>
      <c r="AGL55" s="191"/>
      <c r="AGM55" s="191"/>
      <c r="AGN55" s="191"/>
      <c r="AGO55" s="191"/>
      <c r="AGP55" s="191"/>
      <c r="AGQ55" s="191"/>
      <c r="AGR55" s="191"/>
      <c r="AGS55" s="191"/>
      <c r="AGT55" s="191"/>
      <c r="AGU55" s="191"/>
      <c r="AGV55" s="191"/>
      <c r="AGW55" s="191"/>
      <c r="AGX55" s="191"/>
      <c r="AGY55" s="191"/>
      <c r="AGZ55" s="191"/>
      <c r="AHA55" s="191"/>
      <c r="AHB55" s="191"/>
      <c r="AHC55" s="191"/>
      <c r="AHD55" s="191"/>
      <c r="AHE55" s="191"/>
      <c r="AHF55" s="191"/>
      <c r="AHG55" s="191"/>
      <c r="AHH55" s="191"/>
      <c r="AHI55" s="191"/>
      <c r="AHJ55" s="191"/>
      <c r="AHK55" s="191"/>
      <c r="AHL55" s="191"/>
      <c r="AHM55" s="191"/>
      <c r="AHN55" s="191"/>
      <c r="AHO55" s="191"/>
      <c r="AHP55" s="191"/>
      <c r="AHQ55" s="191"/>
      <c r="AHR55" s="191"/>
      <c r="AHS55" s="191"/>
      <c r="AHT55" s="191"/>
      <c r="AHU55" s="191"/>
      <c r="AHV55" s="191"/>
      <c r="AHW55" s="191"/>
      <c r="AHX55" s="191"/>
      <c r="AHY55" s="191"/>
      <c r="AHZ55" s="191"/>
      <c r="AIA55" s="191"/>
      <c r="AIB55" s="191"/>
      <c r="AIC55" s="191"/>
      <c r="AID55" s="191"/>
      <c r="AIE55" s="191"/>
      <c r="AIF55" s="191"/>
      <c r="AIG55" s="191"/>
      <c r="AIH55" s="191"/>
      <c r="AII55" s="191"/>
      <c r="AIJ55" s="191"/>
      <c r="AIK55" s="191"/>
      <c r="AIL55" s="191"/>
      <c r="AIM55" s="191"/>
      <c r="AIN55" s="191"/>
      <c r="AIO55" s="191"/>
      <c r="AIP55" s="191"/>
      <c r="AIQ55" s="191"/>
      <c r="AIR55" s="191"/>
      <c r="AIS55" s="191"/>
      <c r="AIT55" s="191"/>
      <c r="AIU55" s="191"/>
      <c r="AIV55" s="191"/>
      <c r="AIW55" s="191"/>
      <c r="AIX55" s="191"/>
      <c r="AIY55" s="191"/>
      <c r="AIZ55" s="191"/>
      <c r="AJA55" s="191"/>
      <c r="AJB55" s="191"/>
      <c r="AJC55" s="191"/>
      <c r="AJD55" s="191"/>
      <c r="AJE55" s="191"/>
      <c r="AJF55" s="191"/>
      <c r="AJG55" s="191"/>
      <c r="AJH55" s="191"/>
      <c r="AJI55" s="191"/>
      <c r="AJJ55" s="191"/>
      <c r="AJK55" s="191"/>
      <c r="AJL55" s="191"/>
      <c r="AJM55" s="191"/>
      <c r="AJN55" s="191"/>
      <c r="AJO55" s="191"/>
      <c r="AJP55" s="191"/>
      <c r="AJQ55" s="191"/>
      <c r="AJR55" s="191"/>
      <c r="AJS55" s="191"/>
      <c r="AJT55" s="191"/>
      <c r="AJU55" s="191"/>
      <c r="AJV55" s="191"/>
      <c r="AJW55" s="191"/>
      <c r="AJX55" s="191"/>
      <c r="AJY55" s="191"/>
      <c r="AJZ55" s="191"/>
      <c r="AKA55" s="191"/>
      <c r="AKB55" s="191"/>
      <c r="AKC55" s="191"/>
      <c r="AKD55" s="191"/>
      <c r="AKE55" s="191"/>
      <c r="AKF55" s="191"/>
      <c r="AKG55" s="191"/>
      <c r="AKH55" s="191"/>
      <c r="AKI55" s="191"/>
      <c r="AKJ55" s="191"/>
      <c r="AKK55" s="191"/>
      <c r="AKL55" s="191"/>
      <c r="AKM55" s="191"/>
      <c r="AKN55" s="191"/>
      <c r="AKO55" s="191"/>
      <c r="AKP55" s="191"/>
      <c r="AKQ55" s="191"/>
      <c r="AKR55" s="191"/>
      <c r="AKS55" s="191"/>
      <c r="AKT55" s="191"/>
      <c r="AKU55" s="191"/>
      <c r="AKV55" s="191"/>
      <c r="AKW55" s="191"/>
      <c r="AKX55" s="191"/>
      <c r="AKY55" s="191"/>
      <c r="AKZ55" s="191"/>
      <c r="ALA55" s="191"/>
      <c r="ALB55" s="191"/>
      <c r="ALC55" s="191"/>
      <c r="ALD55" s="191"/>
      <c r="ALE55" s="191"/>
      <c r="ALF55" s="191"/>
      <c r="ALG55" s="191"/>
      <c r="ALH55" s="191"/>
      <c r="ALI55" s="191"/>
      <c r="ALJ55" s="191"/>
      <c r="ALK55" s="191"/>
      <c r="ALL55" s="191"/>
      <c r="ALM55" s="191"/>
      <c r="ALN55" s="191"/>
      <c r="ALO55" s="191"/>
      <c r="ALP55" s="191"/>
      <c r="ALQ55" s="191"/>
      <c r="ALR55" s="191"/>
      <c r="ALS55" s="191"/>
      <c r="ALT55" s="191"/>
      <c r="ALU55" s="191"/>
      <c r="ALV55" s="191"/>
      <c r="ALW55" s="191"/>
      <c r="ALX55" s="191"/>
      <c r="ALY55" s="191"/>
      <c r="ALZ55" s="191"/>
      <c r="AMA55" s="191"/>
      <c r="AMB55" s="191"/>
      <c r="AMC55" s="191"/>
      <c r="AMD55" s="191"/>
      <c r="AME55" s="191"/>
      <c r="AMF55" s="191"/>
      <c r="AMG55" s="191"/>
      <c r="AMH55" s="191"/>
      <c r="AMI55" s="191"/>
      <c r="AMJ55" s="191"/>
      <c r="AMK55" s="191"/>
      <c r="AML55" s="191"/>
    </row>
    <row r="56" spans="1:1026" x14ac:dyDescent="0.25">
      <c r="A56" s="191"/>
      <c r="B56" s="191"/>
      <c r="C56" s="191"/>
      <c r="D56" s="191"/>
      <c r="E56" s="224"/>
      <c r="G56" s="224">
        <v>25176.81</v>
      </c>
      <c r="H56" s="191"/>
      <c r="I56" s="191"/>
      <c r="J56" s="191"/>
      <c r="K56" s="191"/>
      <c r="L56" s="312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91"/>
      <c r="AH56" s="191"/>
      <c r="AI56" s="191"/>
      <c r="AJ56" s="191"/>
      <c r="AK56" s="191"/>
      <c r="AL56" s="191"/>
      <c r="AM56" s="191"/>
      <c r="AN56" s="191"/>
      <c r="AO56" s="191"/>
      <c r="AP56" s="191"/>
      <c r="AQ56" s="191"/>
      <c r="AR56" s="191"/>
      <c r="AS56" s="191"/>
      <c r="AT56" s="191"/>
      <c r="AU56" s="191"/>
      <c r="AV56" s="191"/>
      <c r="AW56" s="191"/>
      <c r="AX56" s="191"/>
      <c r="AY56" s="191"/>
      <c r="AZ56" s="191"/>
      <c r="BA56" s="191"/>
      <c r="BB56" s="191"/>
      <c r="BC56" s="191"/>
      <c r="BD56" s="191"/>
      <c r="BE56" s="191"/>
      <c r="BF56" s="191"/>
      <c r="BG56" s="191"/>
      <c r="BH56" s="191"/>
      <c r="BI56" s="191"/>
      <c r="BJ56" s="191"/>
      <c r="BK56" s="191"/>
      <c r="BL56" s="191"/>
      <c r="BM56" s="191"/>
      <c r="BN56" s="191"/>
      <c r="BO56" s="191"/>
      <c r="BP56" s="191"/>
      <c r="BQ56" s="191"/>
      <c r="BR56" s="191"/>
      <c r="BS56" s="191"/>
      <c r="BT56" s="191"/>
      <c r="BU56" s="191"/>
      <c r="BV56" s="191"/>
      <c r="BW56" s="191"/>
      <c r="BX56" s="191"/>
      <c r="BY56" s="191"/>
      <c r="BZ56" s="191"/>
      <c r="CA56" s="191"/>
      <c r="CB56" s="191"/>
      <c r="CC56" s="191"/>
      <c r="CD56" s="191"/>
      <c r="CE56" s="191"/>
      <c r="CF56" s="191"/>
      <c r="CG56" s="191"/>
      <c r="CH56" s="191"/>
      <c r="CI56" s="191"/>
      <c r="CJ56" s="191"/>
      <c r="CK56" s="191"/>
      <c r="CL56" s="191"/>
      <c r="CM56" s="191"/>
      <c r="CN56" s="191"/>
      <c r="CO56" s="191"/>
      <c r="CP56" s="191"/>
      <c r="CQ56" s="191"/>
      <c r="CR56" s="191"/>
      <c r="CS56" s="191"/>
      <c r="CT56" s="191"/>
      <c r="CU56" s="191"/>
      <c r="CV56" s="191"/>
      <c r="CW56" s="191"/>
      <c r="CX56" s="191"/>
      <c r="CY56" s="191"/>
      <c r="CZ56" s="191"/>
      <c r="DA56" s="191"/>
      <c r="DB56" s="191"/>
      <c r="DC56" s="191"/>
      <c r="DD56" s="191"/>
      <c r="DE56" s="191"/>
      <c r="DF56" s="191"/>
      <c r="DG56" s="191"/>
      <c r="DH56" s="191"/>
      <c r="DI56" s="191"/>
      <c r="DJ56" s="191"/>
      <c r="DK56" s="191"/>
      <c r="DL56" s="191"/>
      <c r="DM56" s="191"/>
      <c r="DN56" s="191"/>
      <c r="DO56" s="191"/>
      <c r="DP56" s="191"/>
      <c r="DQ56" s="191"/>
      <c r="DR56" s="191"/>
      <c r="DS56" s="191"/>
      <c r="DT56" s="191"/>
      <c r="DU56" s="191"/>
      <c r="DV56" s="191"/>
      <c r="DW56" s="191"/>
      <c r="DX56" s="191"/>
      <c r="DY56" s="191"/>
      <c r="DZ56" s="191"/>
      <c r="EA56" s="191"/>
      <c r="EB56" s="191"/>
      <c r="EC56" s="191"/>
      <c r="ED56" s="191"/>
      <c r="EE56" s="191"/>
      <c r="EF56" s="191"/>
      <c r="EG56" s="191"/>
      <c r="EH56" s="191"/>
      <c r="EI56" s="191"/>
      <c r="EJ56" s="191"/>
      <c r="EK56" s="191"/>
      <c r="EL56" s="191"/>
      <c r="EM56" s="191"/>
      <c r="EN56" s="191"/>
      <c r="EO56" s="191"/>
      <c r="EP56" s="191"/>
      <c r="EQ56" s="191"/>
      <c r="ER56" s="191"/>
      <c r="ES56" s="191"/>
      <c r="ET56" s="191"/>
      <c r="EU56" s="191"/>
      <c r="EV56" s="191"/>
      <c r="EW56" s="191"/>
      <c r="EX56" s="191"/>
      <c r="EY56" s="191"/>
      <c r="EZ56" s="191"/>
      <c r="FA56" s="191"/>
      <c r="FB56" s="191"/>
      <c r="FC56" s="191"/>
      <c r="FD56" s="191"/>
      <c r="FE56" s="191"/>
      <c r="FF56" s="191"/>
      <c r="FG56" s="191"/>
      <c r="FH56" s="191"/>
      <c r="FI56" s="191"/>
      <c r="FJ56" s="191"/>
      <c r="FK56" s="191"/>
      <c r="FL56" s="191"/>
      <c r="FM56" s="191"/>
      <c r="FN56" s="191"/>
      <c r="FO56" s="191"/>
      <c r="FP56" s="191"/>
      <c r="FQ56" s="191"/>
      <c r="FR56" s="191"/>
      <c r="FS56" s="191"/>
      <c r="FT56" s="191"/>
      <c r="FU56" s="191"/>
      <c r="FV56" s="191"/>
      <c r="FW56" s="191"/>
      <c r="FX56" s="191"/>
      <c r="FY56" s="191"/>
      <c r="FZ56" s="191"/>
      <c r="GA56" s="191"/>
      <c r="GB56" s="191"/>
      <c r="GC56" s="191"/>
      <c r="GD56" s="191"/>
      <c r="GE56" s="191"/>
      <c r="GF56" s="191"/>
      <c r="GG56" s="191"/>
      <c r="GH56" s="191"/>
      <c r="GI56" s="191"/>
      <c r="GJ56" s="191"/>
      <c r="GK56" s="191"/>
      <c r="GL56" s="191"/>
      <c r="GM56" s="191"/>
      <c r="GN56" s="191"/>
      <c r="GO56" s="191"/>
      <c r="GP56" s="191"/>
      <c r="GQ56" s="191"/>
      <c r="GR56" s="191"/>
      <c r="GS56" s="191"/>
      <c r="GT56" s="191"/>
      <c r="GU56" s="191"/>
      <c r="GV56" s="191"/>
      <c r="GW56" s="191"/>
      <c r="GX56" s="191"/>
      <c r="GY56" s="191"/>
      <c r="GZ56" s="191"/>
      <c r="HA56" s="191"/>
      <c r="HB56" s="191"/>
      <c r="HC56" s="191"/>
      <c r="HD56" s="191"/>
      <c r="HE56" s="191"/>
      <c r="HF56" s="191"/>
      <c r="HG56" s="191"/>
      <c r="HH56" s="191"/>
      <c r="HI56" s="191"/>
      <c r="HJ56" s="191"/>
      <c r="HK56" s="191"/>
      <c r="HL56" s="191"/>
      <c r="HM56" s="191"/>
      <c r="HN56" s="191"/>
      <c r="HO56" s="191"/>
      <c r="HP56" s="191"/>
      <c r="HQ56" s="191"/>
      <c r="HR56" s="191"/>
      <c r="HS56" s="191"/>
      <c r="HT56" s="191"/>
      <c r="HU56" s="191"/>
      <c r="HV56" s="191"/>
      <c r="HW56" s="191"/>
      <c r="HX56" s="191"/>
      <c r="HY56" s="191"/>
      <c r="HZ56" s="191"/>
      <c r="IA56" s="191"/>
      <c r="IB56" s="191"/>
      <c r="IC56" s="191"/>
      <c r="ID56" s="191"/>
      <c r="IE56" s="191"/>
      <c r="IF56" s="191"/>
      <c r="IG56" s="191"/>
      <c r="IH56" s="191"/>
      <c r="II56" s="191"/>
      <c r="IJ56" s="191"/>
      <c r="IK56" s="191"/>
      <c r="IL56" s="191"/>
      <c r="IM56" s="191"/>
      <c r="IN56" s="191"/>
      <c r="IO56" s="191"/>
      <c r="IP56" s="191"/>
      <c r="IQ56" s="191"/>
      <c r="IR56" s="191"/>
      <c r="IS56" s="191"/>
      <c r="IT56" s="191"/>
      <c r="IU56" s="191"/>
      <c r="IV56" s="191"/>
      <c r="IW56" s="191"/>
      <c r="IX56" s="191"/>
      <c r="IY56" s="191"/>
      <c r="IZ56" s="191"/>
      <c r="JA56" s="191"/>
      <c r="JB56" s="191"/>
      <c r="JC56" s="191"/>
      <c r="JD56" s="191"/>
      <c r="JE56" s="191"/>
      <c r="JF56" s="191"/>
      <c r="JG56" s="191"/>
      <c r="JH56" s="191"/>
      <c r="JI56" s="191"/>
      <c r="JJ56" s="191"/>
      <c r="JK56" s="191"/>
      <c r="JL56" s="191"/>
      <c r="JM56" s="191"/>
      <c r="JN56" s="191"/>
      <c r="JO56" s="191"/>
      <c r="JP56" s="191"/>
      <c r="JQ56" s="191"/>
      <c r="JR56" s="191"/>
      <c r="JS56" s="191"/>
      <c r="JT56" s="191"/>
      <c r="JU56" s="191"/>
      <c r="JV56" s="191"/>
      <c r="JW56" s="191"/>
      <c r="JX56" s="191"/>
      <c r="JY56" s="191"/>
      <c r="JZ56" s="191"/>
      <c r="KA56" s="191"/>
      <c r="KB56" s="191"/>
      <c r="KC56" s="191"/>
      <c r="KD56" s="191"/>
      <c r="KE56" s="191"/>
      <c r="KF56" s="191"/>
      <c r="KG56" s="191"/>
      <c r="KH56" s="191"/>
      <c r="KI56" s="191"/>
      <c r="KJ56" s="191"/>
      <c r="KK56" s="191"/>
      <c r="KL56" s="191"/>
      <c r="KM56" s="191"/>
      <c r="KN56" s="191"/>
      <c r="KO56" s="191"/>
      <c r="KP56" s="191"/>
      <c r="KQ56" s="191"/>
      <c r="KR56" s="191"/>
      <c r="KS56" s="191"/>
      <c r="KT56" s="191"/>
      <c r="KU56" s="191"/>
      <c r="KV56" s="191"/>
      <c r="KW56" s="191"/>
      <c r="KX56" s="191"/>
      <c r="KY56" s="191"/>
      <c r="KZ56" s="191"/>
      <c r="LA56" s="191"/>
      <c r="LB56" s="191"/>
      <c r="LC56" s="191"/>
      <c r="LD56" s="191"/>
      <c r="LE56" s="191"/>
      <c r="LF56" s="191"/>
      <c r="LG56" s="191"/>
      <c r="LH56" s="191"/>
      <c r="LI56" s="191"/>
      <c r="LJ56" s="191"/>
      <c r="LK56" s="191"/>
      <c r="LL56" s="191"/>
      <c r="LM56" s="191"/>
      <c r="LN56" s="191"/>
      <c r="LO56" s="191"/>
      <c r="LP56" s="191"/>
      <c r="LQ56" s="191"/>
      <c r="LR56" s="191"/>
      <c r="LS56" s="191"/>
      <c r="LT56" s="191"/>
      <c r="LU56" s="191"/>
      <c r="LV56" s="191"/>
      <c r="LW56" s="191"/>
      <c r="LX56" s="191"/>
      <c r="LY56" s="191"/>
      <c r="LZ56" s="191"/>
      <c r="MA56" s="191"/>
      <c r="MB56" s="191"/>
      <c r="MC56" s="191"/>
      <c r="MD56" s="191"/>
      <c r="ME56" s="191"/>
      <c r="MF56" s="191"/>
      <c r="MG56" s="191"/>
      <c r="MH56" s="191"/>
      <c r="MI56" s="191"/>
      <c r="MJ56" s="191"/>
      <c r="MK56" s="191"/>
      <c r="ML56" s="191"/>
      <c r="MM56" s="191"/>
      <c r="MN56" s="191"/>
      <c r="MO56" s="191"/>
      <c r="MP56" s="191"/>
      <c r="MQ56" s="191"/>
      <c r="MR56" s="191"/>
      <c r="MS56" s="191"/>
      <c r="MT56" s="191"/>
      <c r="MU56" s="191"/>
      <c r="MV56" s="191"/>
      <c r="MW56" s="191"/>
      <c r="MX56" s="191"/>
      <c r="MY56" s="191"/>
      <c r="MZ56" s="191"/>
      <c r="NA56" s="191"/>
      <c r="NB56" s="191"/>
      <c r="NC56" s="191"/>
      <c r="ND56" s="191"/>
      <c r="NE56" s="191"/>
      <c r="NF56" s="191"/>
      <c r="NG56" s="191"/>
      <c r="NH56" s="191"/>
      <c r="NI56" s="191"/>
      <c r="NJ56" s="191"/>
      <c r="NK56" s="191"/>
      <c r="NL56" s="191"/>
      <c r="NM56" s="191"/>
      <c r="NN56" s="191"/>
      <c r="NO56" s="191"/>
      <c r="NP56" s="191"/>
      <c r="NQ56" s="191"/>
      <c r="NR56" s="191"/>
      <c r="NS56" s="191"/>
      <c r="NT56" s="191"/>
      <c r="NU56" s="191"/>
      <c r="NV56" s="191"/>
      <c r="NW56" s="191"/>
      <c r="NX56" s="191"/>
      <c r="NY56" s="191"/>
      <c r="NZ56" s="191"/>
      <c r="OA56" s="191"/>
      <c r="OB56" s="191"/>
      <c r="OC56" s="191"/>
      <c r="OD56" s="191"/>
      <c r="OE56" s="191"/>
      <c r="OF56" s="191"/>
      <c r="OG56" s="191"/>
      <c r="OH56" s="191"/>
      <c r="OI56" s="191"/>
      <c r="OJ56" s="191"/>
      <c r="OK56" s="191"/>
      <c r="OL56" s="191"/>
      <c r="OM56" s="191"/>
      <c r="ON56" s="191"/>
      <c r="OO56" s="191"/>
      <c r="OP56" s="191"/>
      <c r="OQ56" s="191"/>
      <c r="OR56" s="191"/>
      <c r="OS56" s="191"/>
      <c r="OT56" s="191"/>
      <c r="OU56" s="191"/>
      <c r="OV56" s="191"/>
      <c r="OW56" s="191"/>
      <c r="OX56" s="191"/>
      <c r="OY56" s="191"/>
      <c r="OZ56" s="191"/>
      <c r="PA56" s="191"/>
      <c r="PB56" s="191"/>
      <c r="PC56" s="191"/>
      <c r="PD56" s="191"/>
      <c r="PE56" s="191"/>
      <c r="PF56" s="191"/>
      <c r="PG56" s="191"/>
      <c r="PH56" s="191"/>
      <c r="PI56" s="191"/>
      <c r="PJ56" s="191"/>
      <c r="PK56" s="191"/>
      <c r="PL56" s="191"/>
      <c r="PM56" s="191"/>
      <c r="PN56" s="191"/>
      <c r="PO56" s="191"/>
      <c r="PP56" s="191"/>
      <c r="PQ56" s="191"/>
      <c r="PR56" s="191"/>
      <c r="PS56" s="191"/>
      <c r="PT56" s="191"/>
      <c r="PU56" s="191"/>
      <c r="PV56" s="191"/>
      <c r="PW56" s="191"/>
      <c r="PX56" s="191"/>
      <c r="PY56" s="191"/>
      <c r="PZ56" s="191"/>
      <c r="QA56" s="191"/>
      <c r="QB56" s="191"/>
      <c r="QC56" s="191"/>
      <c r="QD56" s="191"/>
      <c r="QE56" s="191"/>
      <c r="QF56" s="191"/>
      <c r="QG56" s="191"/>
      <c r="QH56" s="191"/>
      <c r="QI56" s="191"/>
      <c r="QJ56" s="191"/>
      <c r="QK56" s="191"/>
      <c r="QL56" s="191"/>
      <c r="QM56" s="191"/>
      <c r="QN56" s="191"/>
      <c r="QO56" s="191"/>
      <c r="QP56" s="191"/>
      <c r="QQ56" s="191"/>
      <c r="QR56" s="191"/>
      <c r="QS56" s="191"/>
      <c r="QT56" s="191"/>
      <c r="QU56" s="191"/>
      <c r="QV56" s="191"/>
      <c r="QW56" s="191"/>
      <c r="QX56" s="191"/>
      <c r="QY56" s="191"/>
      <c r="QZ56" s="191"/>
      <c r="RA56" s="191"/>
      <c r="RB56" s="191"/>
      <c r="RC56" s="191"/>
      <c r="RD56" s="191"/>
      <c r="RE56" s="191"/>
      <c r="RF56" s="191"/>
      <c r="RG56" s="191"/>
      <c r="RH56" s="191"/>
      <c r="RI56" s="191"/>
      <c r="RJ56" s="191"/>
      <c r="RK56" s="191"/>
      <c r="RL56" s="191"/>
      <c r="RM56" s="191"/>
      <c r="RN56" s="191"/>
      <c r="RO56" s="191"/>
      <c r="RP56" s="191"/>
      <c r="RQ56" s="191"/>
      <c r="RR56" s="191"/>
      <c r="RS56" s="191"/>
      <c r="RT56" s="191"/>
      <c r="RU56" s="191"/>
      <c r="RV56" s="191"/>
      <c r="RW56" s="191"/>
      <c r="RX56" s="191"/>
      <c r="RY56" s="191"/>
      <c r="RZ56" s="191"/>
      <c r="SA56" s="191"/>
      <c r="SB56" s="191"/>
      <c r="SC56" s="191"/>
      <c r="SD56" s="191"/>
      <c r="SE56" s="191"/>
      <c r="SF56" s="191"/>
      <c r="SG56" s="191"/>
      <c r="SH56" s="191"/>
      <c r="SI56" s="191"/>
      <c r="SJ56" s="191"/>
      <c r="SK56" s="191"/>
      <c r="SL56" s="191"/>
      <c r="SM56" s="191"/>
      <c r="SN56" s="191"/>
      <c r="SO56" s="191"/>
      <c r="SP56" s="191"/>
      <c r="SQ56" s="191"/>
      <c r="SR56" s="191"/>
      <c r="SS56" s="191"/>
      <c r="ST56" s="191"/>
      <c r="SU56" s="191"/>
      <c r="SV56" s="191"/>
      <c r="SW56" s="191"/>
      <c r="SX56" s="191"/>
      <c r="SY56" s="191"/>
      <c r="SZ56" s="191"/>
      <c r="TA56" s="191"/>
      <c r="TB56" s="191"/>
      <c r="TC56" s="191"/>
      <c r="TD56" s="191"/>
      <c r="TE56" s="191"/>
      <c r="TF56" s="191"/>
      <c r="TG56" s="191"/>
      <c r="TH56" s="191"/>
      <c r="TI56" s="191"/>
      <c r="TJ56" s="191"/>
      <c r="TK56" s="191"/>
      <c r="TL56" s="191"/>
      <c r="TM56" s="191"/>
      <c r="TN56" s="191"/>
      <c r="TO56" s="191"/>
      <c r="TP56" s="191"/>
      <c r="TQ56" s="191"/>
      <c r="TR56" s="191"/>
      <c r="TS56" s="191"/>
      <c r="TT56" s="191"/>
      <c r="TU56" s="191"/>
      <c r="TV56" s="191"/>
      <c r="TW56" s="191"/>
      <c r="TX56" s="191"/>
      <c r="TY56" s="191"/>
      <c r="TZ56" s="191"/>
      <c r="UA56" s="191"/>
      <c r="UB56" s="191"/>
      <c r="UC56" s="191"/>
      <c r="UD56" s="191"/>
      <c r="UE56" s="191"/>
      <c r="UF56" s="191"/>
      <c r="UG56" s="191"/>
      <c r="UH56" s="191"/>
      <c r="UI56" s="191"/>
      <c r="UJ56" s="191"/>
      <c r="UK56" s="191"/>
      <c r="UL56" s="191"/>
      <c r="UM56" s="191"/>
      <c r="UN56" s="191"/>
      <c r="UO56" s="191"/>
      <c r="UP56" s="191"/>
      <c r="UQ56" s="191"/>
      <c r="UR56" s="191"/>
      <c r="US56" s="191"/>
      <c r="UT56" s="191"/>
      <c r="UU56" s="191"/>
      <c r="UV56" s="191"/>
      <c r="UW56" s="191"/>
      <c r="UX56" s="191"/>
      <c r="UY56" s="191"/>
      <c r="UZ56" s="191"/>
      <c r="VA56" s="191"/>
      <c r="VB56" s="191"/>
      <c r="VC56" s="191"/>
      <c r="VD56" s="191"/>
      <c r="VE56" s="191"/>
      <c r="VF56" s="191"/>
      <c r="VG56" s="191"/>
      <c r="VH56" s="191"/>
      <c r="VI56" s="191"/>
      <c r="VJ56" s="191"/>
      <c r="VK56" s="191"/>
      <c r="VL56" s="191"/>
      <c r="VM56" s="191"/>
      <c r="VN56" s="191"/>
      <c r="VO56" s="191"/>
      <c r="VP56" s="191"/>
      <c r="VQ56" s="191"/>
      <c r="VR56" s="191"/>
      <c r="VS56" s="191"/>
      <c r="VT56" s="191"/>
      <c r="VU56" s="191"/>
      <c r="VV56" s="191"/>
      <c r="VW56" s="191"/>
      <c r="VX56" s="191"/>
      <c r="VY56" s="191"/>
      <c r="VZ56" s="191"/>
      <c r="WA56" s="191"/>
      <c r="WB56" s="191"/>
      <c r="WC56" s="191"/>
      <c r="WD56" s="191"/>
      <c r="WE56" s="191"/>
      <c r="WF56" s="191"/>
      <c r="WG56" s="191"/>
      <c r="WH56" s="191"/>
      <c r="WI56" s="191"/>
      <c r="WJ56" s="191"/>
      <c r="WK56" s="191"/>
      <c r="WL56" s="191"/>
      <c r="WM56" s="191"/>
      <c r="WN56" s="191"/>
      <c r="WO56" s="191"/>
      <c r="WP56" s="191"/>
      <c r="WQ56" s="191"/>
      <c r="WR56" s="191"/>
      <c r="WS56" s="191"/>
      <c r="WT56" s="191"/>
      <c r="WU56" s="191"/>
      <c r="WV56" s="191"/>
      <c r="WW56" s="191"/>
      <c r="WX56" s="191"/>
      <c r="WY56" s="191"/>
      <c r="WZ56" s="191"/>
      <c r="XA56" s="191"/>
      <c r="XB56" s="191"/>
      <c r="XC56" s="191"/>
      <c r="XD56" s="191"/>
      <c r="XE56" s="191"/>
      <c r="XF56" s="191"/>
      <c r="XG56" s="191"/>
      <c r="XH56" s="191"/>
      <c r="XI56" s="191"/>
      <c r="XJ56" s="191"/>
      <c r="XK56" s="191"/>
      <c r="XL56" s="191"/>
      <c r="XM56" s="191"/>
      <c r="XN56" s="191"/>
      <c r="XO56" s="191"/>
      <c r="XP56" s="191"/>
      <c r="XQ56" s="191"/>
      <c r="XR56" s="191"/>
      <c r="XS56" s="191"/>
      <c r="XT56" s="191"/>
      <c r="XU56" s="191"/>
      <c r="XV56" s="191"/>
      <c r="XW56" s="191"/>
      <c r="XX56" s="191"/>
      <c r="XY56" s="191"/>
      <c r="XZ56" s="191"/>
      <c r="YA56" s="191"/>
      <c r="YB56" s="191"/>
      <c r="YC56" s="191"/>
      <c r="YD56" s="191"/>
      <c r="YE56" s="191"/>
      <c r="YF56" s="191"/>
      <c r="YG56" s="191"/>
      <c r="YH56" s="191"/>
      <c r="YI56" s="191"/>
      <c r="YJ56" s="191"/>
      <c r="YK56" s="191"/>
      <c r="YL56" s="191"/>
      <c r="YM56" s="191"/>
      <c r="YN56" s="191"/>
      <c r="YO56" s="191"/>
      <c r="YP56" s="191"/>
      <c r="YQ56" s="191"/>
      <c r="YR56" s="191"/>
      <c r="YS56" s="191"/>
      <c r="YT56" s="191"/>
      <c r="YU56" s="191"/>
      <c r="YV56" s="191"/>
      <c r="YW56" s="191"/>
      <c r="YX56" s="191"/>
      <c r="YY56" s="191"/>
      <c r="YZ56" s="191"/>
      <c r="ZA56" s="191"/>
      <c r="ZB56" s="191"/>
      <c r="ZC56" s="191"/>
      <c r="ZD56" s="191"/>
      <c r="ZE56" s="191"/>
      <c r="ZF56" s="191"/>
      <c r="ZG56" s="191"/>
      <c r="ZH56" s="191"/>
      <c r="ZI56" s="191"/>
      <c r="ZJ56" s="191"/>
      <c r="ZK56" s="191"/>
      <c r="ZL56" s="191"/>
      <c r="ZM56" s="191"/>
      <c r="ZN56" s="191"/>
      <c r="ZO56" s="191"/>
      <c r="ZP56" s="191"/>
      <c r="ZQ56" s="191"/>
      <c r="ZR56" s="191"/>
      <c r="ZS56" s="191"/>
      <c r="ZT56" s="191"/>
      <c r="ZU56" s="191"/>
      <c r="ZV56" s="191"/>
      <c r="ZW56" s="191"/>
      <c r="ZX56" s="191"/>
      <c r="ZY56" s="191"/>
      <c r="ZZ56" s="191"/>
      <c r="AAA56" s="191"/>
      <c r="AAB56" s="191"/>
      <c r="AAC56" s="191"/>
      <c r="AAD56" s="191"/>
      <c r="AAE56" s="191"/>
      <c r="AAF56" s="191"/>
      <c r="AAG56" s="191"/>
      <c r="AAH56" s="191"/>
      <c r="AAI56" s="191"/>
      <c r="AAJ56" s="191"/>
      <c r="AAK56" s="191"/>
      <c r="AAL56" s="191"/>
      <c r="AAM56" s="191"/>
      <c r="AAN56" s="191"/>
      <c r="AAO56" s="191"/>
      <c r="AAP56" s="191"/>
      <c r="AAQ56" s="191"/>
      <c r="AAR56" s="191"/>
      <c r="AAS56" s="191"/>
      <c r="AAT56" s="191"/>
      <c r="AAU56" s="191"/>
      <c r="AAV56" s="191"/>
      <c r="AAW56" s="191"/>
      <c r="AAX56" s="191"/>
      <c r="AAY56" s="191"/>
      <c r="AAZ56" s="191"/>
      <c r="ABA56" s="191"/>
      <c r="ABB56" s="191"/>
      <c r="ABC56" s="191"/>
      <c r="ABD56" s="191"/>
      <c r="ABE56" s="191"/>
      <c r="ABF56" s="191"/>
      <c r="ABG56" s="191"/>
      <c r="ABH56" s="191"/>
      <c r="ABI56" s="191"/>
      <c r="ABJ56" s="191"/>
      <c r="ABK56" s="191"/>
      <c r="ABL56" s="191"/>
      <c r="ABM56" s="191"/>
      <c r="ABN56" s="191"/>
      <c r="ABO56" s="191"/>
      <c r="ABP56" s="191"/>
      <c r="ABQ56" s="191"/>
      <c r="ABR56" s="191"/>
      <c r="ABS56" s="191"/>
      <c r="ABT56" s="191"/>
      <c r="ABU56" s="191"/>
      <c r="ABV56" s="191"/>
      <c r="ABW56" s="191"/>
      <c r="ABX56" s="191"/>
      <c r="ABY56" s="191"/>
      <c r="ABZ56" s="191"/>
      <c r="ACA56" s="191"/>
      <c r="ACB56" s="191"/>
      <c r="ACC56" s="191"/>
      <c r="ACD56" s="191"/>
      <c r="ACE56" s="191"/>
      <c r="ACF56" s="191"/>
      <c r="ACG56" s="191"/>
      <c r="ACH56" s="191"/>
      <c r="ACI56" s="191"/>
      <c r="ACJ56" s="191"/>
      <c r="ACK56" s="191"/>
      <c r="ACL56" s="191"/>
      <c r="ACM56" s="191"/>
      <c r="ACN56" s="191"/>
      <c r="ACO56" s="191"/>
      <c r="ACP56" s="191"/>
      <c r="ACQ56" s="191"/>
      <c r="ACR56" s="191"/>
      <c r="ACS56" s="191"/>
      <c r="ACT56" s="191"/>
      <c r="ACU56" s="191"/>
      <c r="ACV56" s="191"/>
      <c r="ACW56" s="191"/>
      <c r="ACX56" s="191"/>
      <c r="ACY56" s="191"/>
      <c r="ACZ56" s="191"/>
      <c r="ADA56" s="191"/>
      <c r="ADB56" s="191"/>
      <c r="ADC56" s="191"/>
      <c r="ADD56" s="191"/>
      <c r="ADE56" s="191"/>
      <c r="ADF56" s="191"/>
      <c r="ADG56" s="191"/>
      <c r="ADH56" s="191"/>
      <c r="ADI56" s="191"/>
      <c r="ADJ56" s="191"/>
      <c r="ADK56" s="191"/>
      <c r="ADL56" s="191"/>
      <c r="ADM56" s="191"/>
      <c r="ADN56" s="191"/>
      <c r="ADO56" s="191"/>
      <c r="ADP56" s="191"/>
      <c r="ADQ56" s="191"/>
      <c r="ADR56" s="191"/>
      <c r="ADS56" s="191"/>
      <c r="ADT56" s="191"/>
      <c r="ADU56" s="191"/>
      <c r="ADV56" s="191"/>
      <c r="ADW56" s="191"/>
      <c r="ADX56" s="191"/>
      <c r="ADY56" s="191"/>
      <c r="ADZ56" s="191"/>
      <c r="AEA56" s="191"/>
      <c r="AEB56" s="191"/>
      <c r="AEC56" s="191"/>
      <c r="AED56" s="191"/>
      <c r="AEE56" s="191"/>
      <c r="AEF56" s="191"/>
      <c r="AEG56" s="191"/>
      <c r="AEH56" s="191"/>
      <c r="AEI56" s="191"/>
      <c r="AEJ56" s="191"/>
      <c r="AEK56" s="191"/>
      <c r="AEL56" s="191"/>
      <c r="AEM56" s="191"/>
      <c r="AEN56" s="191"/>
      <c r="AEO56" s="191"/>
      <c r="AEP56" s="191"/>
      <c r="AEQ56" s="191"/>
      <c r="AER56" s="191"/>
      <c r="AES56" s="191"/>
      <c r="AET56" s="191"/>
      <c r="AEU56" s="191"/>
      <c r="AEV56" s="191"/>
      <c r="AEW56" s="191"/>
      <c r="AEX56" s="191"/>
      <c r="AEY56" s="191"/>
      <c r="AEZ56" s="191"/>
      <c r="AFA56" s="191"/>
      <c r="AFB56" s="191"/>
      <c r="AFC56" s="191"/>
      <c r="AFD56" s="191"/>
      <c r="AFE56" s="191"/>
      <c r="AFF56" s="191"/>
      <c r="AFG56" s="191"/>
      <c r="AFH56" s="191"/>
      <c r="AFI56" s="191"/>
      <c r="AFJ56" s="191"/>
      <c r="AFK56" s="191"/>
      <c r="AFL56" s="191"/>
      <c r="AFM56" s="191"/>
      <c r="AFN56" s="191"/>
      <c r="AFO56" s="191"/>
      <c r="AFP56" s="191"/>
      <c r="AFQ56" s="191"/>
      <c r="AFR56" s="191"/>
      <c r="AFS56" s="191"/>
      <c r="AFT56" s="191"/>
      <c r="AFU56" s="191"/>
      <c r="AFV56" s="191"/>
      <c r="AFW56" s="191"/>
      <c r="AFX56" s="191"/>
      <c r="AFY56" s="191"/>
      <c r="AFZ56" s="191"/>
      <c r="AGA56" s="191"/>
      <c r="AGB56" s="191"/>
      <c r="AGC56" s="191"/>
      <c r="AGD56" s="191"/>
      <c r="AGE56" s="191"/>
      <c r="AGF56" s="191"/>
      <c r="AGG56" s="191"/>
      <c r="AGH56" s="191"/>
      <c r="AGI56" s="191"/>
      <c r="AGJ56" s="191"/>
      <c r="AGK56" s="191"/>
      <c r="AGL56" s="191"/>
      <c r="AGM56" s="191"/>
      <c r="AGN56" s="191"/>
      <c r="AGO56" s="191"/>
      <c r="AGP56" s="191"/>
      <c r="AGQ56" s="191"/>
      <c r="AGR56" s="191"/>
      <c r="AGS56" s="191"/>
      <c r="AGT56" s="191"/>
      <c r="AGU56" s="191"/>
      <c r="AGV56" s="191"/>
      <c r="AGW56" s="191"/>
      <c r="AGX56" s="191"/>
      <c r="AGY56" s="191"/>
      <c r="AGZ56" s="191"/>
      <c r="AHA56" s="191"/>
      <c r="AHB56" s="191"/>
      <c r="AHC56" s="191"/>
      <c r="AHD56" s="191"/>
      <c r="AHE56" s="191"/>
      <c r="AHF56" s="191"/>
      <c r="AHG56" s="191"/>
      <c r="AHH56" s="191"/>
      <c r="AHI56" s="191"/>
      <c r="AHJ56" s="191"/>
      <c r="AHK56" s="191"/>
      <c r="AHL56" s="191"/>
      <c r="AHM56" s="191"/>
      <c r="AHN56" s="191"/>
      <c r="AHO56" s="191"/>
      <c r="AHP56" s="191"/>
      <c r="AHQ56" s="191"/>
      <c r="AHR56" s="191"/>
      <c r="AHS56" s="191"/>
      <c r="AHT56" s="191"/>
      <c r="AHU56" s="191"/>
      <c r="AHV56" s="191"/>
      <c r="AHW56" s="191"/>
      <c r="AHX56" s="191"/>
      <c r="AHY56" s="191"/>
      <c r="AHZ56" s="191"/>
      <c r="AIA56" s="191"/>
      <c r="AIB56" s="191"/>
      <c r="AIC56" s="191"/>
      <c r="AID56" s="191"/>
      <c r="AIE56" s="191"/>
      <c r="AIF56" s="191"/>
      <c r="AIG56" s="191"/>
      <c r="AIH56" s="191"/>
      <c r="AII56" s="191"/>
      <c r="AIJ56" s="191"/>
      <c r="AIK56" s="191"/>
      <c r="AIL56" s="191"/>
      <c r="AIM56" s="191"/>
      <c r="AIN56" s="191"/>
      <c r="AIO56" s="191"/>
      <c r="AIP56" s="191"/>
      <c r="AIQ56" s="191"/>
      <c r="AIR56" s="191"/>
      <c r="AIS56" s="191"/>
      <c r="AIT56" s="191"/>
      <c r="AIU56" s="191"/>
      <c r="AIV56" s="191"/>
      <c r="AIW56" s="191"/>
      <c r="AIX56" s="191"/>
      <c r="AIY56" s="191"/>
      <c r="AIZ56" s="191"/>
      <c r="AJA56" s="191"/>
      <c r="AJB56" s="191"/>
      <c r="AJC56" s="191"/>
      <c r="AJD56" s="191"/>
      <c r="AJE56" s="191"/>
      <c r="AJF56" s="191"/>
      <c r="AJG56" s="191"/>
      <c r="AJH56" s="191"/>
      <c r="AJI56" s="191"/>
      <c r="AJJ56" s="191"/>
      <c r="AJK56" s="191"/>
      <c r="AJL56" s="191"/>
      <c r="AJM56" s="191"/>
      <c r="AJN56" s="191"/>
      <c r="AJO56" s="191"/>
      <c r="AJP56" s="191"/>
      <c r="AJQ56" s="191"/>
      <c r="AJR56" s="191"/>
      <c r="AJS56" s="191"/>
      <c r="AJT56" s="191"/>
      <c r="AJU56" s="191"/>
      <c r="AJV56" s="191"/>
      <c r="AJW56" s="191"/>
      <c r="AJX56" s="191"/>
      <c r="AJY56" s="191"/>
      <c r="AJZ56" s="191"/>
      <c r="AKA56" s="191"/>
      <c r="AKB56" s="191"/>
      <c r="AKC56" s="191"/>
      <c r="AKD56" s="191"/>
      <c r="AKE56" s="191"/>
      <c r="AKF56" s="191"/>
      <c r="AKG56" s="191"/>
      <c r="AKH56" s="191"/>
      <c r="AKI56" s="191"/>
      <c r="AKJ56" s="191"/>
      <c r="AKK56" s="191"/>
      <c r="AKL56" s="191"/>
      <c r="AKM56" s="191"/>
      <c r="AKN56" s="191"/>
      <c r="AKO56" s="191"/>
      <c r="AKP56" s="191"/>
      <c r="AKQ56" s="191"/>
      <c r="AKR56" s="191"/>
      <c r="AKS56" s="191"/>
      <c r="AKT56" s="191"/>
      <c r="AKU56" s="191"/>
      <c r="AKV56" s="191"/>
      <c r="AKW56" s="191"/>
      <c r="AKX56" s="191"/>
      <c r="AKY56" s="191"/>
      <c r="AKZ56" s="191"/>
      <c r="ALA56" s="191"/>
      <c r="ALB56" s="191"/>
      <c r="ALC56" s="191"/>
      <c r="ALD56" s="191"/>
      <c r="ALE56" s="191"/>
      <c r="ALF56" s="191"/>
      <c r="ALG56" s="191"/>
      <c r="ALH56" s="191"/>
      <c r="ALI56" s="191"/>
      <c r="ALJ56" s="191"/>
      <c r="ALK56" s="191"/>
      <c r="ALL56" s="191"/>
      <c r="ALM56" s="191"/>
      <c r="ALN56" s="191"/>
      <c r="ALO56" s="191"/>
      <c r="ALP56" s="191"/>
      <c r="ALQ56" s="191"/>
      <c r="ALR56" s="191"/>
      <c r="ALS56" s="191"/>
      <c r="ALT56" s="191"/>
      <c r="ALU56" s="191"/>
      <c r="ALV56" s="191"/>
      <c r="ALW56" s="191"/>
      <c r="ALX56" s="191"/>
      <c r="ALY56" s="191"/>
      <c r="ALZ56" s="191"/>
      <c r="AMA56" s="191"/>
      <c r="AMB56" s="191"/>
      <c r="AMC56" s="191"/>
      <c r="AMD56" s="191"/>
      <c r="AME56" s="191"/>
      <c r="AMF56" s="191"/>
      <c r="AMG56" s="191"/>
      <c r="AMH56" s="191"/>
      <c r="AMI56" s="191"/>
      <c r="AMJ56" s="191"/>
      <c r="AMK56" s="191"/>
      <c r="AML56" s="191"/>
    </row>
    <row r="57" spans="1:1026" x14ac:dyDescent="0.25">
      <c r="A57" s="191"/>
      <c r="B57" s="191"/>
      <c r="C57" s="191"/>
      <c r="D57" s="191"/>
      <c r="G57" s="224">
        <f>SUM(G53:G56)</f>
        <v>102975.14</v>
      </c>
      <c r="H57" s="191"/>
      <c r="I57" s="191"/>
      <c r="J57" s="191"/>
      <c r="K57" s="191"/>
      <c r="L57" s="312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1"/>
      <c r="AE57" s="191"/>
      <c r="AF57" s="191"/>
      <c r="AG57" s="191"/>
      <c r="AH57" s="191"/>
      <c r="AI57" s="191"/>
      <c r="AJ57" s="191"/>
      <c r="AK57" s="191"/>
      <c r="AL57" s="191"/>
      <c r="AM57" s="191"/>
      <c r="AN57" s="191"/>
      <c r="AO57" s="191"/>
      <c r="AP57" s="191"/>
      <c r="AQ57" s="191"/>
      <c r="AR57" s="191"/>
      <c r="AS57" s="191"/>
      <c r="AT57" s="191"/>
      <c r="AU57" s="191"/>
      <c r="AV57" s="191"/>
      <c r="AW57" s="191"/>
      <c r="AX57" s="191"/>
      <c r="AY57" s="191"/>
      <c r="AZ57" s="191"/>
      <c r="BA57" s="191"/>
      <c r="BB57" s="191"/>
      <c r="BC57" s="191"/>
      <c r="BD57" s="191"/>
      <c r="BE57" s="191"/>
      <c r="BF57" s="191"/>
      <c r="BG57" s="191"/>
      <c r="BH57" s="191"/>
      <c r="BI57" s="191"/>
      <c r="BJ57" s="191"/>
      <c r="BK57" s="191"/>
      <c r="BL57" s="191"/>
      <c r="BM57" s="191"/>
      <c r="BN57" s="191"/>
      <c r="BO57" s="191"/>
      <c r="BP57" s="191"/>
      <c r="BQ57" s="191"/>
      <c r="BR57" s="191"/>
      <c r="BS57" s="191"/>
      <c r="BT57" s="191"/>
      <c r="BU57" s="191"/>
      <c r="BV57" s="191"/>
      <c r="BW57" s="191"/>
      <c r="BX57" s="191"/>
      <c r="BY57" s="191"/>
      <c r="BZ57" s="191"/>
      <c r="CA57" s="191"/>
      <c r="CB57" s="191"/>
      <c r="CC57" s="191"/>
      <c r="CD57" s="191"/>
      <c r="CE57" s="191"/>
      <c r="CF57" s="191"/>
      <c r="CG57" s="191"/>
      <c r="CH57" s="191"/>
      <c r="CI57" s="191"/>
      <c r="CJ57" s="191"/>
      <c r="CK57" s="191"/>
      <c r="CL57" s="191"/>
      <c r="CM57" s="191"/>
      <c r="CN57" s="191"/>
      <c r="CO57" s="191"/>
      <c r="CP57" s="191"/>
      <c r="CQ57" s="191"/>
      <c r="CR57" s="191"/>
      <c r="CS57" s="191"/>
      <c r="CT57" s="191"/>
      <c r="CU57" s="191"/>
      <c r="CV57" s="191"/>
      <c r="CW57" s="191"/>
      <c r="CX57" s="191"/>
      <c r="CY57" s="191"/>
      <c r="CZ57" s="191"/>
      <c r="DA57" s="191"/>
      <c r="DB57" s="191"/>
      <c r="DC57" s="191"/>
      <c r="DD57" s="191"/>
      <c r="DE57" s="191"/>
      <c r="DF57" s="191"/>
      <c r="DG57" s="191"/>
      <c r="DH57" s="191"/>
      <c r="DI57" s="191"/>
      <c r="DJ57" s="191"/>
      <c r="DK57" s="191"/>
      <c r="DL57" s="191"/>
      <c r="DM57" s="191"/>
      <c r="DN57" s="191"/>
      <c r="DO57" s="191"/>
      <c r="DP57" s="191"/>
      <c r="DQ57" s="191"/>
      <c r="DR57" s="191"/>
      <c r="DS57" s="191"/>
      <c r="DT57" s="191"/>
      <c r="DU57" s="191"/>
      <c r="DV57" s="191"/>
      <c r="DW57" s="191"/>
      <c r="DX57" s="191"/>
      <c r="DY57" s="191"/>
      <c r="DZ57" s="191"/>
      <c r="EA57" s="191"/>
      <c r="EB57" s="191"/>
      <c r="EC57" s="191"/>
      <c r="ED57" s="191"/>
      <c r="EE57" s="191"/>
      <c r="EF57" s="191"/>
      <c r="EG57" s="191"/>
      <c r="EH57" s="191"/>
      <c r="EI57" s="191"/>
      <c r="EJ57" s="191"/>
      <c r="EK57" s="191"/>
      <c r="EL57" s="191"/>
      <c r="EM57" s="191"/>
      <c r="EN57" s="191"/>
      <c r="EO57" s="191"/>
      <c r="EP57" s="191"/>
      <c r="EQ57" s="191"/>
      <c r="ER57" s="191"/>
      <c r="ES57" s="191"/>
      <c r="ET57" s="191"/>
      <c r="EU57" s="191"/>
      <c r="EV57" s="191"/>
      <c r="EW57" s="191"/>
      <c r="EX57" s="191"/>
      <c r="EY57" s="191"/>
      <c r="EZ57" s="191"/>
      <c r="FA57" s="191"/>
      <c r="FB57" s="191"/>
      <c r="FC57" s="191"/>
      <c r="FD57" s="191"/>
      <c r="FE57" s="191"/>
      <c r="FF57" s="191"/>
      <c r="FG57" s="191"/>
      <c r="FH57" s="191"/>
      <c r="FI57" s="191"/>
      <c r="FJ57" s="191"/>
      <c r="FK57" s="191"/>
      <c r="FL57" s="191"/>
      <c r="FM57" s="191"/>
      <c r="FN57" s="191"/>
      <c r="FO57" s="191"/>
      <c r="FP57" s="191"/>
      <c r="FQ57" s="191"/>
      <c r="FR57" s="191"/>
      <c r="FS57" s="191"/>
      <c r="FT57" s="191"/>
      <c r="FU57" s="191"/>
      <c r="FV57" s="191"/>
      <c r="FW57" s="191"/>
      <c r="FX57" s="191"/>
      <c r="FY57" s="191"/>
      <c r="FZ57" s="191"/>
      <c r="GA57" s="191"/>
      <c r="GB57" s="191"/>
      <c r="GC57" s="191"/>
      <c r="GD57" s="191"/>
      <c r="GE57" s="191"/>
      <c r="GF57" s="191"/>
      <c r="GG57" s="191"/>
      <c r="GH57" s="191"/>
      <c r="GI57" s="191"/>
      <c r="GJ57" s="191"/>
      <c r="GK57" s="191"/>
      <c r="GL57" s="191"/>
      <c r="GM57" s="191"/>
      <c r="GN57" s="191"/>
      <c r="GO57" s="191"/>
      <c r="GP57" s="191"/>
      <c r="GQ57" s="191"/>
      <c r="GR57" s="191"/>
      <c r="GS57" s="191"/>
      <c r="GT57" s="191"/>
      <c r="GU57" s="191"/>
      <c r="GV57" s="191"/>
      <c r="GW57" s="191"/>
      <c r="GX57" s="191"/>
      <c r="GY57" s="191"/>
      <c r="GZ57" s="191"/>
      <c r="HA57" s="191"/>
      <c r="HB57" s="191"/>
      <c r="HC57" s="191"/>
      <c r="HD57" s="191"/>
      <c r="HE57" s="191"/>
      <c r="HF57" s="191"/>
      <c r="HG57" s="191"/>
      <c r="HH57" s="191"/>
      <c r="HI57" s="191"/>
      <c r="HJ57" s="191"/>
      <c r="HK57" s="191"/>
      <c r="HL57" s="191"/>
      <c r="HM57" s="191"/>
      <c r="HN57" s="191"/>
      <c r="HO57" s="191"/>
      <c r="HP57" s="191"/>
      <c r="HQ57" s="191"/>
      <c r="HR57" s="191"/>
      <c r="HS57" s="191"/>
      <c r="HT57" s="191"/>
      <c r="HU57" s="191"/>
      <c r="HV57" s="191"/>
      <c r="HW57" s="191"/>
      <c r="HX57" s="191"/>
      <c r="HY57" s="191"/>
      <c r="HZ57" s="191"/>
      <c r="IA57" s="191"/>
      <c r="IB57" s="191"/>
      <c r="IC57" s="191"/>
      <c r="ID57" s="191"/>
      <c r="IE57" s="191"/>
      <c r="IF57" s="191"/>
      <c r="IG57" s="191"/>
      <c r="IH57" s="191"/>
      <c r="II57" s="191"/>
      <c r="IJ57" s="191"/>
      <c r="IK57" s="191"/>
      <c r="IL57" s="191"/>
      <c r="IM57" s="191"/>
      <c r="IN57" s="191"/>
      <c r="IO57" s="191"/>
      <c r="IP57" s="191"/>
      <c r="IQ57" s="191"/>
      <c r="IR57" s="191"/>
      <c r="IS57" s="191"/>
      <c r="IT57" s="191"/>
      <c r="IU57" s="191"/>
      <c r="IV57" s="191"/>
      <c r="IW57" s="191"/>
      <c r="IX57" s="191"/>
      <c r="IY57" s="191"/>
      <c r="IZ57" s="191"/>
      <c r="JA57" s="191"/>
      <c r="JB57" s="191"/>
      <c r="JC57" s="191"/>
      <c r="JD57" s="191"/>
      <c r="JE57" s="191"/>
      <c r="JF57" s="191"/>
      <c r="JG57" s="191"/>
      <c r="JH57" s="191"/>
      <c r="JI57" s="191"/>
      <c r="JJ57" s="191"/>
      <c r="JK57" s="191"/>
      <c r="JL57" s="191"/>
      <c r="JM57" s="191"/>
      <c r="JN57" s="191"/>
      <c r="JO57" s="191"/>
      <c r="JP57" s="191"/>
      <c r="JQ57" s="191"/>
      <c r="JR57" s="191"/>
      <c r="JS57" s="191"/>
      <c r="JT57" s="191"/>
      <c r="JU57" s="191"/>
      <c r="JV57" s="191"/>
      <c r="JW57" s="191"/>
      <c r="JX57" s="191"/>
      <c r="JY57" s="191"/>
      <c r="JZ57" s="191"/>
      <c r="KA57" s="191"/>
      <c r="KB57" s="191"/>
      <c r="KC57" s="191"/>
      <c r="KD57" s="191"/>
      <c r="KE57" s="191"/>
      <c r="KF57" s="191"/>
      <c r="KG57" s="191"/>
      <c r="KH57" s="191"/>
      <c r="KI57" s="191"/>
      <c r="KJ57" s="191"/>
      <c r="KK57" s="191"/>
      <c r="KL57" s="191"/>
      <c r="KM57" s="191"/>
      <c r="KN57" s="191"/>
      <c r="KO57" s="191"/>
      <c r="KP57" s="191"/>
      <c r="KQ57" s="191"/>
      <c r="KR57" s="191"/>
      <c r="KS57" s="191"/>
      <c r="KT57" s="191"/>
      <c r="KU57" s="191"/>
      <c r="KV57" s="191"/>
      <c r="KW57" s="191"/>
      <c r="KX57" s="191"/>
      <c r="KY57" s="191"/>
      <c r="KZ57" s="191"/>
      <c r="LA57" s="191"/>
      <c r="LB57" s="191"/>
      <c r="LC57" s="191"/>
      <c r="LD57" s="191"/>
      <c r="LE57" s="191"/>
      <c r="LF57" s="191"/>
      <c r="LG57" s="191"/>
      <c r="LH57" s="191"/>
      <c r="LI57" s="191"/>
      <c r="LJ57" s="191"/>
      <c r="LK57" s="191"/>
      <c r="LL57" s="191"/>
      <c r="LM57" s="191"/>
      <c r="LN57" s="191"/>
      <c r="LO57" s="191"/>
      <c r="LP57" s="191"/>
      <c r="LQ57" s="191"/>
      <c r="LR57" s="191"/>
      <c r="LS57" s="191"/>
      <c r="LT57" s="191"/>
      <c r="LU57" s="191"/>
      <c r="LV57" s="191"/>
      <c r="LW57" s="191"/>
      <c r="LX57" s="191"/>
      <c r="LY57" s="191"/>
      <c r="LZ57" s="191"/>
      <c r="MA57" s="191"/>
      <c r="MB57" s="191"/>
      <c r="MC57" s="191"/>
      <c r="MD57" s="191"/>
      <c r="ME57" s="191"/>
      <c r="MF57" s="191"/>
      <c r="MG57" s="191"/>
      <c r="MH57" s="191"/>
      <c r="MI57" s="191"/>
      <c r="MJ57" s="191"/>
      <c r="MK57" s="191"/>
      <c r="ML57" s="191"/>
      <c r="MM57" s="191"/>
      <c r="MN57" s="191"/>
      <c r="MO57" s="191"/>
      <c r="MP57" s="191"/>
      <c r="MQ57" s="191"/>
      <c r="MR57" s="191"/>
      <c r="MS57" s="191"/>
      <c r="MT57" s="191"/>
      <c r="MU57" s="191"/>
      <c r="MV57" s="191"/>
      <c r="MW57" s="191"/>
      <c r="MX57" s="191"/>
      <c r="MY57" s="191"/>
      <c r="MZ57" s="191"/>
      <c r="NA57" s="191"/>
      <c r="NB57" s="191"/>
      <c r="NC57" s="191"/>
      <c r="ND57" s="191"/>
      <c r="NE57" s="191"/>
      <c r="NF57" s="191"/>
      <c r="NG57" s="191"/>
      <c r="NH57" s="191"/>
      <c r="NI57" s="191"/>
      <c r="NJ57" s="191"/>
      <c r="NK57" s="191"/>
      <c r="NL57" s="191"/>
      <c r="NM57" s="191"/>
      <c r="NN57" s="191"/>
      <c r="NO57" s="191"/>
      <c r="NP57" s="191"/>
      <c r="NQ57" s="191"/>
      <c r="NR57" s="191"/>
      <c r="NS57" s="191"/>
      <c r="NT57" s="191"/>
      <c r="NU57" s="191"/>
      <c r="NV57" s="191"/>
      <c r="NW57" s="191"/>
      <c r="NX57" s="191"/>
      <c r="NY57" s="191"/>
      <c r="NZ57" s="191"/>
      <c r="OA57" s="191"/>
      <c r="OB57" s="191"/>
      <c r="OC57" s="191"/>
      <c r="OD57" s="191"/>
      <c r="OE57" s="191"/>
      <c r="OF57" s="191"/>
      <c r="OG57" s="191"/>
      <c r="OH57" s="191"/>
      <c r="OI57" s="191"/>
      <c r="OJ57" s="191"/>
      <c r="OK57" s="191"/>
      <c r="OL57" s="191"/>
      <c r="OM57" s="191"/>
      <c r="ON57" s="191"/>
      <c r="OO57" s="191"/>
      <c r="OP57" s="191"/>
      <c r="OQ57" s="191"/>
      <c r="OR57" s="191"/>
      <c r="OS57" s="191"/>
      <c r="OT57" s="191"/>
      <c r="OU57" s="191"/>
      <c r="OV57" s="191"/>
      <c r="OW57" s="191"/>
      <c r="OX57" s="191"/>
      <c r="OY57" s="191"/>
      <c r="OZ57" s="191"/>
      <c r="PA57" s="191"/>
      <c r="PB57" s="191"/>
      <c r="PC57" s="191"/>
      <c r="PD57" s="191"/>
      <c r="PE57" s="191"/>
      <c r="PF57" s="191"/>
      <c r="PG57" s="191"/>
      <c r="PH57" s="191"/>
      <c r="PI57" s="191"/>
      <c r="PJ57" s="191"/>
      <c r="PK57" s="191"/>
      <c r="PL57" s="191"/>
      <c r="PM57" s="191"/>
      <c r="PN57" s="191"/>
      <c r="PO57" s="191"/>
      <c r="PP57" s="191"/>
      <c r="PQ57" s="191"/>
      <c r="PR57" s="191"/>
      <c r="PS57" s="191"/>
      <c r="PT57" s="191"/>
      <c r="PU57" s="191"/>
      <c r="PV57" s="191"/>
      <c r="PW57" s="191"/>
      <c r="PX57" s="191"/>
      <c r="PY57" s="191"/>
      <c r="PZ57" s="191"/>
      <c r="QA57" s="191"/>
      <c r="QB57" s="191"/>
      <c r="QC57" s="191"/>
      <c r="QD57" s="191"/>
      <c r="QE57" s="191"/>
      <c r="QF57" s="191"/>
      <c r="QG57" s="191"/>
      <c r="QH57" s="191"/>
      <c r="QI57" s="191"/>
      <c r="QJ57" s="191"/>
      <c r="QK57" s="191"/>
      <c r="QL57" s="191"/>
      <c r="QM57" s="191"/>
      <c r="QN57" s="191"/>
      <c r="QO57" s="191"/>
      <c r="QP57" s="191"/>
      <c r="QQ57" s="191"/>
      <c r="QR57" s="191"/>
      <c r="QS57" s="191"/>
      <c r="QT57" s="191"/>
      <c r="QU57" s="191"/>
      <c r="QV57" s="191"/>
      <c r="QW57" s="191"/>
      <c r="QX57" s="191"/>
      <c r="QY57" s="191"/>
      <c r="QZ57" s="191"/>
      <c r="RA57" s="191"/>
      <c r="RB57" s="191"/>
      <c r="RC57" s="191"/>
      <c r="RD57" s="191"/>
      <c r="RE57" s="191"/>
      <c r="RF57" s="191"/>
      <c r="RG57" s="191"/>
      <c r="RH57" s="191"/>
      <c r="RI57" s="191"/>
      <c r="RJ57" s="191"/>
      <c r="RK57" s="191"/>
      <c r="RL57" s="191"/>
      <c r="RM57" s="191"/>
      <c r="RN57" s="191"/>
      <c r="RO57" s="191"/>
      <c r="RP57" s="191"/>
      <c r="RQ57" s="191"/>
      <c r="RR57" s="191"/>
      <c r="RS57" s="191"/>
      <c r="RT57" s="191"/>
      <c r="RU57" s="191"/>
      <c r="RV57" s="191"/>
      <c r="RW57" s="191"/>
      <c r="RX57" s="191"/>
      <c r="RY57" s="191"/>
      <c r="RZ57" s="191"/>
      <c r="SA57" s="191"/>
      <c r="SB57" s="191"/>
      <c r="SC57" s="191"/>
      <c r="SD57" s="191"/>
      <c r="SE57" s="191"/>
      <c r="SF57" s="191"/>
      <c r="SG57" s="191"/>
      <c r="SH57" s="191"/>
      <c r="SI57" s="191"/>
      <c r="SJ57" s="191"/>
      <c r="SK57" s="191"/>
      <c r="SL57" s="191"/>
      <c r="SM57" s="191"/>
      <c r="SN57" s="191"/>
      <c r="SO57" s="191"/>
      <c r="SP57" s="191"/>
      <c r="SQ57" s="191"/>
      <c r="SR57" s="191"/>
      <c r="SS57" s="191"/>
      <c r="ST57" s="191"/>
      <c r="SU57" s="191"/>
      <c r="SV57" s="191"/>
      <c r="SW57" s="191"/>
      <c r="SX57" s="191"/>
      <c r="SY57" s="191"/>
      <c r="SZ57" s="191"/>
      <c r="TA57" s="191"/>
      <c r="TB57" s="191"/>
      <c r="TC57" s="191"/>
      <c r="TD57" s="191"/>
      <c r="TE57" s="191"/>
      <c r="TF57" s="191"/>
      <c r="TG57" s="191"/>
      <c r="TH57" s="191"/>
      <c r="TI57" s="191"/>
      <c r="TJ57" s="191"/>
      <c r="TK57" s="191"/>
      <c r="TL57" s="191"/>
      <c r="TM57" s="191"/>
      <c r="TN57" s="191"/>
      <c r="TO57" s="191"/>
      <c r="TP57" s="191"/>
      <c r="TQ57" s="191"/>
      <c r="TR57" s="191"/>
      <c r="TS57" s="191"/>
      <c r="TT57" s="191"/>
      <c r="TU57" s="191"/>
      <c r="TV57" s="191"/>
      <c r="TW57" s="191"/>
      <c r="TX57" s="191"/>
      <c r="TY57" s="191"/>
      <c r="TZ57" s="191"/>
      <c r="UA57" s="191"/>
      <c r="UB57" s="191"/>
      <c r="UC57" s="191"/>
      <c r="UD57" s="191"/>
      <c r="UE57" s="191"/>
      <c r="UF57" s="191"/>
      <c r="UG57" s="191"/>
      <c r="UH57" s="191"/>
      <c r="UI57" s="191"/>
      <c r="UJ57" s="191"/>
      <c r="UK57" s="191"/>
      <c r="UL57" s="191"/>
      <c r="UM57" s="191"/>
      <c r="UN57" s="191"/>
      <c r="UO57" s="191"/>
      <c r="UP57" s="191"/>
      <c r="UQ57" s="191"/>
      <c r="UR57" s="191"/>
      <c r="US57" s="191"/>
      <c r="UT57" s="191"/>
      <c r="UU57" s="191"/>
      <c r="UV57" s="191"/>
      <c r="UW57" s="191"/>
      <c r="UX57" s="191"/>
      <c r="UY57" s="191"/>
      <c r="UZ57" s="191"/>
      <c r="VA57" s="191"/>
      <c r="VB57" s="191"/>
      <c r="VC57" s="191"/>
      <c r="VD57" s="191"/>
      <c r="VE57" s="191"/>
      <c r="VF57" s="191"/>
      <c r="VG57" s="191"/>
      <c r="VH57" s="191"/>
      <c r="VI57" s="191"/>
      <c r="VJ57" s="191"/>
      <c r="VK57" s="191"/>
      <c r="VL57" s="191"/>
      <c r="VM57" s="191"/>
      <c r="VN57" s="191"/>
      <c r="VO57" s="191"/>
      <c r="VP57" s="191"/>
      <c r="VQ57" s="191"/>
      <c r="VR57" s="191"/>
      <c r="VS57" s="191"/>
      <c r="VT57" s="191"/>
      <c r="VU57" s="191"/>
      <c r="VV57" s="191"/>
      <c r="VW57" s="191"/>
      <c r="VX57" s="191"/>
      <c r="VY57" s="191"/>
      <c r="VZ57" s="191"/>
      <c r="WA57" s="191"/>
      <c r="WB57" s="191"/>
      <c r="WC57" s="191"/>
      <c r="WD57" s="191"/>
      <c r="WE57" s="191"/>
      <c r="WF57" s="191"/>
      <c r="WG57" s="191"/>
      <c r="WH57" s="191"/>
      <c r="WI57" s="191"/>
      <c r="WJ57" s="191"/>
      <c r="WK57" s="191"/>
      <c r="WL57" s="191"/>
      <c r="WM57" s="191"/>
      <c r="WN57" s="191"/>
      <c r="WO57" s="191"/>
      <c r="WP57" s="191"/>
      <c r="WQ57" s="191"/>
      <c r="WR57" s="191"/>
      <c r="WS57" s="191"/>
      <c r="WT57" s="191"/>
      <c r="WU57" s="191"/>
      <c r="WV57" s="191"/>
      <c r="WW57" s="191"/>
      <c r="WX57" s="191"/>
      <c r="WY57" s="191"/>
      <c r="WZ57" s="191"/>
      <c r="XA57" s="191"/>
      <c r="XB57" s="191"/>
      <c r="XC57" s="191"/>
      <c r="XD57" s="191"/>
      <c r="XE57" s="191"/>
      <c r="XF57" s="191"/>
      <c r="XG57" s="191"/>
      <c r="XH57" s="191"/>
      <c r="XI57" s="191"/>
      <c r="XJ57" s="191"/>
      <c r="XK57" s="191"/>
      <c r="XL57" s="191"/>
      <c r="XM57" s="191"/>
      <c r="XN57" s="191"/>
      <c r="XO57" s="191"/>
      <c r="XP57" s="191"/>
      <c r="XQ57" s="191"/>
      <c r="XR57" s="191"/>
      <c r="XS57" s="191"/>
      <c r="XT57" s="191"/>
      <c r="XU57" s="191"/>
      <c r="XV57" s="191"/>
      <c r="XW57" s="191"/>
      <c r="XX57" s="191"/>
      <c r="XY57" s="191"/>
      <c r="XZ57" s="191"/>
      <c r="YA57" s="191"/>
      <c r="YB57" s="191"/>
      <c r="YC57" s="191"/>
      <c r="YD57" s="191"/>
      <c r="YE57" s="191"/>
      <c r="YF57" s="191"/>
      <c r="YG57" s="191"/>
      <c r="YH57" s="191"/>
      <c r="YI57" s="191"/>
      <c r="YJ57" s="191"/>
      <c r="YK57" s="191"/>
      <c r="YL57" s="191"/>
      <c r="YM57" s="191"/>
      <c r="YN57" s="191"/>
      <c r="YO57" s="191"/>
      <c r="YP57" s="191"/>
      <c r="YQ57" s="191"/>
      <c r="YR57" s="191"/>
      <c r="YS57" s="191"/>
      <c r="YT57" s="191"/>
      <c r="YU57" s="191"/>
      <c r="YV57" s="191"/>
      <c r="YW57" s="191"/>
      <c r="YX57" s="191"/>
      <c r="YY57" s="191"/>
      <c r="YZ57" s="191"/>
      <c r="ZA57" s="191"/>
      <c r="ZB57" s="191"/>
      <c r="ZC57" s="191"/>
      <c r="ZD57" s="191"/>
      <c r="ZE57" s="191"/>
      <c r="ZF57" s="191"/>
      <c r="ZG57" s="191"/>
      <c r="ZH57" s="191"/>
      <c r="ZI57" s="191"/>
      <c r="ZJ57" s="191"/>
      <c r="ZK57" s="191"/>
      <c r="ZL57" s="191"/>
      <c r="ZM57" s="191"/>
      <c r="ZN57" s="191"/>
      <c r="ZO57" s="191"/>
      <c r="ZP57" s="191"/>
      <c r="ZQ57" s="191"/>
      <c r="ZR57" s="191"/>
      <c r="ZS57" s="191"/>
      <c r="ZT57" s="191"/>
      <c r="ZU57" s="191"/>
      <c r="ZV57" s="191"/>
      <c r="ZW57" s="191"/>
      <c r="ZX57" s="191"/>
      <c r="ZY57" s="191"/>
      <c r="ZZ57" s="191"/>
      <c r="AAA57" s="191"/>
      <c r="AAB57" s="191"/>
      <c r="AAC57" s="191"/>
      <c r="AAD57" s="191"/>
      <c r="AAE57" s="191"/>
      <c r="AAF57" s="191"/>
      <c r="AAG57" s="191"/>
      <c r="AAH57" s="191"/>
      <c r="AAI57" s="191"/>
      <c r="AAJ57" s="191"/>
      <c r="AAK57" s="191"/>
      <c r="AAL57" s="191"/>
      <c r="AAM57" s="191"/>
      <c r="AAN57" s="191"/>
      <c r="AAO57" s="191"/>
      <c r="AAP57" s="191"/>
      <c r="AAQ57" s="191"/>
      <c r="AAR57" s="191"/>
      <c r="AAS57" s="191"/>
      <c r="AAT57" s="191"/>
      <c r="AAU57" s="191"/>
      <c r="AAV57" s="191"/>
      <c r="AAW57" s="191"/>
      <c r="AAX57" s="191"/>
      <c r="AAY57" s="191"/>
      <c r="AAZ57" s="191"/>
      <c r="ABA57" s="191"/>
      <c r="ABB57" s="191"/>
      <c r="ABC57" s="191"/>
      <c r="ABD57" s="191"/>
      <c r="ABE57" s="191"/>
      <c r="ABF57" s="191"/>
      <c r="ABG57" s="191"/>
      <c r="ABH57" s="191"/>
      <c r="ABI57" s="191"/>
      <c r="ABJ57" s="191"/>
      <c r="ABK57" s="191"/>
      <c r="ABL57" s="191"/>
      <c r="ABM57" s="191"/>
      <c r="ABN57" s="191"/>
      <c r="ABO57" s="191"/>
      <c r="ABP57" s="191"/>
      <c r="ABQ57" s="191"/>
      <c r="ABR57" s="191"/>
      <c r="ABS57" s="191"/>
      <c r="ABT57" s="191"/>
      <c r="ABU57" s="191"/>
      <c r="ABV57" s="191"/>
      <c r="ABW57" s="191"/>
      <c r="ABX57" s="191"/>
      <c r="ABY57" s="191"/>
      <c r="ABZ57" s="191"/>
      <c r="ACA57" s="191"/>
      <c r="ACB57" s="191"/>
      <c r="ACC57" s="191"/>
      <c r="ACD57" s="191"/>
      <c r="ACE57" s="191"/>
      <c r="ACF57" s="191"/>
      <c r="ACG57" s="191"/>
      <c r="ACH57" s="191"/>
      <c r="ACI57" s="191"/>
      <c r="ACJ57" s="191"/>
      <c r="ACK57" s="191"/>
      <c r="ACL57" s="191"/>
      <c r="ACM57" s="191"/>
      <c r="ACN57" s="191"/>
      <c r="ACO57" s="191"/>
      <c r="ACP57" s="191"/>
      <c r="ACQ57" s="191"/>
      <c r="ACR57" s="191"/>
      <c r="ACS57" s="191"/>
      <c r="ACT57" s="191"/>
      <c r="ACU57" s="191"/>
      <c r="ACV57" s="191"/>
      <c r="ACW57" s="191"/>
      <c r="ACX57" s="191"/>
      <c r="ACY57" s="191"/>
      <c r="ACZ57" s="191"/>
      <c r="ADA57" s="191"/>
      <c r="ADB57" s="191"/>
      <c r="ADC57" s="191"/>
      <c r="ADD57" s="191"/>
      <c r="ADE57" s="191"/>
      <c r="ADF57" s="191"/>
      <c r="ADG57" s="191"/>
      <c r="ADH57" s="191"/>
      <c r="ADI57" s="191"/>
      <c r="ADJ57" s="191"/>
      <c r="ADK57" s="191"/>
      <c r="ADL57" s="191"/>
      <c r="ADM57" s="191"/>
      <c r="ADN57" s="191"/>
      <c r="ADO57" s="191"/>
      <c r="ADP57" s="191"/>
      <c r="ADQ57" s="191"/>
      <c r="ADR57" s="191"/>
      <c r="ADS57" s="191"/>
      <c r="ADT57" s="191"/>
      <c r="ADU57" s="191"/>
      <c r="ADV57" s="191"/>
      <c r="ADW57" s="191"/>
      <c r="ADX57" s="191"/>
      <c r="ADY57" s="191"/>
      <c r="ADZ57" s="191"/>
      <c r="AEA57" s="191"/>
      <c r="AEB57" s="191"/>
      <c r="AEC57" s="191"/>
      <c r="AED57" s="191"/>
      <c r="AEE57" s="191"/>
      <c r="AEF57" s="191"/>
      <c r="AEG57" s="191"/>
      <c r="AEH57" s="191"/>
      <c r="AEI57" s="191"/>
      <c r="AEJ57" s="191"/>
      <c r="AEK57" s="191"/>
      <c r="AEL57" s="191"/>
      <c r="AEM57" s="191"/>
      <c r="AEN57" s="191"/>
      <c r="AEO57" s="191"/>
      <c r="AEP57" s="191"/>
      <c r="AEQ57" s="191"/>
      <c r="AER57" s="191"/>
      <c r="AES57" s="191"/>
      <c r="AET57" s="191"/>
      <c r="AEU57" s="191"/>
      <c r="AEV57" s="191"/>
      <c r="AEW57" s="191"/>
      <c r="AEX57" s="191"/>
      <c r="AEY57" s="191"/>
      <c r="AEZ57" s="191"/>
      <c r="AFA57" s="191"/>
      <c r="AFB57" s="191"/>
      <c r="AFC57" s="191"/>
      <c r="AFD57" s="191"/>
      <c r="AFE57" s="191"/>
      <c r="AFF57" s="191"/>
      <c r="AFG57" s="191"/>
      <c r="AFH57" s="191"/>
      <c r="AFI57" s="191"/>
      <c r="AFJ57" s="191"/>
      <c r="AFK57" s="191"/>
      <c r="AFL57" s="191"/>
      <c r="AFM57" s="191"/>
      <c r="AFN57" s="191"/>
      <c r="AFO57" s="191"/>
      <c r="AFP57" s="191"/>
      <c r="AFQ57" s="191"/>
      <c r="AFR57" s="191"/>
      <c r="AFS57" s="191"/>
      <c r="AFT57" s="191"/>
      <c r="AFU57" s="191"/>
      <c r="AFV57" s="191"/>
      <c r="AFW57" s="191"/>
      <c r="AFX57" s="191"/>
      <c r="AFY57" s="191"/>
      <c r="AFZ57" s="191"/>
      <c r="AGA57" s="191"/>
      <c r="AGB57" s="191"/>
      <c r="AGC57" s="191"/>
      <c r="AGD57" s="191"/>
      <c r="AGE57" s="191"/>
      <c r="AGF57" s="191"/>
      <c r="AGG57" s="191"/>
      <c r="AGH57" s="191"/>
      <c r="AGI57" s="191"/>
      <c r="AGJ57" s="191"/>
      <c r="AGK57" s="191"/>
      <c r="AGL57" s="191"/>
      <c r="AGM57" s="191"/>
      <c r="AGN57" s="191"/>
      <c r="AGO57" s="191"/>
      <c r="AGP57" s="191"/>
      <c r="AGQ57" s="191"/>
      <c r="AGR57" s="191"/>
      <c r="AGS57" s="191"/>
      <c r="AGT57" s="191"/>
      <c r="AGU57" s="191"/>
      <c r="AGV57" s="191"/>
      <c r="AGW57" s="191"/>
      <c r="AGX57" s="191"/>
      <c r="AGY57" s="191"/>
      <c r="AGZ57" s="191"/>
      <c r="AHA57" s="191"/>
      <c r="AHB57" s="191"/>
      <c r="AHC57" s="191"/>
      <c r="AHD57" s="191"/>
      <c r="AHE57" s="191"/>
      <c r="AHF57" s="191"/>
      <c r="AHG57" s="191"/>
      <c r="AHH57" s="191"/>
      <c r="AHI57" s="191"/>
      <c r="AHJ57" s="191"/>
      <c r="AHK57" s="191"/>
      <c r="AHL57" s="191"/>
      <c r="AHM57" s="191"/>
      <c r="AHN57" s="191"/>
      <c r="AHO57" s="191"/>
      <c r="AHP57" s="191"/>
      <c r="AHQ57" s="191"/>
      <c r="AHR57" s="191"/>
      <c r="AHS57" s="191"/>
      <c r="AHT57" s="191"/>
      <c r="AHU57" s="191"/>
      <c r="AHV57" s="191"/>
      <c r="AHW57" s="191"/>
      <c r="AHX57" s="191"/>
      <c r="AHY57" s="191"/>
      <c r="AHZ57" s="191"/>
      <c r="AIA57" s="191"/>
      <c r="AIB57" s="191"/>
      <c r="AIC57" s="191"/>
      <c r="AID57" s="191"/>
      <c r="AIE57" s="191"/>
      <c r="AIF57" s="191"/>
      <c r="AIG57" s="191"/>
      <c r="AIH57" s="191"/>
      <c r="AII57" s="191"/>
      <c r="AIJ57" s="191"/>
      <c r="AIK57" s="191"/>
      <c r="AIL57" s="191"/>
      <c r="AIM57" s="191"/>
      <c r="AIN57" s="191"/>
      <c r="AIO57" s="191"/>
      <c r="AIP57" s="191"/>
      <c r="AIQ57" s="191"/>
      <c r="AIR57" s="191"/>
      <c r="AIS57" s="191"/>
      <c r="AIT57" s="191"/>
      <c r="AIU57" s="191"/>
      <c r="AIV57" s="191"/>
      <c r="AIW57" s="191"/>
      <c r="AIX57" s="191"/>
      <c r="AIY57" s="191"/>
      <c r="AIZ57" s="191"/>
      <c r="AJA57" s="191"/>
      <c r="AJB57" s="191"/>
      <c r="AJC57" s="191"/>
      <c r="AJD57" s="191"/>
      <c r="AJE57" s="191"/>
      <c r="AJF57" s="191"/>
      <c r="AJG57" s="191"/>
      <c r="AJH57" s="191"/>
      <c r="AJI57" s="191"/>
      <c r="AJJ57" s="191"/>
      <c r="AJK57" s="191"/>
      <c r="AJL57" s="191"/>
      <c r="AJM57" s="191"/>
      <c r="AJN57" s="191"/>
      <c r="AJO57" s="191"/>
      <c r="AJP57" s="191"/>
      <c r="AJQ57" s="191"/>
      <c r="AJR57" s="191"/>
      <c r="AJS57" s="191"/>
      <c r="AJT57" s="191"/>
      <c r="AJU57" s="191"/>
      <c r="AJV57" s="191"/>
      <c r="AJW57" s="191"/>
      <c r="AJX57" s="191"/>
      <c r="AJY57" s="191"/>
      <c r="AJZ57" s="191"/>
      <c r="AKA57" s="191"/>
      <c r="AKB57" s="191"/>
      <c r="AKC57" s="191"/>
      <c r="AKD57" s="191"/>
      <c r="AKE57" s="191"/>
      <c r="AKF57" s="191"/>
      <c r="AKG57" s="191"/>
      <c r="AKH57" s="191"/>
      <c r="AKI57" s="191"/>
      <c r="AKJ57" s="191"/>
      <c r="AKK57" s="191"/>
      <c r="AKL57" s="191"/>
      <c r="AKM57" s="191"/>
      <c r="AKN57" s="191"/>
      <c r="AKO57" s="191"/>
      <c r="AKP57" s="191"/>
      <c r="AKQ57" s="191"/>
      <c r="AKR57" s="191"/>
      <c r="AKS57" s="191"/>
      <c r="AKT57" s="191"/>
      <c r="AKU57" s="191"/>
      <c r="AKV57" s="191"/>
      <c r="AKW57" s="191"/>
      <c r="AKX57" s="191"/>
      <c r="AKY57" s="191"/>
      <c r="AKZ57" s="191"/>
      <c r="ALA57" s="191"/>
      <c r="ALB57" s="191"/>
      <c r="ALC57" s="191"/>
      <c r="ALD57" s="191"/>
      <c r="ALE57" s="191"/>
      <c r="ALF57" s="191"/>
      <c r="ALG57" s="191"/>
      <c r="ALH57" s="191"/>
      <c r="ALI57" s="191"/>
      <c r="ALJ57" s="191"/>
      <c r="ALK57" s="191"/>
      <c r="ALL57" s="191"/>
      <c r="ALM57" s="191"/>
      <c r="ALN57" s="191"/>
      <c r="ALO57" s="191"/>
      <c r="ALP57" s="191"/>
      <c r="ALQ57" s="191"/>
      <c r="ALR57" s="191"/>
      <c r="ALS57" s="191"/>
      <c r="ALT57" s="191"/>
      <c r="ALU57" s="191"/>
      <c r="ALV57" s="191"/>
      <c r="ALW57" s="191"/>
      <c r="ALX57" s="191"/>
      <c r="ALY57" s="191"/>
      <c r="ALZ57" s="191"/>
      <c r="AMA57" s="191"/>
      <c r="AMB57" s="191"/>
      <c r="AMC57" s="191"/>
      <c r="AMD57" s="191"/>
      <c r="AME57" s="191"/>
      <c r="AMF57" s="191"/>
      <c r="AMG57" s="191"/>
      <c r="AMH57" s="191"/>
      <c r="AMI57" s="191"/>
      <c r="AMJ57" s="191"/>
      <c r="AMK57" s="191"/>
      <c r="AML57" s="191"/>
    </row>
  </sheetData>
  <mergeCells count="26">
    <mergeCell ref="A7:B7"/>
    <mergeCell ref="A1:F1"/>
    <mergeCell ref="A2:B2"/>
    <mergeCell ref="A4:B4"/>
    <mergeCell ref="A5:B5"/>
    <mergeCell ref="A6:B6"/>
    <mergeCell ref="A25:B25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49:B49"/>
    <mergeCell ref="A50:B50"/>
    <mergeCell ref="A27:B27"/>
    <mergeCell ref="A28:B28"/>
    <mergeCell ref="A44:B44"/>
    <mergeCell ref="A45:B45"/>
    <mergeCell ref="A47:B47"/>
    <mergeCell ref="A48:B48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3">
    <tabColor theme="4" tint="0.59999389629810485"/>
  </sheetPr>
  <dimension ref="A1:N58"/>
  <sheetViews>
    <sheetView zoomScale="190" zoomScaleNormal="190" workbookViewId="0">
      <selection activeCell="A2" sqref="A2:B2"/>
    </sheetView>
  </sheetViews>
  <sheetFormatPr defaultColWidth="9.140625" defaultRowHeight="10.5" x14ac:dyDescent="0.2"/>
  <cols>
    <col min="1" max="1" width="24.42578125" style="464" customWidth="1"/>
    <col min="2" max="2" width="9.5703125" style="464" customWidth="1"/>
    <col min="3" max="3" width="6.85546875" style="465" customWidth="1"/>
    <col min="4" max="4" width="8.140625" style="465" hidden="1" customWidth="1"/>
    <col min="5" max="5" width="10.140625" style="437" customWidth="1"/>
    <col min="6" max="6" width="11.28515625" style="438" customWidth="1"/>
    <col min="7" max="7" width="8.42578125" style="438" hidden="1" customWidth="1"/>
    <col min="8" max="9" width="10" style="438" hidden="1" customWidth="1"/>
    <col min="10" max="10" width="7.7109375" style="438" customWidth="1"/>
    <col min="11" max="11" width="8.140625" style="189" customWidth="1"/>
    <col min="12" max="12" width="8.85546875" style="189" customWidth="1"/>
    <col min="13" max="13" width="10.140625" style="189" customWidth="1"/>
    <col min="14" max="14" width="11.140625" style="411" bestFit="1" customWidth="1"/>
    <col min="15" max="16384" width="9.140625" style="411"/>
  </cols>
  <sheetData>
    <row r="1" spans="1:13" ht="11.25" thickBot="1" x14ac:dyDescent="0.25">
      <c r="A1" s="820" t="s">
        <v>206</v>
      </c>
      <c r="B1" s="820"/>
      <c r="C1" s="820"/>
      <c r="D1" s="820"/>
      <c r="E1" s="820"/>
      <c r="F1" s="820"/>
      <c r="G1" s="410"/>
      <c r="H1" s="410"/>
      <c r="I1" s="410"/>
      <c r="J1" s="410"/>
    </row>
    <row r="2" spans="1:13" s="414" customFormat="1" ht="75" customHeight="1" x14ac:dyDescent="0.25">
      <c r="A2" s="821" t="s">
        <v>28</v>
      </c>
      <c r="B2" s="821"/>
      <c r="C2" s="419" t="s">
        <v>29</v>
      </c>
      <c r="D2" s="415" t="s">
        <v>153</v>
      </c>
      <c r="E2" s="415" t="s">
        <v>30</v>
      </c>
      <c r="F2" s="419" t="s">
        <v>31</v>
      </c>
      <c r="G2" s="419" t="s">
        <v>176</v>
      </c>
      <c r="H2" s="419" t="s">
        <v>197</v>
      </c>
      <c r="I2" s="419" t="s">
        <v>199</v>
      </c>
      <c r="J2" s="419" t="s">
        <v>201</v>
      </c>
      <c r="K2" s="419" t="s">
        <v>194</v>
      </c>
      <c r="L2" s="412" t="s">
        <v>200</v>
      </c>
      <c r="M2" s="413" t="s">
        <v>198</v>
      </c>
    </row>
    <row r="3" spans="1:13" s="414" customFormat="1" hidden="1" x14ac:dyDescent="0.25">
      <c r="A3" s="466" t="s">
        <v>33</v>
      </c>
      <c r="B3" s="369"/>
      <c r="C3" s="369">
        <v>0</v>
      </c>
      <c r="D3" s="415">
        <v>0</v>
      </c>
      <c r="E3" s="415">
        <v>0</v>
      </c>
      <c r="F3" s="419"/>
      <c r="G3" s="415"/>
      <c r="H3" s="415"/>
      <c r="I3" s="415"/>
      <c r="J3" s="415"/>
      <c r="K3" s="302"/>
      <c r="L3" s="417"/>
      <c r="M3" s="418"/>
    </row>
    <row r="4" spans="1:13" s="414" customFormat="1" hidden="1" x14ac:dyDescent="0.25">
      <c r="A4" s="817" t="s">
        <v>34</v>
      </c>
      <c r="B4" s="817"/>
      <c r="C4" s="369"/>
      <c r="D4" s="415"/>
      <c r="E4" s="415"/>
      <c r="F4" s="419"/>
      <c r="G4" s="415"/>
      <c r="H4" s="415"/>
      <c r="I4" s="415"/>
      <c r="J4" s="415"/>
      <c r="K4" s="302"/>
      <c r="L4" s="417"/>
      <c r="M4" s="418"/>
    </row>
    <row r="5" spans="1:13" s="414" customFormat="1" hidden="1" x14ac:dyDescent="0.25">
      <c r="A5" s="817" t="s">
        <v>35</v>
      </c>
      <c r="B5" s="817"/>
      <c r="C5" s="369"/>
      <c r="D5" s="415"/>
      <c r="E5" s="415"/>
      <c r="F5" s="419"/>
      <c r="G5" s="415"/>
      <c r="H5" s="415"/>
      <c r="I5" s="415"/>
      <c r="J5" s="415"/>
      <c r="K5" s="302"/>
      <c r="L5" s="417"/>
      <c r="M5" s="418"/>
    </row>
    <row r="6" spans="1:13" s="414" customFormat="1" hidden="1" x14ac:dyDescent="0.25">
      <c r="A6" s="817" t="s">
        <v>36</v>
      </c>
      <c r="B6" s="817"/>
      <c r="C6" s="369"/>
      <c r="D6" s="415"/>
      <c r="E6" s="415"/>
      <c r="F6" s="419"/>
      <c r="G6" s="415"/>
      <c r="H6" s="415"/>
      <c r="I6" s="415"/>
      <c r="J6" s="415"/>
      <c r="K6" s="302"/>
      <c r="L6" s="417"/>
      <c r="M6" s="418"/>
    </row>
    <row r="7" spans="1:13" s="414" customFormat="1" hidden="1" x14ac:dyDescent="0.25">
      <c r="A7" s="817" t="s">
        <v>37</v>
      </c>
      <c r="B7" s="817"/>
      <c r="C7" s="369"/>
      <c r="D7" s="415">
        <f>SUM(D3:D6)</f>
        <v>0</v>
      </c>
      <c r="E7" s="415">
        <f>SUM(E3:E6)</f>
        <v>0</v>
      </c>
      <c r="F7" s="419"/>
      <c r="G7" s="415"/>
      <c r="H7" s="415"/>
      <c r="I7" s="415"/>
      <c r="J7" s="415"/>
      <c r="K7" s="302"/>
      <c r="L7" s="417"/>
      <c r="M7" s="418"/>
    </row>
    <row r="8" spans="1:13" s="414" customFormat="1" hidden="1" x14ac:dyDescent="0.25">
      <c r="A8" s="369"/>
      <c r="B8" s="370"/>
      <c r="C8" s="369"/>
      <c r="D8" s="415"/>
      <c r="E8" s="415"/>
      <c r="F8" s="419"/>
      <c r="G8" s="415"/>
      <c r="H8" s="415"/>
      <c r="I8" s="415"/>
      <c r="J8" s="415"/>
      <c r="K8" s="302"/>
      <c r="L8" s="417"/>
      <c r="M8" s="418"/>
    </row>
    <row r="9" spans="1:13" s="414" customFormat="1" ht="9.9499999999999993" customHeight="1" x14ac:dyDescent="0.25">
      <c r="A9" s="370" t="s">
        <v>225</v>
      </c>
      <c r="B9" s="370"/>
      <c r="C9" s="420">
        <v>722</v>
      </c>
      <c r="D9" s="419"/>
      <c r="E9" s="419">
        <v>160</v>
      </c>
      <c r="F9" s="419">
        <f>C9*E9</f>
        <v>115520</v>
      </c>
      <c r="G9" s="415">
        <f t="shared" ref="G9:G17" si="0">F9/$F$18</f>
        <v>0.62187769164513351</v>
      </c>
      <c r="H9" s="467">
        <f>G9*$H$40</f>
        <v>20649.1984824959</v>
      </c>
      <c r="I9" s="467">
        <f t="shared" ref="I9:I18" si="1">H9+F9</f>
        <v>136169.19848249591</v>
      </c>
      <c r="J9" s="467">
        <f>I9/C9</f>
        <v>188.59999789819378</v>
      </c>
      <c r="K9" s="468">
        <v>188.6</v>
      </c>
      <c r="L9" s="317">
        <f>J9*C9</f>
        <v>136169.19848249591</v>
      </c>
      <c r="M9" s="302">
        <f t="shared" ref="M9:M17" si="2">K9*C9</f>
        <v>136169.19999999998</v>
      </c>
    </row>
    <row r="10" spans="1:13" s="414" customFormat="1" ht="9.9499999999999993" customHeight="1" x14ac:dyDescent="0.25">
      <c r="A10" s="370" t="s">
        <v>225</v>
      </c>
      <c r="B10" s="370"/>
      <c r="C10" s="420">
        <v>310</v>
      </c>
      <c r="D10" s="419"/>
      <c r="E10" s="419">
        <v>160</v>
      </c>
      <c r="F10" s="419">
        <f t="shared" ref="F10:F17" si="3">C10*E10</f>
        <v>49600</v>
      </c>
      <c r="G10" s="415">
        <f t="shared" si="0"/>
        <v>0.26701119724375538</v>
      </c>
      <c r="H10" s="467">
        <f t="shared" ref="H10:H17" si="4">G10*$H$40</f>
        <v>8865.9993484400675</v>
      </c>
      <c r="I10" s="467">
        <f t="shared" si="1"/>
        <v>58465.999348440069</v>
      </c>
      <c r="J10" s="467">
        <f>I10/C10</f>
        <v>188.59999789819378</v>
      </c>
      <c r="K10" s="468">
        <v>188.6</v>
      </c>
      <c r="L10" s="317">
        <f t="shared" ref="L10:L17" si="5">K10*C10</f>
        <v>58466</v>
      </c>
      <c r="M10" s="302">
        <f t="shared" si="2"/>
        <v>58466</v>
      </c>
    </row>
    <row r="11" spans="1:13" s="414" customFormat="1" ht="9.9499999999999993" customHeight="1" x14ac:dyDescent="0.25">
      <c r="A11" s="370" t="s">
        <v>225</v>
      </c>
      <c r="B11" s="370"/>
      <c r="C11" s="420">
        <v>129</v>
      </c>
      <c r="D11" s="419"/>
      <c r="E11" s="419">
        <v>160</v>
      </c>
      <c r="F11" s="419">
        <f t="shared" si="3"/>
        <v>20640</v>
      </c>
      <c r="G11" s="415">
        <f t="shared" si="0"/>
        <v>0.1111111111111111</v>
      </c>
      <c r="H11" s="467">
        <f t="shared" si="4"/>
        <v>3689.3997288669957</v>
      </c>
      <c r="I11" s="467">
        <f t="shared" si="1"/>
        <v>24329.399728866996</v>
      </c>
      <c r="J11" s="467">
        <f>I11/C11</f>
        <v>188.59999789819378</v>
      </c>
      <c r="K11" s="468">
        <v>188.6</v>
      </c>
      <c r="L11" s="317">
        <f t="shared" si="5"/>
        <v>24329.399999999998</v>
      </c>
      <c r="M11" s="302">
        <f t="shared" si="2"/>
        <v>24329.399999999998</v>
      </c>
    </row>
    <row r="12" spans="1:13" s="414" customFormat="1" ht="12" hidden="1" customHeight="1" x14ac:dyDescent="0.25">
      <c r="A12" s="466">
        <v>4</v>
      </c>
      <c r="B12" s="466"/>
      <c r="C12" s="420">
        <v>0</v>
      </c>
      <c r="D12" s="419"/>
      <c r="E12" s="419">
        <v>0</v>
      </c>
      <c r="F12" s="419">
        <f t="shared" si="3"/>
        <v>0</v>
      </c>
      <c r="G12" s="415">
        <f t="shared" si="0"/>
        <v>0</v>
      </c>
      <c r="H12" s="467">
        <f t="shared" si="4"/>
        <v>0</v>
      </c>
      <c r="I12" s="467">
        <f t="shared" si="1"/>
        <v>0</v>
      </c>
      <c r="J12" s="467"/>
      <c r="K12" s="468"/>
      <c r="L12" s="317">
        <f t="shared" si="5"/>
        <v>0</v>
      </c>
      <c r="M12" s="302">
        <f t="shared" si="2"/>
        <v>0</v>
      </c>
    </row>
    <row r="13" spans="1:13" s="414" customFormat="1" ht="12" hidden="1" customHeight="1" x14ac:dyDescent="0.25">
      <c r="A13" s="466">
        <v>5</v>
      </c>
      <c r="B13" s="466"/>
      <c r="C13" s="421">
        <v>0</v>
      </c>
      <c r="D13" s="419"/>
      <c r="E13" s="419">
        <v>0</v>
      </c>
      <c r="F13" s="419">
        <f t="shared" si="3"/>
        <v>0</v>
      </c>
      <c r="G13" s="415">
        <f t="shared" si="0"/>
        <v>0</v>
      </c>
      <c r="H13" s="467">
        <f t="shared" si="4"/>
        <v>0</v>
      </c>
      <c r="I13" s="467">
        <f t="shared" si="1"/>
        <v>0</v>
      </c>
      <c r="J13" s="467"/>
      <c r="K13" s="468"/>
      <c r="L13" s="317">
        <f t="shared" si="5"/>
        <v>0</v>
      </c>
      <c r="M13" s="302">
        <f t="shared" si="2"/>
        <v>0</v>
      </c>
    </row>
    <row r="14" spans="1:13" s="414" customFormat="1" ht="12" hidden="1" customHeight="1" x14ac:dyDescent="0.25">
      <c r="A14" s="466">
        <v>6</v>
      </c>
      <c r="B14" s="466"/>
      <c r="C14" s="420"/>
      <c r="D14" s="419"/>
      <c r="E14" s="419"/>
      <c r="F14" s="419">
        <f>C14*E14</f>
        <v>0</v>
      </c>
      <c r="G14" s="415">
        <f t="shared" si="0"/>
        <v>0</v>
      </c>
      <c r="H14" s="467">
        <f t="shared" si="4"/>
        <v>0</v>
      </c>
      <c r="I14" s="467">
        <f t="shared" si="1"/>
        <v>0</v>
      </c>
      <c r="J14" s="467"/>
      <c r="K14" s="468"/>
      <c r="L14" s="317">
        <f t="shared" si="5"/>
        <v>0</v>
      </c>
      <c r="M14" s="302">
        <f t="shared" si="2"/>
        <v>0</v>
      </c>
    </row>
    <row r="15" spans="1:13" s="414" customFormat="1" ht="12" hidden="1" customHeight="1" x14ac:dyDescent="0.25">
      <c r="A15" s="817">
        <v>7</v>
      </c>
      <c r="B15" s="817"/>
      <c r="C15" s="420"/>
      <c r="D15" s="419"/>
      <c r="E15" s="419"/>
      <c r="F15" s="419">
        <f t="shared" si="3"/>
        <v>0</v>
      </c>
      <c r="G15" s="415">
        <f t="shared" si="0"/>
        <v>0</v>
      </c>
      <c r="H15" s="467">
        <f t="shared" si="4"/>
        <v>0</v>
      </c>
      <c r="I15" s="467">
        <f t="shared" si="1"/>
        <v>0</v>
      </c>
      <c r="J15" s="467"/>
      <c r="K15" s="468"/>
      <c r="L15" s="317">
        <f t="shared" si="5"/>
        <v>0</v>
      </c>
      <c r="M15" s="302">
        <f t="shared" si="2"/>
        <v>0</v>
      </c>
    </row>
    <row r="16" spans="1:13" s="414" customFormat="1" ht="12" hidden="1" customHeight="1" x14ac:dyDescent="0.25">
      <c r="A16" s="817">
        <v>8</v>
      </c>
      <c r="B16" s="817"/>
      <c r="C16" s="420"/>
      <c r="D16" s="419"/>
      <c r="E16" s="419"/>
      <c r="F16" s="419">
        <f t="shared" si="3"/>
        <v>0</v>
      </c>
      <c r="G16" s="415">
        <f t="shared" si="0"/>
        <v>0</v>
      </c>
      <c r="H16" s="467">
        <f t="shared" si="4"/>
        <v>0</v>
      </c>
      <c r="I16" s="467">
        <f t="shared" si="1"/>
        <v>0</v>
      </c>
      <c r="J16" s="467"/>
      <c r="K16" s="468"/>
      <c r="L16" s="317">
        <f t="shared" si="5"/>
        <v>0</v>
      </c>
      <c r="M16" s="302">
        <f t="shared" si="2"/>
        <v>0</v>
      </c>
    </row>
    <row r="17" spans="1:14" s="414" customFormat="1" ht="12" hidden="1" customHeight="1" x14ac:dyDescent="0.25">
      <c r="A17" s="817">
        <v>9</v>
      </c>
      <c r="B17" s="817"/>
      <c r="C17" s="420"/>
      <c r="D17" s="419"/>
      <c r="E17" s="419"/>
      <c r="F17" s="419">
        <f t="shared" si="3"/>
        <v>0</v>
      </c>
      <c r="G17" s="415">
        <f t="shared" si="0"/>
        <v>0</v>
      </c>
      <c r="H17" s="467">
        <f t="shared" si="4"/>
        <v>0</v>
      </c>
      <c r="I17" s="467">
        <f t="shared" si="1"/>
        <v>0</v>
      </c>
      <c r="J17" s="467"/>
      <c r="K17" s="468"/>
      <c r="L17" s="317">
        <f t="shared" si="5"/>
        <v>0</v>
      </c>
      <c r="M17" s="302">
        <f t="shared" si="2"/>
        <v>0</v>
      </c>
    </row>
    <row r="18" spans="1:14" s="414" customFormat="1" ht="9.9499999999999993" customHeight="1" thickBot="1" x14ac:dyDescent="0.25">
      <c r="A18" s="818" t="s">
        <v>8</v>
      </c>
      <c r="B18" s="818"/>
      <c r="C18" s="415"/>
      <c r="D18" s="419">
        <f>SUM(D9:D17)</f>
        <v>0</v>
      </c>
      <c r="E18" s="419"/>
      <c r="F18" s="419">
        <f>SUM(F9:F17)</f>
        <v>185760</v>
      </c>
      <c r="G18" s="469">
        <f>SUM(G9:G17)</f>
        <v>1</v>
      </c>
      <c r="H18" s="467">
        <f>SUM(H9:H17)</f>
        <v>33204.597559802962</v>
      </c>
      <c r="I18" s="470">
        <f t="shared" si="1"/>
        <v>218964.59755980296</v>
      </c>
      <c r="J18" s="467"/>
      <c r="K18" s="471"/>
      <c r="L18" s="397">
        <f>SUM(L9:L17)</f>
        <v>218964.5984824959</v>
      </c>
      <c r="M18" s="398">
        <f>SUM(M9:M17)</f>
        <v>218964.59999999998</v>
      </c>
      <c r="N18" s="422">
        <f>L18-M18</f>
        <v>-1.5175040753092617E-3</v>
      </c>
    </row>
    <row r="19" spans="1:14" s="414" customFormat="1" hidden="1" x14ac:dyDescent="0.25">
      <c r="A19" s="423"/>
      <c r="B19" s="424"/>
      <c r="C19" s="425"/>
      <c r="D19" s="425"/>
      <c r="E19" s="426"/>
      <c r="F19" s="426"/>
      <c r="G19" s="427"/>
      <c r="H19" s="428"/>
      <c r="I19" s="427"/>
      <c r="J19" s="427"/>
      <c r="K19" s="194"/>
      <c r="L19" s="194"/>
      <c r="M19" s="194"/>
    </row>
    <row r="20" spans="1:14" s="414" customFormat="1" hidden="1" x14ac:dyDescent="0.25">
      <c r="A20" s="429" t="s">
        <v>49</v>
      </c>
      <c r="B20" s="430"/>
      <c r="C20" s="396"/>
      <c r="D20" s="396"/>
      <c r="E20" s="415"/>
      <c r="F20" s="419">
        <v>0</v>
      </c>
      <c r="G20" s="415"/>
      <c r="H20" s="428"/>
      <c r="I20" s="415"/>
      <c r="J20" s="415"/>
      <c r="K20" s="194"/>
      <c r="L20" s="194"/>
      <c r="M20" s="194"/>
    </row>
    <row r="21" spans="1:14" s="414" customFormat="1" hidden="1" x14ac:dyDescent="0.25">
      <c r="A21" s="429" t="s">
        <v>50</v>
      </c>
      <c r="B21" s="430"/>
      <c r="C21" s="396"/>
      <c r="D21" s="396"/>
      <c r="E21" s="415">
        <f>SUM(E20)</f>
        <v>0</v>
      </c>
      <c r="F21" s="419"/>
      <c r="G21" s="415"/>
      <c r="H21" s="428"/>
      <c r="I21" s="415"/>
      <c r="J21" s="415"/>
      <c r="K21" s="194"/>
      <c r="L21" s="194"/>
      <c r="M21" s="194"/>
    </row>
    <row r="22" spans="1:14" s="414" customFormat="1" hidden="1" x14ac:dyDescent="0.25">
      <c r="A22" s="429"/>
      <c r="B22" s="430"/>
      <c r="C22" s="396"/>
      <c r="D22" s="396"/>
      <c r="E22" s="415"/>
      <c r="F22" s="419"/>
      <c r="G22" s="415"/>
      <c r="H22" s="428"/>
      <c r="I22" s="415"/>
      <c r="J22" s="415"/>
      <c r="K22" s="194"/>
      <c r="L22" s="194"/>
      <c r="M22" s="194"/>
    </row>
    <row r="23" spans="1:14" s="414" customFormat="1" hidden="1" x14ac:dyDescent="0.25">
      <c r="A23" s="429" t="s">
        <v>51</v>
      </c>
      <c r="B23" s="430"/>
      <c r="C23" s="396"/>
      <c r="D23" s="396"/>
      <c r="E23" s="415"/>
      <c r="F23" s="419">
        <v>0</v>
      </c>
      <c r="G23" s="415"/>
      <c r="H23" s="428"/>
      <c r="I23" s="415"/>
      <c r="J23" s="415"/>
      <c r="K23" s="194"/>
      <c r="L23" s="194"/>
      <c r="M23" s="194"/>
    </row>
    <row r="24" spans="1:14" s="414" customFormat="1" hidden="1" x14ac:dyDescent="0.25">
      <c r="A24" s="817" t="s">
        <v>52</v>
      </c>
      <c r="B24" s="817"/>
      <c r="C24" s="396"/>
      <c r="D24" s="396"/>
      <c r="E24" s="415">
        <f>SUM(E23)</f>
        <v>0</v>
      </c>
      <c r="F24" s="419"/>
      <c r="G24" s="415" t="e">
        <f>G18+#REF!</f>
        <v>#REF!</v>
      </c>
      <c r="H24" s="428"/>
      <c r="I24" s="415"/>
      <c r="J24" s="415"/>
      <c r="K24" s="194"/>
      <c r="L24" s="194"/>
      <c r="M24" s="194"/>
    </row>
    <row r="25" spans="1:14" s="414" customFormat="1" hidden="1" x14ac:dyDescent="0.25">
      <c r="A25" s="429"/>
      <c r="B25" s="430"/>
      <c r="C25" s="396"/>
      <c r="D25" s="396"/>
      <c r="E25" s="415"/>
      <c r="F25" s="419"/>
      <c r="G25" s="415"/>
      <c r="H25" s="428"/>
      <c r="I25" s="415"/>
      <c r="J25" s="415"/>
      <c r="K25" s="194"/>
      <c r="L25" s="194"/>
      <c r="M25" s="194"/>
    </row>
    <row r="26" spans="1:14" hidden="1" x14ac:dyDescent="0.2">
      <c r="A26" s="818"/>
      <c r="B26" s="818"/>
      <c r="C26" s="431"/>
      <c r="D26" s="431"/>
      <c r="E26" s="432"/>
      <c r="F26" s="433"/>
      <c r="G26" s="415"/>
      <c r="H26" s="416"/>
      <c r="I26" s="415"/>
      <c r="J26" s="415"/>
    </row>
    <row r="27" spans="1:14" hidden="1" x14ac:dyDescent="0.2">
      <c r="A27" s="818" t="s">
        <v>8</v>
      </c>
      <c r="B27" s="818"/>
      <c r="C27" s="431"/>
      <c r="D27" s="431"/>
      <c r="E27" s="432"/>
      <c r="F27" s="433"/>
      <c r="G27" s="189"/>
      <c r="H27" s="189"/>
      <c r="I27" s="434"/>
      <c r="J27" s="434"/>
    </row>
    <row r="28" spans="1:14" ht="13.5" customHeight="1" x14ac:dyDescent="0.2">
      <c r="A28" s="435"/>
      <c r="B28" s="435"/>
      <c r="C28" s="436"/>
      <c r="D28" s="436"/>
      <c r="I28" s="433"/>
      <c r="J28" s="433"/>
    </row>
    <row r="29" spans="1:14" ht="12" customHeight="1" x14ac:dyDescent="0.2">
      <c r="A29" s="439"/>
      <c r="B29" s="440" t="s">
        <v>9</v>
      </c>
      <c r="C29" s="440"/>
      <c r="D29" s="440"/>
      <c r="E29" s="441" t="s">
        <v>10</v>
      </c>
      <c r="F29" s="442" t="s">
        <v>144</v>
      </c>
    </row>
    <row r="30" spans="1:14" ht="9.9499999999999993" customHeight="1" x14ac:dyDescent="0.2">
      <c r="A30" s="439" t="s">
        <v>12</v>
      </c>
      <c r="B30" s="439"/>
      <c r="C30" s="443"/>
      <c r="D30" s="443"/>
      <c r="E30" s="444" t="s">
        <v>13</v>
      </c>
      <c r="F30" s="445" t="s">
        <v>13</v>
      </c>
    </row>
    <row r="31" spans="1:14" ht="9.9499999999999993" customHeight="1" x14ac:dyDescent="0.2">
      <c r="A31" s="439" t="s">
        <v>54</v>
      </c>
      <c r="B31" s="446">
        <v>0.03</v>
      </c>
      <c r="C31" s="447"/>
      <c r="D31" s="447"/>
      <c r="E31" s="433">
        <f>F31</f>
        <v>5572.8</v>
      </c>
      <c r="F31" s="433">
        <f>B31*F18</f>
        <v>5572.8</v>
      </c>
      <c r="H31" s="448"/>
      <c r="I31" s="448"/>
      <c r="J31" s="448"/>
      <c r="K31" s="449"/>
    </row>
    <row r="32" spans="1:14" ht="9.9499999999999993" customHeight="1" x14ac:dyDescent="0.2">
      <c r="A32" s="439" t="s">
        <v>15</v>
      </c>
      <c r="B32" s="450">
        <v>1.6788113E-2</v>
      </c>
      <c r="C32" s="443"/>
      <c r="D32" s="443"/>
      <c r="E32" s="433">
        <f>B32*F18</f>
        <v>3118.5598708800003</v>
      </c>
      <c r="F32" s="433">
        <f>B32*F18</f>
        <v>3118.5598708800003</v>
      </c>
      <c r="H32" s="451"/>
      <c r="I32" s="451"/>
      <c r="J32" s="451"/>
      <c r="K32" s="449"/>
    </row>
    <row r="33" spans="1:13" ht="9.9499999999999993" customHeight="1" x14ac:dyDescent="0.2">
      <c r="A33" s="439" t="s">
        <v>55</v>
      </c>
      <c r="B33" s="446">
        <v>0.03</v>
      </c>
      <c r="C33" s="447"/>
      <c r="D33" s="447"/>
      <c r="E33" s="433">
        <f>B33*F18</f>
        <v>5572.8</v>
      </c>
      <c r="F33" s="433">
        <f>(F18)*B33</f>
        <v>5572.8</v>
      </c>
      <c r="G33" s="452"/>
      <c r="H33" s="453"/>
      <c r="I33" s="454"/>
      <c r="J33" s="454"/>
      <c r="L33" s="449"/>
      <c r="M33" s="449"/>
    </row>
    <row r="34" spans="1:13" ht="9.9499999999999993" customHeight="1" x14ac:dyDescent="0.2">
      <c r="A34" s="439" t="s">
        <v>17</v>
      </c>
      <c r="B34" s="443"/>
      <c r="C34" s="443"/>
      <c r="D34" s="443"/>
      <c r="E34" s="433">
        <f>SUM(E31:E33)</f>
        <v>14264.159870880001</v>
      </c>
      <c r="F34" s="433">
        <f>SUM(F31:F33)</f>
        <v>14264.159870880001</v>
      </c>
      <c r="I34" s="449"/>
      <c r="L34" s="449"/>
      <c r="M34" s="449"/>
    </row>
    <row r="35" spans="1:13" ht="5.0999999999999996" customHeight="1" x14ac:dyDescent="0.2">
      <c r="A35" s="439"/>
      <c r="B35" s="443"/>
      <c r="C35" s="443"/>
      <c r="D35" s="443"/>
      <c r="E35" s="433"/>
      <c r="F35" s="433"/>
    </row>
    <row r="36" spans="1:13" ht="9.9499999999999993" customHeight="1" x14ac:dyDescent="0.2">
      <c r="A36" s="439" t="s">
        <v>18</v>
      </c>
      <c r="B36" s="443"/>
      <c r="C36" s="443"/>
      <c r="D36" s="443"/>
      <c r="E36" s="445" t="s">
        <v>13</v>
      </c>
      <c r="F36" s="433"/>
    </row>
    <row r="37" spans="1:13" ht="9.9499999999999993" customHeight="1" x14ac:dyDescent="0.2">
      <c r="A37" s="439" t="s">
        <v>19</v>
      </c>
      <c r="B37" s="446">
        <v>6.4999999999999997E-3</v>
      </c>
      <c r="C37" s="446"/>
      <c r="D37" s="446"/>
      <c r="E37" s="433">
        <f>F37</f>
        <v>1423.2698841387194</v>
      </c>
      <c r="F37" s="433">
        <f>B37*$E$46</f>
        <v>1423.2698841387194</v>
      </c>
    </row>
    <row r="38" spans="1:13" ht="9.9499999999999993" customHeight="1" x14ac:dyDescent="0.2">
      <c r="A38" s="439" t="s">
        <v>20</v>
      </c>
      <c r="B38" s="446">
        <v>0.03</v>
      </c>
      <c r="C38" s="455"/>
      <c r="D38" s="455"/>
      <c r="E38" s="433">
        <f t="shared" ref="E38:E39" si="6">F38</f>
        <v>6568.9379267940894</v>
      </c>
      <c r="F38" s="433">
        <f>B38*$E$46</f>
        <v>6568.9379267940894</v>
      </c>
    </row>
    <row r="39" spans="1:13" ht="9.9499999999999993" customHeight="1" x14ac:dyDescent="0.2">
      <c r="A39" s="439" t="s">
        <v>21</v>
      </c>
      <c r="B39" s="446">
        <v>0.05</v>
      </c>
      <c r="C39" s="455"/>
      <c r="D39" s="455"/>
      <c r="E39" s="433">
        <f t="shared" si="6"/>
        <v>10948.22987799015</v>
      </c>
      <c r="F39" s="433">
        <f t="shared" ref="F39" si="7">B39*$E$46</f>
        <v>10948.22987799015</v>
      </c>
    </row>
    <row r="40" spans="1:13" ht="9.9499999999999993" customHeight="1" x14ac:dyDescent="0.2">
      <c r="A40" s="439" t="s">
        <v>17</v>
      </c>
      <c r="B40" s="446">
        <f>SUM(B37:B39)</f>
        <v>8.6499999999999994E-2</v>
      </c>
      <c r="C40" s="446"/>
      <c r="D40" s="446"/>
      <c r="E40" s="433">
        <f>SUM(E37:E39)</f>
        <v>18940.437688922961</v>
      </c>
      <c r="F40" s="433">
        <f>SUM(F37:F39)</f>
        <v>18940.437688922961</v>
      </c>
      <c r="H40" s="453">
        <f>F34+F40</f>
        <v>33204.597559802962</v>
      </c>
    </row>
    <row r="41" spans="1:13" hidden="1" x14ac:dyDescent="0.2">
      <c r="A41" s="439" t="s">
        <v>155</v>
      </c>
      <c r="B41" s="446">
        <v>0</v>
      </c>
      <c r="C41" s="446"/>
      <c r="D41" s="446"/>
      <c r="E41" s="433">
        <v>0</v>
      </c>
      <c r="F41" s="433"/>
      <c r="L41" s="230" t="e">
        <f>L39/L40</f>
        <v>#DIV/0!</v>
      </c>
      <c r="M41" s="230"/>
    </row>
    <row r="42" spans="1:13" hidden="1" x14ac:dyDescent="0.2">
      <c r="A42" s="439" t="s">
        <v>156</v>
      </c>
      <c r="B42" s="446">
        <v>0</v>
      </c>
      <c r="C42" s="446"/>
      <c r="D42" s="446"/>
      <c r="E42" s="433">
        <v>0</v>
      </c>
      <c r="F42" s="433"/>
    </row>
    <row r="43" spans="1:13" hidden="1" x14ac:dyDescent="0.2">
      <c r="A43" s="819" t="s">
        <v>58</v>
      </c>
      <c r="B43" s="819"/>
      <c r="C43" s="436"/>
      <c r="D43" s="436"/>
      <c r="E43" s="456">
        <f>F18+E34</f>
        <v>200024.15987088002</v>
      </c>
    </row>
    <row r="44" spans="1:13" hidden="1" x14ac:dyDescent="0.2">
      <c r="A44" s="814" t="s">
        <v>59</v>
      </c>
      <c r="B44" s="814"/>
      <c r="C44" s="443"/>
      <c r="D44" s="443"/>
      <c r="E44" s="457">
        <f>F18+F34</f>
        <v>200024.15987088002</v>
      </c>
      <c r="G44" s="438">
        <f>E48*2%</f>
        <v>4379.291951196059</v>
      </c>
      <c r="I44" s="438">
        <f>E39/E48%</f>
        <v>5.0000000000000009</v>
      </c>
    </row>
    <row r="45" spans="1:13" hidden="1" x14ac:dyDescent="0.2">
      <c r="A45" s="458"/>
      <c r="B45" s="458"/>
      <c r="C45" s="443"/>
      <c r="D45" s="443"/>
      <c r="E45" s="457">
        <f>E43/(1-B40)</f>
        <v>218964.59755980299</v>
      </c>
    </row>
    <row r="46" spans="1:13" hidden="1" x14ac:dyDescent="0.2">
      <c r="A46" s="814" t="s">
        <v>60</v>
      </c>
      <c r="B46" s="814"/>
      <c r="C46" s="443"/>
      <c r="D46" s="443"/>
      <c r="E46" s="457">
        <f>E44/(1-B40)</f>
        <v>218964.59755980299</v>
      </c>
    </row>
    <row r="47" spans="1:13" s="459" customFormat="1" x14ac:dyDescent="0.2">
      <c r="A47" s="815" t="s">
        <v>24</v>
      </c>
      <c r="B47" s="815"/>
      <c r="C47" s="443"/>
      <c r="D47" s="443"/>
      <c r="E47" s="445" t="s">
        <v>10</v>
      </c>
      <c r="F47" s="442" t="s">
        <v>144</v>
      </c>
      <c r="H47" s="460"/>
      <c r="I47" s="460"/>
      <c r="J47" s="461" t="s">
        <v>25</v>
      </c>
      <c r="K47" s="232"/>
      <c r="L47" s="232"/>
      <c r="M47" s="232"/>
    </row>
    <row r="48" spans="1:13" x14ac:dyDescent="0.2">
      <c r="A48" s="815" t="s">
        <v>26</v>
      </c>
      <c r="B48" s="815"/>
      <c r="C48" s="443"/>
      <c r="D48" s="443"/>
      <c r="E48" s="433">
        <f>E34+E40+F18</f>
        <v>218964.59755980296</v>
      </c>
      <c r="F48" s="433">
        <f>F18+F34+F40</f>
        <v>218964.59755980299</v>
      </c>
      <c r="G48" s="411"/>
      <c r="J48" s="462">
        <f>F48-E48</f>
        <v>0</v>
      </c>
    </row>
    <row r="49" spans="1:13" x14ac:dyDescent="0.2">
      <c r="A49" s="815" t="s">
        <v>27</v>
      </c>
      <c r="B49" s="815"/>
      <c r="C49" s="431"/>
      <c r="D49" s="431"/>
      <c r="E49" s="433">
        <f>E48*12+0.03</f>
        <v>2627575.2007176355</v>
      </c>
      <c r="F49" s="433">
        <f>F48*12+0.03</f>
        <v>2627575.2007176359</v>
      </c>
      <c r="G49" s="411"/>
      <c r="J49" s="462">
        <f>F49-E49</f>
        <v>0</v>
      </c>
    </row>
    <row r="50" spans="1:13" ht="33.75" customHeight="1" x14ac:dyDescent="0.15">
      <c r="A50" s="816"/>
      <c r="B50" s="816"/>
      <c r="C50" s="816"/>
      <c r="D50" s="816"/>
      <c r="E50" s="816"/>
      <c r="F50" s="816"/>
      <c r="G50" s="816"/>
      <c r="H50" s="816"/>
      <c r="I50" s="816"/>
      <c r="J50" s="816"/>
      <c r="K50" s="816"/>
      <c r="L50" s="816"/>
    </row>
    <row r="51" spans="1:13" x14ac:dyDescent="0.2">
      <c r="A51" s="463"/>
      <c r="B51" s="463"/>
      <c r="C51" s="436"/>
      <c r="D51" s="436"/>
      <c r="E51" s="438"/>
    </row>
    <row r="52" spans="1:13" x14ac:dyDescent="0.2">
      <c r="E52" s="460">
        <f>E53-E48</f>
        <v>-88214.597559802962</v>
      </c>
      <c r="G52" s="460"/>
      <c r="H52" s="460"/>
      <c r="I52" s="460"/>
      <c r="J52" s="460"/>
    </row>
    <row r="53" spans="1:13" x14ac:dyDescent="0.2">
      <c r="E53" s="438">
        <v>130750</v>
      </c>
    </row>
    <row r="54" spans="1:13" x14ac:dyDescent="0.2">
      <c r="E54" s="438"/>
      <c r="G54" s="438">
        <v>10880.85</v>
      </c>
    </row>
    <row r="55" spans="1:13" x14ac:dyDescent="0.2">
      <c r="A55" s="411"/>
      <c r="B55" s="411"/>
      <c r="C55" s="411"/>
      <c r="D55" s="411"/>
      <c r="E55" s="438"/>
      <c r="G55" s="438">
        <v>21776.77</v>
      </c>
      <c r="H55" s="411"/>
      <c r="I55" s="411"/>
      <c r="J55" s="411"/>
      <c r="K55" s="411"/>
      <c r="L55" s="411"/>
      <c r="M55" s="411"/>
    </row>
    <row r="56" spans="1:13" x14ac:dyDescent="0.2">
      <c r="A56" s="411"/>
      <c r="B56" s="411"/>
      <c r="C56" s="411"/>
      <c r="D56" s="411"/>
      <c r="E56" s="438"/>
      <c r="G56" s="438">
        <v>45140.71</v>
      </c>
      <c r="H56" s="411"/>
      <c r="I56" s="411"/>
      <c r="J56" s="411"/>
      <c r="K56" s="411"/>
      <c r="L56" s="411"/>
      <c r="M56" s="411"/>
    </row>
    <row r="57" spans="1:13" x14ac:dyDescent="0.2">
      <c r="A57" s="411"/>
      <c r="B57" s="411"/>
      <c r="C57" s="411"/>
      <c r="D57" s="411"/>
      <c r="E57" s="438"/>
      <c r="G57" s="438">
        <v>25176.81</v>
      </c>
      <c r="H57" s="411"/>
      <c r="I57" s="411"/>
      <c r="J57" s="411"/>
      <c r="K57" s="411"/>
      <c r="L57" s="411"/>
      <c r="M57" s="411"/>
    </row>
    <row r="58" spans="1:13" x14ac:dyDescent="0.2">
      <c r="A58" s="411"/>
      <c r="B58" s="411"/>
      <c r="C58" s="411"/>
      <c r="D58" s="411"/>
      <c r="G58" s="438">
        <f>SUM(G54:G57)</f>
        <v>102975.14</v>
      </c>
      <c r="H58" s="411"/>
      <c r="I58" s="411"/>
      <c r="J58" s="411"/>
      <c r="K58" s="411"/>
      <c r="L58" s="411"/>
      <c r="M58" s="411"/>
    </row>
  </sheetData>
  <mergeCells count="20">
    <mergeCell ref="A7:B7"/>
    <mergeCell ref="A1:F1"/>
    <mergeCell ref="A2:B2"/>
    <mergeCell ref="A4:B4"/>
    <mergeCell ref="A5:B5"/>
    <mergeCell ref="A6:B6"/>
    <mergeCell ref="A44:B44"/>
    <mergeCell ref="A15:B15"/>
    <mergeCell ref="A16:B16"/>
    <mergeCell ref="A17:B17"/>
    <mergeCell ref="A18:B18"/>
    <mergeCell ref="A24:B24"/>
    <mergeCell ref="A26:B26"/>
    <mergeCell ref="A27:B27"/>
    <mergeCell ref="A43:B43"/>
    <mergeCell ref="A46:B46"/>
    <mergeCell ref="A47:B47"/>
    <mergeCell ref="A48:B48"/>
    <mergeCell ref="A49:B49"/>
    <mergeCell ref="A50:L5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4">
    <tabColor theme="4" tint="0.59999389629810485"/>
  </sheetPr>
  <dimension ref="A1:N58"/>
  <sheetViews>
    <sheetView zoomScale="180" zoomScaleNormal="180" workbookViewId="0">
      <selection activeCell="A2" sqref="A2:B2"/>
    </sheetView>
  </sheetViews>
  <sheetFormatPr defaultColWidth="9.140625" defaultRowHeight="15" x14ac:dyDescent="0.25"/>
  <cols>
    <col min="1" max="1" width="24.42578125" style="235" customWidth="1"/>
    <col min="2" max="2" width="8.7109375" style="235" customWidth="1"/>
    <col min="3" max="3" width="6.85546875" style="236" customWidth="1"/>
    <col min="4" max="4" width="8.140625" style="236" hidden="1" customWidth="1"/>
    <col min="5" max="5" width="10.85546875" style="238" customWidth="1"/>
    <col min="6" max="6" width="11.28515625" style="224" customWidth="1"/>
    <col min="7" max="7" width="8.42578125" style="224" hidden="1" customWidth="1"/>
    <col min="8" max="8" width="10.42578125" style="224" hidden="1" customWidth="1"/>
    <col min="9" max="9" width="10" style="224" hidden="1" customWidth="1"/>
    <col min="10" max="10" width="7.7109375" style="224" customWidth="1"/>
    <col min="11" max="11" width="8.140625" style="391" customWidth="1"/>
    <col min="12" max="12" width="8.85546875" style="391" customWidth="1"/>
    <col min="13" max="13" width="10.140625" style="391" customWidth="1"/>
    <col min="14" max="14" width="11.140625" style="312" bestFit="1" customWidth="1"/>
    <col min="15" max="16384" width="9.140625" style="190"/>
  </cols>
  <sheetData>
    <row r="1" spans="1:14" ht="16.5" thickBot="1" x14ac:dyDescent="0.3">
      <c r="A1" s="805" t="s">
        <v>206</v>
      </c>
      <c r="B1" s="805"/>
      <c r="C1" s="805"/>
      <c r="D1" s="805"/>
      <c r="E1" s="805"/>
      <c r="F1" s="805"/>
      <c r="G1" s="390"/>
      <c r="H1" s="390"/>
      <c r="I1" s="390"/>
      <c r="J1" s="390"/>
    </row>
    <row r="2" spans="1:14" s="196" customFormat="1" ht="75" customHeight="1" x14ac:dyDescent="0.25">
      <c r="A2" s="801" t="s">
        <v>28</v>
      </c>
      <c r="B2" s="801"/>
      <c r="C2" s="199" t="s">
        <v>29</v>
      </c>
      <c r="D2" s="170" t="s">
        <v>153</v>
      </c>
      <c r="E2" s="170" t="s">
        <v>30</v>
      </c>
      <c r="F2" s="199" t="s">
        <v>31</v>
      </c>
      <c r="G2" s="199" t="s">
        <v>176</v>
      </c>
      <c r="H2" s="199" t="s">
        <v>197</v>
      </c>
      <c r="I2" s="199" t="s">
        <v>199</v>
      </c>
      <c r="J2" s="199" t="s">
        <v>201</v>
      </c>
      <c r="K2" s="199" t="s">
        <v>194</v>
      </c>
      <c r="L2" s="392" t="s">
        <v>200</v>
      </c>
      <c r="M2" s="393" t="s">
        <v>198</v>
      </c>
      <c r="N2" s="321"/>
    </row>
    <row r="3" spans="1:14" s="196" customFormat="1" hidden="1" x14ac:dyDescent="0.25">
      <c r="A3" s="372" t="s">
        <v>33</v>
      </c>
      <c r="B3" s="300"/>
      <c r="C3" s="300">
        <v>0</v>
      </c>
      <c r="D3" s="170">
        <v>0</v>
      </c>
      <c r="E3" s="170">
        <v>0</v>
      </c>
      <c r="F3" s="199"/>
      <c r="G3" s="170"/>
      <c r="H3" s="170"/>
      <c r="I3" s="170"/>
      <c r="J3" s="170"/>
      <c r="K3" s="302"/>
      <c r="L3" s="394"/>
      <c r="M3" s="395"/>
      <c r="N3" s="321"/>
    </row>
    <row r="4" spans="1:14" s="196" customFormat="1" hidden="1" x14ac:dyDescent="0.25">
      <c r="A4" s="781" t="s">
        <v>34</v>
      </c>
      <c r="B4" s="781"/>
      <c r="C4" s="300"/>
      <c r="D4" s="170"/>
      <c r="E4" s="170"/>
      <c r="F4" s="199"/>
      <c r="G4" s="170"/>
      <c r="H4" s="170"/>
      <c r="I4" s="170"/>
      <c r="J4" s="170"/>
      <c r="K4" s="302"/>
      <c r="L4" s="394"/>
      <c r="M4" s="395"/>
      <c r="N4" s="321"/>
    </row>
    <row r="5" spans="1:14" s="196" customFormat="1" hidden="1" x14ac:dyDescent="0.25">
      <c r="A5" s="781" t="s">
        <v>35</v>
      </c>
      <c r="B5" s="781"/>
      <c r="C5" s="300"/>
      <c r="D5" s="170"/>
      <c r="E5" s="170"/>
      <c r="F5" s="199"/>
      <c r="G5" s="170"/>
      <c r="H5" s="170"/>
      <c r="I5" s="170"/>
      <c r="J5" s="170"/>
      <c r="K5" s="302"/>
      <c r="L5" s="394"/>
      <c r="M5" s="395"/>
      <c r="N5" s="321"/>
    </row>
    <row r="6" spans="1:14" s="196" customFormat="1" hidden="1" x14ac:dyDescent="0.25">
      <c r="A6" s="781" t="s">
        <v>36</v>
      </c>
      <c r="B6" s="781"/>
      <c r="C6" s="300"/>
      <c r="D6" s="170"/>
      <c r="E6" s="170"/>
      <c r="F6" s="199"/>
      <c r="G6" s="170"/>
      <c r="H6" s="170"/>
      <c r="I6" s="170"/>
      <c r="J6" s="170"/>
      <c r="K6" s="302"/>
      <c r="L6" s="394"/>
      <c r="M6" s="395"/>
      <c r="N6" s="321"/>
    </row>
    <row r="7" spans="1:14" s="196" customFormat="1" hidden="1" x14ac:dyDescent="0.25">
      <c r="A7" s="791" t="s">
        <v>37</v>
      </c>
      <c r="B7" s="791"/>
      <c r="C7" s="368"/>
      <c r="D7" s="170">
        <f>SUM(D3:D6)</f>
        <v>0</v>
      </c>
      <c r="E7" s="170">
        <f>SUM(E3:E6)</f>
        <v>0</v>
      </c>
      <c r="F7" s="199"/>
      <c r="G7" s="170"/>
      <c r="H7" s="170"/>
      <c r="I7" s="170"/>
      <c r="J7" s="170"/>
      <c r="K7" s="302"/>
      <c r="L7" s="394"/>
      <c r="M7" s="395"/>
      <c r="N7" s="321"/>
    </row>
    <row r="8" spans="1:14" s="196" customFormat="1" hidden="1" x14ac:dyDescent="0.25">
      <c r="A8" s="369"/>
      <c r="B8" s="370"/>
      <c r="C8" s="369"/>
      <c r="D8" s="170"/>
      <c r="E8" s="170"/>
      <c r="F8" s="199"/>
      <c r="G8" s="170"/>
      <c r="H8" s="170"/>
      <c r="I8" s="170"/>
      <c r="J8" s="170"/>
      <c r="K8" s="302"/>
      <c r="L8" s="394"/>
      <c r="M8" s="395"/>
      <c r="N8" s="321"/>
    </row>
    <row r="9" spans="1:14" s="196" customFormat="1" ht="9.9499999999999993" customHeight="1" x14ac:dyDescent="0.15">
      <c r="A9" s="472" t="s">
        <v>226</v>
      </c>
      <c r="B9" s="370"/>
      <c r="C9" s="353">
        <v>1445</v>
      </c>
      <c r="D9" s="199"/>
      <c r="E9" s="199">
        <v>145</v>
      </c>
      <c r="F9" s="199">
        <f>C9*E9</f>
        <v>209525</v>
      </c>
      <c r="G9" s="170">
        <f>F9/$F$18</f>
        <v>0.61541737649063033</v>
      </c>
      <c r="H9" s="204">
        <f>G9*$H$40</f>
        <v>46095.553820691704</v>
      </c>
      <c r="I9" s="204">
        <f>H9+F9</f>
        <v>255620.55382069171</v>
      </c>
      <c r="J9" s="204">
        <f>I9/C9</f>
        <v>176.90003724615343</v>
      </c>
      <c r="K9" s="468">
        <v>176.9</v>
      </c>
      <c r="L9" s="317">
        <f>J9*C9</f>
        <v>255620.55382069171</v>
      </c>
      <c r="M9" s="302">
        <f>K9*C9</f>
        <v>255620.5</v>
      </c>
      <c r="N9" s="321"/>
    </row>
    <row r="10" spans="1:14" s="196" customFormat="1" ht="9.9499999999999993" customHeight="1" x14ac:dyDescent="0.15">
      <c r="A10" s="472" t="s">
        <v>227</v>
      </c>
      <c r="B10" s="370"/>
      <c r="C10" s="353">
        <v>516</v>
      </c>
      <c r="D10" s="199"/>
      <c r="E10" s="199">
        <v>145</v>
      </c>
      <c r="F10" s="199">
        <f t="shared" ref="F10:F17" si="0">C10*E10</f>
        <v>74820</v>
      </c>
      <c r="G10" s="170">
        <f t="shared" ref="G10:G17" si="1">F10/$F$18</f>
        <v>0.21976149914821125</v>
      </c>
      <c r="H10" s="204">
        <f t="shared" ref="H10:H17" si="2">G10*$H$40</f>
        <v>16460.41921901517</v>
      </c>
      <c r="I10" s="204">
        <f t="shared" ref="I10:I17" si="3">H10+F10</f>
        <v>91280.419219015166</v>
      </c>
      <c r="J10" s="204">
        <f t="shared" ref="J10:J13" si="4">I10/C10</f>
        <v>176.90003724615343</v>
      </c>
      <c r="K10" s="468">
        <v>176.9</v>
      </c>
      <c r="L10" s="317">
        <f>K10*C10</f>
        <v>91280.400000000009</v>
      </c>
      <c r="M10" s="302">
        <f t="shared" ref="M10:M17" si="5">K10*C10</f>
        <v>91280.400000000009</v>
      </c>
      <c r="N10" s="321"/>
    </row>
    <row r="11" spans="1:14" s="196" customFormat="1" ht="9.9499999999999993" customHeight="1" x14ac:dyDescent="0.15">
      <c r="A11" s="472" t="s">
        <v>228</v>
      </c>
      <c r="B11" s="370"/>
      <c r="C11" s="353">
        <v>129</v>
      </c>
      <c r="D11" s="199"/>
      <c r="E11" s="199">
        <v>145</v>
      </c>
      <c r="F11" s="199">
        <f t="shared" si="0"/>
        <v>18705</v>
      </c>
      <c r="G11" s="170">
        <f t="shared" si="1"/>
        <v>5.4940374787052812E-2</v>
      </c>
      <c r="H11" s="204">
        <f t="shared" si="2"/>
        <v>4115.1048047537925</v>
      </c>
      <c r="I11" s="204">
        <f t="shared" si="3"/>
        <v>22820.104804753792</v>
      </c>
      <c r="J11" s="204">
        <f t="shared" si="4"/>
        <v>176.90003724615343</v>
      </c>
      <c r="K11" s="468">
        <v>176.9</v>
      </c>
      <c r="L11" s="317">
        <f t="shared" ref="L11:L17" si="6">K11*C11</f>
        <v>22820.100000000002</v>
      </c>
      <c r="M11" s="302">
        <f t="shared" si="5"/>
        <v>22820.100000000002</v>
      </c>
      <c r="N11" s="321"/>
    </row>
    <row r="12" spans="1:14" s="196" customFormat="1" ht="9.9499999999999993" customHeight="1" x14ac:dyDescent="0.15">
      <c r="A12" s="472" t="s">
        <v>229</v>
      </c>
      <c r="B12" s="466"/>
      <c r="C12" s="353">
        <v>129</v>
      </c>
      <c r="D12" s="199"/>
      <c r="E12" s="199">
        <v>145</v>
      </c>
      <c r="F12" s="199">
        <f t="shared" si="0"/>
        <v>18705</v>
      </c>
      <c r="G12" s="170">
        <f t="shared" si="1"/>
        <v>5.4940374787052812E-2</v>
      </c>
      <c r="H12" s="204">
        <f t="shared" si="2"/>
        <v>4115.1048047537925</v>
      </c>
      <c r="I12" s="204">
        <f t="shared" si="3"/>
        <v>22820.104804753792</v>
      </c>
      <c r="J12" s="204">
        <f t="shared" si="4"/>
        <v>176.90003724615343</v>
      </c>
      <c r="K12" s="468">
        <v>176.9</v>
      </c>
      <c r="L12" s="317">
        <f t="shared" si="6"/>
        <v>22820.100000000002</v>
      </c>
      <c r="M12" s="302">
        <f t="shared" si="5"/>
        <v>22820.100000000002</v>
      </c>
      <c r="N12" s="321"/>
    </row>
    <row r="13" spans="1:14" s="196" customFormat="1" ht="9.9499999999999993" customHeight="1" x14ac:dyDescent="0.15">
      <c r="A13" s="472" t="s">
        <v>230</v>
      </c>
      <c r="B13" s="466"/>
      <c r="C13" s="354">
        <v>129</v>
      </c>
      <c r="D13" s="199"/>
      <c r="E13" s="199">
        <v>145</v>
      </c>
      <c r="F13" s="199">
        <f t="shared" si="0"/>
        <v>18705</v>
      </c>
      <c r="G13" s="170">
        <f t="shared" si="1"/>
        <v>5.4940374787052812E-2</v>
      </c>
      <c r="H13" s="204">
        <f t="shared" si="2"/>
        <v>4115.1048047537925</v>
      </c>
      <c r="I13" s="204">
        <f t="shared" si="3"/>
        <v>22820.104804753792</v>
      </c>
      <c r="J13" s="204">
        <f t="shared" si="4"/>
        <v>176.90003724615343</v>
      </c>
      <c r="K13" s="468">
        <v>176.9</v>
      </c>
      <c r="L13" s="317">
        <f>K13*C13</f>
        <v>22820.100000000002</v>
      </c>
      <c r="M13" s="302">
        <f t="shared" si="5"/>
        <v>22820.100000000002</v>
      </c>
      <c r="N13" s="321"/>
    </row>
    <row r="14" spans="1:14" s="196" customFormat="1" ht="9.9499999999999993" hidden="1" customHeight="1" x14ac:dyDescent="0.25">
      <c r="A14" s="372">
        <v>6</v>
      </c>
      <c r="B14" s="372"/>
      <c r="C14" s="353"/>
      <c r="D14" s="199"/>
      <c r="E14" s="199"/>
      <c r="F14" s="199">
        <f>C14*E14</f>
        <v>0</v>
      </c>
      <c r="G14" s="170">
        <f t="shared" si="1"/>
        <v>0</v>
      </c>
      <c r="H14" s="204">
        <f t="shared" si="2"/>
        <v>0</v>
      </c>
      <c r="I14" s="204">
        <f t="shared" si="3"/>
        <v>0</v>
      </c>
      <c r="J14" s="204"/>
      <c r="K14" s="468"/>
      <c r="L14" s="317">
        <f t="shared" si="6"/>
        <v>0</v>
      </c>
      <c r="M14" s="302">
        <f t="shared" si="5"/>
        <v>0</v>
      </c>
      <c r="N14" s="321"/>
    </row>
    <row r="15" spans="1:14" s="196" customFormat="1" ht="9.9499999999999993" hidden="1" customHeight="1" x14ac:dyDescent="0.25">
      <c r="A15" s="781">
        <v>7</v>
      </c>
      <c r="B15" s="781"/>
      <c r="C15" s="353"/>
      <c r="D15" s="199"/>
      <c r="E15" s="199"/>
      <c r="F15" s="199">
        <f t="shared" si="0"/>
        <v>0</v>
      </c>
      <c r="G15" s="170">
        <f t="shared" si="1"/>
        <v>0</v>
      </c>
      <c r="H15" s="204">
        <f t="shared" si="2"/>
        <v>0</v>
      </c>
      <c r="I15" s="204">
        <f t="shared" si="3"/>
        <v>0</v>
      </c>
      <c r="J15" s="204"/>
      <c r="K15" s="468"/>
      <c r="L15" s="317">
        <f t="shared" si="6"/>
        <v>0</v>
      </c>
      <c r="M15" s="302">
        <f t="shared" si="5"/>
        <v>0</v>
      </c>
      <c r="N15" s="321"/>
    </row>
    <row r="16" spans="1:14" s="196" customFormat="1" ht="9.9499999999999993" hidden="1" customHeight="1" x14ac:dyDescent="0.25">
      <c r="A16" s="781">
        <v>8</v>
      </c>
      <c r="B16" s="781"/>
      <c r="C16" s="353"/>
      <c r="D16" s="199"/>
      <c r="E16" s="199"/>
      <c r="F16" s="199">
        <f t="shared" si="0"/>
        <v>0</v>
      </c>
      <c r="G16" s="170">
        <f t="shared" si="1"/>
        <v>0</v>
      </c>
      <c r="H16" s="204">
        <f t="shared" si="2"/>
        <v>0</v>
      </c>
      <c r="I16" s="204">
        <f t="shared" si="3"/>
        <v>0</v>
      </c>
      <c r="J16" s="204"/>
      <c r="K16" s="468"/>
      <c r="L16" s="317">
        <f t="shared" si="6"/>
        <v>0</v>
      </c>
      <c r="M16" s="302">
        <f t="shared" si="5"/>
        <v>0</v>
      </c>
      <c r="N16" s="321"/>
    </row>
    <row r="17" spans="1:14" s="196" customFormat="1" ht="9.9499999999999993" hidden="1" customHeight="1" x14ac:dyDescent="0.25">
      <c r="A17" s="781">
        <v>9</v>
      </c>
      <c r="B17" s="781"/>
      <c r="C17" s="353"/>
      <c r="D17" s="199"/>
      <c r="E17" s="199"/>
      <c r="F17" s="199">
        <f t="shared" si="0"/>
        <v>0</v>
      </c>
      <c r="G17" s="170">
        <f t="shared" si="1"/>
        <v>0</v>
      </c>
      <c r="H17" s="204">
        <f t="shared" si="2"/>
        <v>0</v>
      </c>
      <c r="I17" s="204">
        <f t="shared" si="3"/>
        <v>0</v>
      </c>
      <c r="J17" s="204"/>
      <c r="K17" s="468"/>
      <c r="L17" s="317">
        <f t="shared" si="6"/>
        <v>0</v>
      </c>
      <c r="M17" s="302">
        <f t="shared" si="5"/>
        <v>0</v>
      </c>
      <c r="N17" s="321"/>
    </row>
    <row r="18" spans="1:14" s="196" customFormat="1" ht="9.9499999999999993" customHeight="1" thickBot="1" x14ac:dyDescent="0.25">
      <c r="A18" s="787" t="s">
        <v>8</v>
      </c>
      <c r="B18" s="787"/>
      <c r="C18" s="170"/>
      <c r="D18" s="199">
        <f>SUM(D9:D17)</f>
        <v>0</v>
      </c>
      <c r="E18" s="199"/>
      <c r="F18" s="199">
        <f>SUM(F9:F17)</f>
        <v>340460</v>
      </c>
      <c r="G18" s="473">
        <f>SUM(G9:G17)</f>
        <v>1</v>
      </c>
      <c r="H18" s="204">
        <f>SUM(H9:H17)</f>
        <v>74901.287453968253</v>
      </c>
      <c r="I18" s="384">
        <f>H18+F18</f>
        <v>415361.28745396825</v>
      </c>
      <c r="J18" s="204"/>
      <c r="K18" s="385"/>
      <c r="L18" s="397">
        <f>SUM(L9:L17)-0.04</f>
        <v>415361.21382069169</v>
      </c>
      <c r="M18" s="398">
        <f>SUM(M9:M17)</f>
        <v>415361.19999999995</v>
      </c>
      <c r="N18" s="399">
        <f>L18-M18</f>
        <v>1.3820691732689738E-2</v>
      </c>
    </row>
    <row r="19" spans="1:14" s="196" customFormat="1" hidden="1" x14ac:dyDescent="0.25">
      <c r="A19" s="355"/>
      <c r="B19" s="356"/>
      <c r="C19" s="357"/>
      <c r="D19" s="357"/>
      <c r="E19" s="358"/>
      <c r="F19" s="358"/>
      <c r="G19" s="359"/>
      <c r="H19" s="207"/>
      <c r="I19" s="359"/>
      <c r="J19" s="359"/>
      <c r="K19" s="400"/>
      <c r="L19" s="400"/>
      <c r="M19" s="400"/>
      <c r="N19" s="321"/>
    </row>
    <row r="20" spans="1:14" s="196" customFormat="1" hidden="1" x14ac:dyDescent="0.25">
      <c r="A20" s="314" t="s">
        <v>49</v>
      </c>
      <c r="B20" s="205"/>
      <c r="C20" s="198"/>
      <c r="D20" s="198"/>
      <c r="E20" s="170"/>
      <c r="F20" s="199">
        <v>0</v>
      </c>
      <c r="G20" s="170"/>
      <c r="H20" s="207"/>
      <c r="I20" s="170"/>
      <c r="J20" s="170"/>
      <c r="K20" s="400"/>
      <c r="L20" s="400"/>
      <c r="M20" s="400"/>
      <c r="N20" s="321"/>
    </row>
    <row r="21" spans="1:14" s="196" customFormat="1" hidden="1" x14ac:dyDescent="0.25">
      <c r="A21" s="314" t="s">
        <v>50</v>
      </c>
      <c r="B21" s="205"/>
      <c r="C21" s="198"/>
      <c r="D21" s="198"/>
      <c r="E21" s="170">
        <f>SUM(E20)</f>
        <v>0</v>
      </c>
      <c r="F21" s="199"/>
      <c r="G21" s="170"/>
      <c r="H21" s="207"/>
      <c r="I21" s="170"/>
      <c r="J21" s="170"/>
      <c r="K21" s="400"/>
      <c r="L21" s="400"/>
      <c r="M21" s="400"/>
      <c r="N21" s="321"/>
    </row>
    <row r="22" spans="1:14" s="196" customFormat="1" hidden="1" x14ac:dyDescent="0.25">
      <c r="A22" s="314"/>
      <c r="B22" s="205"/>
      <c r="C22" s="198"/>
      <c r="D22" s="198"/>
      <c r="E22" s="170"/>
      <c r="F22" s="199"/>
      <c r="G22" s="170"/>
      <c r="H22" s="207"/>
      <c r="I22" s="170"/>
      <c r="J22" s="170"/>
      <c r="K22" s="400"/>
      <c r="L22" s="400"/>
      <c r="M22" s="400"/>
      <c r="N22" s="321"/>
    </row>
    <row r="23" spans="1:14" s="196" customFormat="1" hidden="1" x14ac:dyDescent="0.25">
      <c r="A23" s="314" t="s">
        <v>51</v>
      </c>
      <c r="B23" s="205"/>
      <c r="C23" s="198"/>
      <c r="D23" s="198"/>
      <c r="E23" s="170"/>
      <c r="F23" s="199">
        <v>0</v>
      </c>
      <c r="G23" s="170"/>
      <c r="H23" s="207"/>
      <c r="I23" s="170"/>
      <c r="J23" s="170"/>
      <c r="K23" s="400"/>
      <c r="L23" s="400"/>
      <c r="M23" s="400"/>
      <c r="N23" s="321"/>
    </row>
    <row r="24" spans="1:14" s="196" customFormat="1" hidden="1" x14ac:dyDescent="0.25">
      <c r="A24" s="781" t="s">
        <v>52</v>
      </c>
      <c r="B24" s="781"/>
      <c r="C24" s="198"/>
      <c r="D24" s="198"/>
      <c r="E24" s="170">
        <f>SUM(E23)</f>
        <v>0</v>
      </c>
      <c r="F24" s="199"/>
      <c r="G24" s="170" t="e">
        <f>G18+#REF!</f>
        <v>#REF!</v>
      </c>
      <c r="H24" s="207"/>
      <c r="I24" s="170"/>
      <c r="J24" s="170"/>
      <c r="K24" s="400"/>
      <c r="L24" s="400"/>
      <c r="M24" s="400"/>
      <c r="N24" s="321"/>
    </row>
    <row r="25" spans="1:14" s="196" customFormat="1" hidden="1" x14ac:dyDescent="0.25">
      <c r="A25" s="314"/>
      <c r="B25" s="205"/>
      <c r="C25" s="198"/>
      <c r="D25" s="198"/>
      <c r="E25" s="170"/>
      <c r="F25" s="199"/>
      <c r="G25" s="170"/>
      <c r="H25" s="207"/>
      <c r="I25" s="170"/>
      <c r="J25" s="170"/>
      <c r="K25" s="400"/>
      <c r="L25" s="400"/>
      <c r="M25" s="400"/>
      <c r="N25" s="321"/>
    </row>
    <row r="26" spans="1:14" hidden="1" x14ac:dyDescent="0.25">
      <c r="A26" s="787"/>
      <c r="B26" s="787"/>
      <c r="C26" s="209"/>
      <c r="D26" s="209"/>
      <c r="E26" s="210"/>
      <c r="F26" s="171"/>
      <c r="G26" s="170"/>
      <c r="H26" s="316"/>
      <c r="I26" s="170"/>
      <c r="J26" s="170"/>
    </row>
    <row r="27" spans="1:14" hidden="1" x14ac:dyDescent="0.25">
      <c r="A27" s="787" t="s">
        <v>8</v>
      </c>
      <c r="B27" s="787"/>
      <c r="C27" s="209"/>
      <c r="D27" s="209"/>
      <c r="E27" s="210"/>
      <c r="F27" s="171"/>
      <c r="G27" s="304"/>
      <c r="H27" s="304"/>
      <c r="I27" s="360"/>
      <c r="J27" s="360"/>
    </row>
    <row r="28" spans="1:14" ht="12.75" customHeight="1" x14ac:dyDescent="0.25">
      <c r="A28" s="212"/>
      <c r="B28" s="212"/>
      <c r="C28" s="213"/>
      <c r="D28" s="213"/>
      <c r="E28" s="214"/>
      <c r="F28" s="215"/>
      <c r="G28" s="215"/>
      <c r="H28" s="215"/>
      <c r="I28" s="171"/>
      <c r="J28" s="171"/>
    </row>
    <row r="29" spans="1:14" ht="12" customHeight="1" x14ac:dyDescent="0.25">
      <c r="A29" s="216"/>
      <c r="B29" s="349" t="s">
        <v>9</v>
      </c>
      <c r="C29" s="349"/>
      <c r="D29" s="349"/>
      <c r="E29" s="361" t="s">
        <v>10</v>
      </c>
      <c r="F29" s="350" t="s">
        <v>144</v>
      </c>
      <c r="G29" s="215"/>
      <c r="H29" s="215"/>
      <c r="I29" s="215">
        <f>I18-F48</f>
        <v>9.0000000025611371E-2</v>
      </c>
      <c r="J29" s="215"/>
      <c r="L29" s="391">
        <f>L18-F48</f>
        <v>1.6366723459213972E-2</v>
      </c>
      <c r="M29" s="391">
        <f>M18-E48</f>
        <v>2.5460317265242338E-3</v>
      </c>
    </row>
    <row r="30" spans="1:14" ht="9.9499999999999993" customHeight="1" x14ac:dyDescent="0.25">
      <c r="A30" s="216" t="s">
        <v>12</v>
      </c>
      <c r="B30" s="216"/>
      <c r="C30" s="373"/>
      <c r="D30" s="373"/>
      <c r="E30" s="221" t="s">
        <v>13</v>
      </c>
      <c r="F30" s="173" t="s">
        <v>13</v>
      </c>
      <c r="G30" s="215"/>
      <c r="H30" s="215"/>
      <c r="I30" s="215"/>
      <c r="J30" s="215"/>
    </row>
    <row r="31" spans="1:14" ht="9.9499999999999993" customHeight="1" x14ac:dyDescent="0.25">
      <c r="A31" s="216" t="s">
        <v>54</v>
      </c>
      <c r="B31" s="227">
        <v>0.05</v>
      </c>
      <c r="C31" s="223"/>
      <c r="D31" s="223"/>
      <c r="E31" s="171">
        <f>F31</f>
        <v>17023</v>
      </c>
      <c r="F31" s="171">
        <f>B31*F18</f>
        <v>17023</v>
      </c>
      <c r="G31" s="215"/>
      <c r="H31" s="225"/>
      <c r="I31" s="225"/>
      <c r="J31" s="225"/>
      <c r="K31" s="243"/>
    </row>
    <row r="32" spans="1:14" ht="9.9499999999999993" customHeight="1" x14ac:dyDescent="0.25">
      <c r="A32" s="216" t="s">
        <v>15</v>
      </c>
      <c r="B32" s="401">
        <v>1.4472240000000001E-2</v>
      </c>
      <c r="C32" s="373"/>
      <c r="D32" s="373"/>
      <c r="E32" s="171">
        <f>B32*F18</f>
        <v>4927.2188304000001</v>
      </c>
      <c r="F32" s="171">
        <f>B32*F18</f>
        <v>4927.2188304000001</v>
      </c>
      <c r="G32" s="215"/>
      <c r="H32" s="226"/>
      <c r="I32" s="226"/>
      <c r="J32" s="226"/>
      <c r="K32" s="243"/>
    </row>
    <row r="33" spans="1:14" ht="9.9499999999999993" customHeight="1" x14ac:dyDescent="0.25">
      <c r="A33" s="216" t="s">
        <v>55</v>
      </c>
      <c r="B33" s="409">
        <v>4.9997779999999999E-2</v>
      </c>
      <c r="C33" s="223"/>
      <c r="D33" s="223"/>
      <c r="E33" s="171">
        <f>B33*F18</f>
        <v>17022.2441788</v>
      </c>
      <c r="F33" s="171">
        <f>(F18)*B33</f>
        <v>17022.2441788</v>
      </c>
      <c r="G33" s="301"/>
      <c r="H33" s="343"/>
      <c r="I33" s="228"/>
      <c r="J33" s="228"/>
      <c r="L33" s="362"/>
      <c r="M33" s="362"/>
    </row>
    <row r="34" spans="1:14" ht="9.9499999999999993" customHeight="1" x14ac:dyDescent="0.25">
      <c r="A34" s="216" t="s">
        <v>17</v>
      </c>
      <c r="B34" s="373"/>
      <c r="C34" s="373"/>
      <c r="D34" s="373"/>
      <c r="E34" s="171">
        <f>SUM(E31:E33)</f>
        <v>38972.463009200001</v>
      </c>
      <c r="F34" s="171">
        <f>SUM(F31:F33)</f>
        <v>38972.463009200001</v>
      </c>
      <c r="G34" s="215"/>
      <c r="H34" s="215"/>
      <c r="I34" s="362"/>
      <c r="J34" s="215"/>
      <c r="L34" s="362"/>
      <c r="M34" s="362"/>
    </row>
    <row r="35" spans="1:14" ht="5.0999999999999996" customHeight="1" x14ac:dyDescent="0.25">
      <c r="A35" s="216"/>
      <c r="B35" s="373"/>
      <c r="C35" s="373"/>
      <c r="D35" s="373"/>
      <c r="E35" s="171"/>
      <c r="F35" s="171"/>
      <c r="G35" s="215"/>
      <c r="H35" s="215"/>
      <c r="I35" s="215"/>
      <c r="J35" s="215"/>
      <c r="L35" s="189"/>
      <c r="M35" s="189"/>
    </row>
    <row r="36" spans="1:14" ht="9.9499999999999993" customHeight="1" x14ac:dyDescent="0.25">
      <c r="A36" s="216" t="s">
        <v>18</v>
      </c>
      <c r="B36" s="373"/>
      <c r="C36" s="373"/>
      <c r="D36" s="373"/>
      <c r="E36" s="173" t="s">
        <v>13</v>
      </c>
      <c r="F36" s="171"/>
      <c r="G36" s="215"/>
      <c r="H36" s="215"/>
      <c r="I36" s="215"/>
      <c r="J36" s="215"/>
      <c r="L36" s="189"/>
      <c r="M36" s="189"/>
    </row>
    <row r="37" spans="1:14" ht="9.9499999999999993" customHeight="1" x14ac:dyDescent="0.25">
      <c r="A37" s="216" t="s">
        <v>19</v>
      </c>
      <c r="B37" s="227">
        <v>6.4999999999999997E-3</v>
      </c>
      <c r="C37" s="227"/>
      <c r="D37" s="227"/>
      <c r="E37" s="171">
        <f>F37</f>
        <v>2699.8478484507932</v>
      </c>
      <c r="F37" s="171">
        <f>B37*$E$46</f>
        <v>2699.8478484507932</v>
      </c>
      <c r="G37" s="215"/>
      <c r="H37" s="215"/>
      <c r="I37" s="215"/>
      <c r="J37" s="215"/>
      <c r="L37" s="189"/>
      <c r="M37" s="189"/>
    </row>
    <row r="38" spans="1:14" ht="9.9499999999999993" customHeight="1" x14ac:dyDescent="0.25">
      <c r="A38" s="216" t="s">
        <v>20</v>
      </c>
      <c r="B38" s="227">
        <v>0.03</v>
      </c>
      <c r="C38" s="229"/>
      <c r="D38" s="229"/>
      <c r="E38" s="171">
        <f t="shared" ref="E38:E39" si="7">F38</f>
        <v>12460.856223619046</v>
      </c>
      <c r="F38" s="171">
        <f>B38*$E$46+0.02</f>
        <v>12460.856223619046</v>
      </c>
      <c r="G38" s="215"/>
      <c r="H38" s="215"/>
      <c r="I38" s="215"/>
      <c r="J38" s="215"/>
      <c r="L38" s="189"/>
      <c r="M38" s="189"/>
    </row>
    <row r="39" spans="1:14" ht="9.9499999999999993" customHeight="1" x14ac:dyDescent="0.25">
      <c r="A39" s="216" t="s">
        <v>21</v>
      </c>
      <c r="B39" s="227">
        <v>0.05</v>
      </c>
      <c r="C39" s="229"/>
      <c r="D39" s="229"/>
      <c r="E39" s="171">
        <f t="shared" si="7"/>
        <v>20768.100372698413</v>
      </c>
      <c r="F39" s="171">
        <f>B39*$E$46+0.04</f>
        <v>20768.100372698413</v>
      </c>
      <c r="G39" s="215"/>
      <c r="H39" s="215"/>
      <c r="I39" s="215"/>
      <c r="J39" s="215"/>
      <c r="L39" s="189"/>
      <c r="M39" s="189"/>
    </row>
    <row r="40" spans="1:14" ht="9.9499999999999993" customHeight="1" x14ac:dyDescent="0.25">
      <c r="A40" s="216" t="s">
        <v>17</v>
      </c>
      <c r="B40" s="227">
        <f>SUM(B37:B39)</f>
        <v>8.6499999999999994E-2</v>
      </c>
      <c r="C40" s="227"/>
      <c r="D40" s="227"/>
      <c r="E40" s="171">
        <f>SUM(E37:E39)+0.02</f>
        <v>35928.824444768245</v>
      </c>
      <c r="F40" s="171">
        <f>SUM(F37:F39)+0.02</f>
        <v>35928.824444768245</v>
      </c>
      <c r="G40" s="215"/>
      <c r="H40" s="343">
        <f>F34+F40</f>
        <v>74901.287453968253</v>
      </c>
      <c r="I40" s="215"/>
      <c r="J40" s="215"/>
      <c r="L40" s="189">
        <v>0.03</v>
      </c>
      <c r="M40" s="189"/>
    </row>
    <row r="41" spans="1:14" hidden="1" x14ac:dyDescent="0.25">
      <c r="A41" s="216" t="s">
        <v>155</v>
      </c>
      <c r="B41" s="227">
        <v>0</v>
      </c>
      <c r="C41" s="227"/>
      <c r="D41" s="227"/>
      <c r="E41" s="171">
        <v>0</v>
      </c>
      <c r="F41" s="171"/>
      <c r="G41" s="215"/>
      <c r="H41" s="215"/>
      <c r="I41" s="215"/>
      <c r="J41" s="215"/>
      <c r="L41" s="230">
        <f>L39/L40</f>
        <v>0</v>
      </c>
      <c r="M41" s="230"/>
    </row>
    <row r="42" spans="1:14" hidden="1" x14ac:dyDescent="0.25">
      <c r="A42" s="216" t="s">
        <v>156</v>
      </c>
      <c r="B42" s="227">
        <v>0</v>
      </c>
      <c r="C42" s="227"/>
      <c r="D42" s="227"/>
      <c r="E42" s="171">
        <v>0</v>
      </c>
      <c r="F42" s="171"/>
      <c r="G42" s="215"/>
      <c r="H42" s="215"/>
      <c r="I42" s="215"/>
      <c r="J42" s="215"/>
    </row>
    <row r="43" spans="1:14" hidden="1" x14ac:dyDescent="0.25">
      <c r="A43" s="802" t="s">
        <v>58</v>
      </c>
      <c r="B43" s="802"/>
      <c r="C43" s="213"/>
      <c r="D43" s="213"/>
      <c r="E43" s="402">
        <f>F18+E34</f>
        <v>379432.4630092</v>
      </c>
      <c r="F43" s="215"/>
      <c r="G43" s="215"/>
      <c r="H43" s="215"/>
      <c r="I43" s="215"/>
      <c r="J43" s="215"/>
    </row>
    <row r="44" spans="1:14" hidden="1" x14ac:dyDescent="0.25">
      <c r="A44" s="796" t="s">
        <v>59</v>
      </c>
      <c r="B44" s="796"/>
      <c r="C44" s="373"/>
      <c r="D44" s="373"/>
      <c r="E44" s="403">
        <f>F18+F34</f>
        <v>379432.4630092</v>
      </c>
      <c r="F44" s="215"/>
      <c r="G44" s="215">
        <f>E48*2%</f>
        <v>8307.2239490793654</v>
      </c>
      <c r="H44" s="215"/>
      <c r="I44" s="215">
        <f>E39/E48%</f>
        <v>5.0000097505497019</v>
      </c>
      <c r="J44" s="215"/>
    </row>
    <row r="45" spans="1:14" hidden="1" x14ac:dyDescent="0.25">
      <c r="A45" s="371"/>
      <c r="B45" s="371"/>
      <c r="C45" s="373"/>
      <c r="D45" s="373"/>
      <c r="E45" s="403">
        <f>E43/(1-B40)</f>
        <v>415361.20745396824</v>
      </c>
      <c r="F45" s="215"/>
      <c r="G45" s="215"/>
      <c r="H45" s="215"/>
      <c r="I45" s="215"/>
      <c r="J45" s="215"/>
    </row>
    <row r="46" spans="1:14" hidden="1" x14ac:dyDescent="0.25">
      <c r="A46" s="796" t="s">
        <v>60</v>
      </c>
      <c r="B46" s="796"/>
      <c r="C46" s="373"/>
      <c r="D46" s="373"/>
      <c r="E46" s="403">
        <f>E44/(1-B40)</f>
        <v>415361.20745396824</v>
      </c>
      <c r="F46" s="215"/>
      <c r="G46" s="215"/>
      <c r="H46" s="215"/>
      <c r="I46" s="215"/>
      <c r="J46" s="215"/>
    </row>
    <row r="47" spans="1:14" s="234" customFormat="1" x14ac:dyDescent="0.25">
      <c r="A47" s="776" t="s">
        <v>24</v>
      </c>
      <c r="B47" s="776"/>
      <c r="C47" s="373"/>
      <c r="D47" s="373"/>
      <c r="E47" s="173" t="s">
        <v>10</v>
      </c>
      <c r="F47" s="350" t="s">
        <v>144</v>
      </c>
      <c r="H47" s="364"/>
      <c r="I47" s="364"/>
      <c r="J47" s="404" t="s">
        <v>25</v>
      </c>
      <c r="K47" s="405"/>
      <c r="L47" s="405"/>
      <c r="M47" s="405"/>
      <c r="N47" s="406"/>
    </row>
    <row r="48" spans="1:14" x14ac:dyDescent="0.25">
      <c r="A48" s="776" t="s">
        <v>26</v>
      </c>
      <c r="B48" s="776"/>
      <c r="C48" s="373"/>
      <c r="D48" s="373"/>
      <c r="E48" s="171">
        <f>E34+E40+F18-0.09</f>
        <v>415361.19745396823</v>
      </c>
      <c r="F48" s="171">
        <f>F18+F34+F40-0.09</f>
        <v>415361.19745396823</v>
      </c>
      <c r="H48" s="215"/>
      <c r="I48" s="215"/>
      <c r="J48" s="407">
        <f>F48-E48</f>
        <v>0</v>
      </c>
    </row>
    <row r="49" spans="1:13" x14ac:dyDescent="0.25">
      <c r="A49" s="776" t="s">
        <v>27</v>
      </c>
      <c r="B49" s="776"/>
      <c r="C49" s="209"/>
      <c r="D49" s="209"/>
      <c r="E49" s="171">
        <f>E48*12+0.03</f>
        <v>4984334.399447619</v>
      </c>
      <c r="F49" s="171">
        <f>F48*12+0.03</f>
        <v>4984334.399447619</v>
      </c>
      <c r="H49" s="215"/>
      <c r="I49" s="215"/>
      <c r="J49" s="407">
        <f>F49-E49</f>
        <v>0</v>
      </c>
    </row>
    <row r="50" spans="1:13" ht="33.75" customHeight="1" x14ac:dyDescent="0.25">
      <c r="A50" s="822"/>
      <c r="B50" s="822"/>
      <c r="C50" s="822"/>
      <c r="D50" s="822"/>
      <c r="E50" s="822"/>
      <c r="F50" s="822"/>
      <c r="G50" s="822"/>
      <c r="H50" s="822"/>
      <c r="I50" s="822"/>
      <c r="J50" s="822"/>
      <c r="K50" s="822"/>
      <c r="L50" s="822"/>
    </row>
    <row r="51" spans="1:13" x14ac:dyDescent="0.25">
      <c r="A51" s="408"/>
      <c r="B51" s="408"/>
      <c r="C51" s="213"/>
      <c r="D51" s="213"/>
      <c r="E51" s="215"/>
      <c r="F51" s="215"/>
      <c r="G51" s="215"/>
      <c r="H51" s="215"/>
      <c r="I51" s="215"/>
      <c r="J51" s="215"/>
    </row>
    <row r="52" spans="1:13" x14ac:dyDescent="0.25">
      <c r="E52" s="237">
        <f>E53-E48</f>
        <v>-284611.19745396823</v>
      </c>
      <c r="G52" s="237"/>
      <c r="H52" s="237"/>
      <c r="I52" s="237"/>
      <c r="J52" s="237"/>
    </row>
    <row r="53" spans="1:13" x14ac:dyDescent="0.25">
      <c r="E53" s="224">
        <v>130750</v>
      </c>
    </row>
    <row r="54" spans="1:13" x14ac:dyDescent="0.25">
      <c r="E54" s="224"/>
      <c r="G54" s="224">
        <v>10880.85</v>
      </c>
    </row>
    <row r="55" spans="1:13" x14ac:dyDescent="0.25">
      <c r="A55" s="190"/>
      <c r="B55" s="190"/>
      <c r="C55" s="190"/>
      <c r="D55" s="190"/>
      <c r="E55" s="224"/>
      <c r="G55" s="224">
        <v>21776.77</v>
      </c>
      <c r="H55" s="190"/>
      <c r="I55" s="190"/>
      <c r="J55" s="190"/>
      <c r="K55" s="190"/>
      <c r="L55" s="190"/>
      <c r="M55" s="190"/>
    </row>
    <row r="56" spans="1:13" x14ac:dyDescent="0.25">
      <c r="A56" s="190"/>
      <c r="B56" s="190"/>
      <c r="C56" s="190"/>
      <c r="D56" s="190"/>
      <c r="E56" s="224"/>
      <c r="G56" s="224">
        <v>45140.71</v>
      </c>
      <c r="H56" s="190"/>
      <c r="I56" s="190"/>
      <c r="J56" s="190"/>
      <c r="K56" s="190"/>
      <c r="L56" s="190"/>
      <c r="M56" s="190"/>
    </row>
    <row r="57" spans="1:13" x14ac:dyDescent="0.25">
      <c r="A57" s="190"/>
      <c r="B57" s="190"/>
      <c r="C57" s="190"/>
      <c r="D57" s="190"/>
      <c r="E57" s="224"/>
      <c r="G57" s="224">
        <v>25176.81</v>
      </c>
      <c r="H57" s="190"/>
      <c r="I57" s="190"/>
      <c r="J57" s="190"/>
      <c r="K57" s="190"/>
      <c r="L57" s="190"/>
      <c r="M57" s="190"/>
    </row>
    <row r="58" spans="1:13" x14ac:dyDescent="0.25">
      <c r="A58" s="190"/>
      <c r="B58" s="190"/>
      <c r="C58" s="190"/>
      <c r="D58" s="190"/>
      <c r="G58" s="224">
        <f>SUM(G54:G57)</f>
        <v>102975.14</v>
      </c>
      <c r="H58" s="190"/>
      <c r="I58" s="190"/>
      <c r="J58" s="190"/>
      <c r="K58" s="190"/>
      <c r="L58" s="190"/>
      <c r="M58" s="190"/>
    </row>
  </sheetData>
  <mergeCells count="20">
    <mergeCell ref="A26:B26"/>
    <mergeCell ref="A27:B27"/>
    <mergeCell ref="A1:F1"/>
    <mergeCell ref="A2:B2"/>
    <mergeCell ref="A4:B4"/>
    <mergeCell ref="A5:B5"/>
    <mergeCell ref="A6:B6"/>
    <mergeCell ref="A7:B7"/>
    <mergeCell ref="A15:B15"/>
    <mergeCell ref="A24:B24"/>
    <mergeCell ref="A16:B16"/>
    <mergeCell ref="A17:B17"/>
    <mergeCell ref="A18:B18"/>
    <mergeCell ref="A47:B47"/>
    <mergeCell ref="A48:B48"/>
    <mergeCell ref="A49:B49"/>
    <mergeCell ref="A50:L50"/>
    <mergeCell ref="A43:B43"/>
    <mergeCell ref="A44:B44"/>
    <mergeCell ref="A46:B4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5">
    <tabColor theme="8" tint="0.59999389629810485"/>
  </sheetPr>
  <dimension ref="A1:O60"/>
  <sheetViews>
    <sheetView zoomScale="150" zoomScaleNormal="150" workbookViewId="0">
      <selection activeCell="A2" sqref="A2:B2"/>
    </sheetView>
  </sheetViews>
  <sheetFormatPr defaultColWidth="9.140625" defaultRowHeight="15" x14ac:dyDescent="0.25"/>
  <cols>
    <col min="1" max="1" width="22.85546875" style="235" customWidth="1"/>
    <col min="2" max="2" width="12.42578125" style="235" customWidth="1"/>
    <col min="3" max="3" width="6" style="236" customWidth="1"/>
    <col min="4" max="4" width="8.140625" style="236" hidden="1" customWidth="1"/>
    <col min="5" max="5" width="11.28515625" style="238" customWidth="1"/>
    <col min="6" max="6" width="11.5703125" style="224" customWidth="1"/>
    <col min="7" max="7" width="8.42578125" style="224" hidden="1" customWidth="1"/>
    <col min="8" max="9" width="10" style="224" hidden="1" customWidth="1"/>
    <col min="10" max="10" width="8.85546875" style="224" customWidth="1"/>
    <col min="11" max="11" width="8.140625" style="391" customWidth="1"/>
    <col min="12" max="12" width="8.85546875" style="391" customWidth="1"/>
    <col min="13" max="13" width="10.140625" style="391" customWidth="1"/>
    <col min="14" max="14" width="5.7109375" style="312" customWidth="1"/>
    <col min="15" max="15" width="9.140625" style="312"/>
    <col min="16" max="16384" width="9.140625" style="190"/>
  </cols>
  <sheetData>
    <row r="1" spans="1:15" ht="16.5" thickBot="1" x14ac:dyDescent="0.3">
      <c r="A1" s="805" t="s">
        <v>208</v>
      </c>
      <c r="B1" s="805"/>
      <c r="C1" s="805"/>
      <c r="D1" s="805"/>
      <c r="E1" s="805"/>
      <c r="F1" s="805"/>
      <c r="G1" s="390"/>
      <c r="H1" s="390"/>
      <c r="I1" s="390"/>
      <c r="J1" s="390"/>
    </row>
    <row r="2" spans="1:15" s="196" customFormat="1" ht="74.25" customHeight="1" x14ac:dyDescent="0.25">
      <c r="A2" s="823" t="s">
        <v>28</v>
      </c>
      <c r="B2" s="807"/>
      <c r="C2" s="568" t="s">
        <v>29</v>
      </c>
      <c r="D2" s="569" t="s">
        <v>153</v>
      </c>
      <c r="E2" s="569" t="s">
        <v>30</v>
      </c>
      <c r="F2" s="392" t="s">
        <v>31</v>
      </c>
      <c r="G2" s="570" t="s">
        <v>176</v>
      </c>
      <c r="H2" s="556" t="s">
        <v>197</v>
      </c>
      <c r="I2" s="392" t="s">
        <v>199</v>
      </c>
      <c r="J2" s="570" t="s">
        <v>201</v>
      </c>
      <c r="K2" s="392" t="s">
        <v>194</v>
      </c>
      <c r="L2" s="579" t="s">
        <v>200</v>
      </c>
      <c r="M2" s="393" t="s">
        <v>198</v>
      </c>
      <c r="N2" s="321"/>
      <c r="O2" s="321"/>
    </row>
    <row r="3" spans="1:15" s="196" customFormat="1" hidden="1" x14ac:dyDescent="0.25">
      <c r="A3" s="322" t="s">
        <v>33</v>
      </c>
      <c r="B3" s="198"/>
      <c r="C3" s="198">
        <v>0</v>
      </c>
      <c r="D3" s="170">
        <v>0</v>
      </c>
      <c r="E3" s="170">
        <v>0</v>
      </c>
      <c r="F3" s="320"/>
      <c r="G3" s="318"/>
      <c r="H3" s="316"/>
      <c r="I3" s="319"/>
      <c r="J3" s="318"/>
      <c r="K3" s="417"/>
      <c r="L3" s="580"/>
      <c r="M3" s="395"/>
      <c r="N3" s="321"/>
      <c r="O3" s="321"/>
    </row>
    <row r="4" spans="1:15" s="196" customFormat="1" hidden="1" x14ac:dyDescent="0.25">
      <c r="A4" s="780" t="s">
        <v>34</v>
      </c>
      <c r="B4" s="781"/>
      <c r="C4" s="198"/>
      <c r="D4" s="170"/>
      <c r="E4" s="170"/>
      <c r="F4" s="320"/>
      <c r="G4" s="318"/>
      <c r="H4" s="316"/>
      <c r="I4" s="319"/>
      <c r="J4" s="318"/>
      <c r="K4" s="417"/>
      <c r="L4" s="580"/>
      <c r="M4" s="395"/>
      <c r="N4" s="321"/>
      <c r="O4" s="321"/>
    </row>
    <row r="5" spans="1:15" s="196" customFormat="1" hidden="1" x14ac:dyDescent="0.25">
      <c r="A5" s="780" t="s">
        <v>35</v>
      </c>
      <c r="B5" s="781"/>
      <c r="C5" s="198"/>
      <c r="D5" s="170"/>
      <c r="E5" s="170"/>
      <c r="F5" s="320"/>
      <c r="G5" s="318"/>
      <c r="H5" s="316"/>
      <c r="I5" s="319"/>
      <c r="J5" s="318"/>
      <c r="K5" s="417"/>
      <c r="L5" s="580"/>
      <c r="M5" s="395"/>
      <c r="N5" s="321"/>
      <c r="O5" s="321"/>
    </row>
    <row r="6" spans="1:15" s="196" customFormat="1" hidden="1" x14ac:dyDescent="0.25">
      <c r="A6" s="780" t="s">
        <v>36</v>
      </c>
      <c r="B6" s="781"/>
      <c r="C6" s="198"/>
      <c r="D6" s="170"/>
      <c r="E6" s="170"/>
      <c r="F6" s="320"/>
      <c r="G6" s="318"/>
      <c r="H6" s="316"/>
      <c r="I6" s="319"/>
      <c r="J6" s="318"/>
      <c r="K6" s="417"/>
      <c r="L6" s="580"/>
      <c r="M6" s="395"/>
      <c r="N6" s="321"/>
      <c r="O6" s="321"/>
    </row>
    <row r="7" spans="1:15" s="196" customFormat="1" hidden="1" x14ac:dyDescent="0.25">
      <c r="A7" s="790" t="s">
        <v>37</v>
      </c>
      <c r="B7" s="791"/>
      <c r="C7" s="557"/>
      <c r="D7" s="170">
        <f>SUM(D3:D6)</f>
        <v>0</v>
      </c>
      <c r="E7" s="170">
        <f>SUM(E3:E6)</f>
        <v>0</v>
      </c>
      <c r="F7" s="320"/>
      <c r="G7" s="318"/>
      <c r="H7" s="316"/>
      <c r="I7" s="319"/>
      <c r="J7" s="318"/>
      <c r="K7" s="417"/>
      <c r="L7" s="580"/>
      <c r="M7" s="395"/>
      <c r="N7" s="321"/>
      <c r="O7" s="321"/>
    </row>
    <row r="8" spans="1:15" s="196" customFormat="1" hidden="1" x14ac:dyDescent="0.25">
      <c r="A8" s="571"/>
      <c r="B8" s="559"/>
      <c r="C8" s="396"/>
      <c r="D8" s="170"/>
      <c r="E8" s="170"/>
      <c r="F8" s="320"/>
      <c r="G8" s="318"/>
      <c r="H8" s="316"/>
      <c r="I8" s="319"/>
      <c r="J8" s="318"/>
      <c r="K8" s="417"/>
      <c r="L8" s="580"/>
      <c r="M8" s="395"/>
      <c r="N8" s="321"/>
      <c r="O8" s="321"/>
    </row>
    <row r="9" spans="1:15" s="196" customFormat="1" ht="9.9499999999999993" customHeight="1" x14ac:dyDescent="0.25">
      <c r="A9" s="591" t="s">
        <v>244</v>
      </c>
      <c r="B9" s="572"/>
      <c r="C9" s="573">
        <v>1462</v>
      </c>
      <c r="D9" s="199"/>
      <c r="E9" s="199">
        <v>99</v>
      </c>
      <c r="F9" s="320">
        <f>C9*E9</f>
        <v>144738</v>
      </c>
      <c r="G9" s="318">
        <f>F9/$F$20</f>
        <v>0.31132879045996592</v>
      </c>
      <c r="H9" s="516">
        <f>G9*$H$42</f>
        <v>44903.580419673672</v>
      </c>
      <c r="I9" s="513">
        <f>H9+F9</f>
        <v>189641.58041967367</v>
      </c>
      <c r="J9" s="574">
        <f>I9/C9</f>
        <v>129.71380329663043</v>
      </c>
      <c r="K9" s="517">
        <v>189.99</v>
      </c>
      <c r="L9" s="581">
        <f>J9*C9</f>
        <v>189641.5804196737</v>
      </c>
      <c r="M9" s="302">
        <f>K9*C9</f>
        <v>277765.38</v>
      </c>
      <c r="N9" s="321"/>
      <c r="O9" s="311">
        <f>K9-J9</f>
        <v>60.276196703369578</v>
      </c>
    </row>
    <row r="10" spans="1:15" s="196" customFormat="1" ht="9.9499999999999993" customHeight="1" x14ac:dyDescent="0.25">
      <c r="A10" s="591" t="s">
        <v>245</v>
      </c>
      <c r="B10" s="572"/>
      <c r="C10" s="353">
        <v>1462</v>
      </c>
      <c r="D10" s="199"/>
      <c r="E10" s="199">
        <v>99</v>
      </c>
      <c r="F10" s="320">
        <f t="shared" ref="F10:F19" si="0">C10*E10</f>
        <v>144738</v>
      </c>
      <c r="G10" s="318">
        <f t="shared" ref="G10:G19" si="1">F10/$F$20</f>
        <v>0.31132879045996592</v>
      </c>
      <c r="H10" s="516">
        <f t="shared" ref="H10:H19" si="2">G10*$H$42</f>
        <v>44903.580419673672</v>
      </c>
      <c r="I10" s="513">
        <f>H10+F10</f>
        <v>189641.58041967367</v>
      </c>
      <c r="J10" s="574">
        <f t="shared" ref="J10:J18" si="3">I10/C10</f>
        <v>129.71380329663043</v>
      </c>
      <c r="K10" s="517">
        <v>189.99</v>
      </c>
      <c r="L10" s="581">
        <f t="shared" ref="L10:L19" si="4">J10*C10</f>
        <v>189641.5804196737</v>
      </c>
      <c r="M10" s="302">
        <f t="shared" ref="M10:M19" si="5">K10*C10</f>
        <v>277765.38</v>
      </c>
      <c r="N10" s="321"/>
      <c r="O10" s="311">
        <f t="shared" ref="O10:O19" si="6">K10-J10</f>
        <v>60.276196703369578</v>
      </c>
    </row>
    <row r="11" spans="1:15" s="196" customFormat="1" ht="9.9499999999999993" customHeight="1" x14ac:dyDescent="0.25">
      <c r="A11" s="591" t="s">
        <v>246</v>
      </c>
      <c r="B11" s="572"/>
      <c r="C11" s="353">
        <v>181</v>
      </c>
      <c r="D11" s="199"/>
      <c r="E11" s="199">
        <v>99</v>
      </c>
      <c r="F11" s="320">
        <f t="shared" si="0"/>
        <v>17919</v>
      </c>
      <c r="G11" s="318">
        <f t="shared" si="1"/>
        <v>3.8543441226575811E-2</v>
      </c>
      <c r="H11" s="516">
        <f t="shared" si="2"/>
        <v>5559.1983966901062</v>
      </c>
      <c r="I11" s="513">
        <f t="shared" ref="I11:I19" si="7">H11+F11</f>
        <v>23478.198396690106</v>
      </c>
      <c r="J11" s="574">
        <f t="shared" si="3"/>
        <v>129.71380329663043</v>
      </c>
      <c r="K11" s="517">
        <v>144.13</v>
      </c>
      <c r="L11" s="581">
        <f t="shared" si="4"/>
        <v>23478.19839669011</v>
      </c>
      <c r="M11" s="302">
        <f t="shared" si="5"/>
        <v>26087.53</v>
      </c>
      <c r="N11" s="321"/>
      <c r="O11" s="311">
        <f t="shared" si="6"/>
        <v>14.416196703369565</v>
      </c>
    </row>
    <row r="12" spans="1:15" s="196" customFormat="1" ht="9.9499999999999993" customHeight="1" x14ac:dyDescent="0.25">
      <c r="A12" s="592" t="s">
        <v>247</v>
      </c>
      <c r="B12" s="514"/>
      <c r="C12" s="353">
        <v>129</v>
      </c>
      <c r="D12" s="199"/>
      <c r="E12" s="199">
        <v>99</v>
      </c>
      <c r="F12" s="320">
        <f t="shared" si="0"/>
        <v>12771</v>
      </c>
      <c r="G12" s="318">
        <f t="shared" si="1"/>
        <v>2.7470187393526406E-2</v>
      </c>
      <c r="H12" s="516">
        <f t="shared" si="2"/>
        <v>3962.0806252653247</v>
      </c>
      <c r="I12" s="513">
        <f t="shared" si="7"/>
        <v>16733.080625265324</v>
      </c>
      <c r="J12" s="574">
        <f t="shared" si="3"/>
        <v>129.71380329663043</v>
      </c>
      <c r="K12" s="517">
        <v>144.13</v>
      </c>
      <c r="L12" s="581">
        <f t="shared" si="4"/>
        <v>16733.080625265327</v>
      </c>
      <c r="M12" s="302">
        <f t="shared" si="5"/>
        <v>18592.77</v>
      </c>
      <c r="N12" s="321"/>
      <c r="O12" s="311">
        <f t="shared" si="6"/>
        <v>14.416196703369565</v>
      </c>
    </row>
    <row r="13" spans="1:15" s="196" customFormat="1" ht="9.9499999999999993" customHeight="1" x14ac:dyDescent="0.25">
      <c r="A13" s="592" t="s">
        <v>248</v>
      </c>
      <c r="B13" s="514"/>
      <c r="C13" s="354">
        <v>1462</v>
      </c>
      <c r="D13" s="199"/>
      <c r="E13" s="199">
        <v>99</v>
      </c>
      <c r="F13" s="320">
        <f t="shared" si="0"/>
        <v>144738</v>
      </c>
      <c r="G13" s="318">
        <f t="shared" si="1"/>
        <v>0.31132879045996592</v>
      </c>
      <c r="H13" s="516">
        <f t="shared" si="2"/>
        <v>44903.580419673672</v>
      </c>
      <c r="I13" s="513">
        <f t="shared" si="7"/>
        <v>189641.58041967367</v>
      </c>
      <c r="J13" s="574">
        <f t="shared" si="3"/>
        <v>129.71380329663043</v>
      </c>
      <c r="K13" s="517">
        <v>137.58000000000001</v>
      </c>
      <c r="L13" s="581">
        <f t="shared" si="4"/>
        <v>189641.5804196737</v>
      </c>
      <c r="M13" s="302">
        <f t="shared" si="5"/>
        <v>201141.96000000002</v>
      </c>
      <c r="N13" s="321"/>
      <c r="O13" s="311">
        <f t="shared" si="6"/>
        <v>7.8661967033695817</v>
      </c>
    </row>
    <row r="14" spans="1:15" s="196" customFormat="1" ht="9.9499999999999993" customHeight="1" x14ac:dyDescent="0.25">
      <c r="A14" s="592" t="s">
        <v>249</v>
      </c>
      <c r="B14" s="514"/>
      <c r="C14" s="353">
        <v>0</v>
      </c>
      <c r="D14" s="199"/>
      <c r="E14" s="199"/>
      <c r="F14" s="320">
        <f>C14*E14</f>
        <v>0</v>
      </c>
      <c r="G14" s="318">
        <f t="shared" si="1"/>
        <v>0</v>
      </c>
      <c r="H14" s="516">
        <f t="shared" si="2"/>
        <v>0</v>
      </c>
      <c r="I14" s="513">
        <f t="shared" si="7"/>
        <v>0</v>
      </c>
      <c r="J14" s="574" t="e">
        <f t="shared" si="3"/>
        <v>#DIV/0!</v>
      </c>
      <c r="K14" s="517">
        <v>137.58000000000001</v>
      </c>
      <c r="L14" s="581" t="e">
        <f t="shared" si="4"/>
        <v>#DIV/0!</v>
      </c>
      <c r="M14" s="302">
        <f t="shared" si="5"/>
        <v>0</v>
      </c>
      <c r="N14" s="321"/>
      <c r="O14" s="311" t="e">
        <f t="shared" si="6"/>
        <v>#DIV/0!</v>
      </c>
    </row>
    <row r="15" spans="1:15" s="196" customFormat="1" ht="9.9499999999999993" customHeight="1" x14ac:dyDescent="0.25">
      <c r="A15" s="591" t="s">
        <v>250</v>
      </c>
      <c r="B15" s="572"/>
      <c r="C15" s="353">
        <v>0</v>
      </c>
      <c r="D15" s="199"/>
      <c r="E15" s="199"/>
      <c r="F15" s="320">
        <f t="shared" si="0"/>
        <v>0</v>
      </c>
      <c r="G15" s="318">
        <f t="shared" si="1"/>
        <v>0</v>
      </c>
      <c r="H15" s="516">
        <f t="shared" si="2"/>
        <v>0</v>
      </c>
      <c r="I15" s="513">
        <f t="shared" si="7"/>
        <v>0</v>
      </c>
      <c r="J15" s="574" t="e">
        <f t="shared" si="3"/>
        <v>#DIV/0!</v>
      </c>
      <c r="K15" s="517">
        <v>137.58000000000001</v>
      </c>
      <c r="L15" s="581" t="e">
        <f t="shared" si="4"/>
        <v>#DIV/0!</v>
      </c>
      <c r="M15" s="302">
        <f t="shared" si="5"/>
        <v>0</v>
      </c>
      <c r="N15" s="321"/>
      <c r="O15" s="311" t="e">
        <f t="shared" si="6"/>
        <v>#DIV/0!</v>
      </c>
    </row>
    <row r="16" spans="1:15" s="196" customFormat="1" ht="9.9499999999999993" customHeight="1" x14ac:dyDescent="0.25">
      <c r="A16" s="591" t="s">
        <v>251</v>
      </c>
      <c r="B16" s="572"/>
      <c r="C16" s="353">
        <v>0</v>
      </c>
      <c r="D16" s="199"/>
      <c r="E16" s="199"/>
      <c r="F16" s="320">
        <f t="shared" si="0"/>
        <v>0</v>
      </c>
      <c r="G16" s="318">
        <f t="shared" si="1"/>
        <v>0</v>
      </c>
      <c r="H16" s="516">
        <f t="shared" si="2"/>
        <v>0</v>
      </c>
      <c r="I16" s="513">
        <f t="shared" si="7"/>
        <v>0</v>
      </c>
      <c r="J16" s="574" t="e">
        <f t="shared" si="3"/>
        <v>#DIV/0!</v>
      </c>
      <c r="K16" s="517">
        <v>137.58000000000001</v>
      </c>
      <c r="L16" s="581" t="e">
        <f t="shared" si="4"/>
        <v>#DIV/0!</v>
      </c>
      <c r="M16" s="302">
        <f t="shared" si="5"/>
        <v>0</v>
      </c>
      <c r="N16" s="321"/>
      <c r="O16" s="311" t="e">
        <f t="shared" si="6"/>
        <v>#DIV/0!</v>
      </c>
    </row>
    <row r="17" spans="1:15" s="196" customFormat="1" ht="9.9499999999999993" customHeight="1" x14ac:dyDescent="0.25">
      <c r="A17" s="592" t="s">
        <v>252</v>
      </c>
      <c r="B17" s="514"/>
      <c r="C17" s="353">
        <v>0</v>
      </c>
      <c r="D17" s="199"/>
      <c r="E17" s="199"/>
      <c r="F17" s="320">
        <f t="shared" si="0"/>
        <v>0</v>
      </c>
      <c r="G17" s="318">
        <f t="shared" si="1"/>
        <v>0</v>
      </c>
      <c r="H17" s="516">
        <f t="shared" si="2"/>
        <v>0</v>
      </c>
      <c r="I17" s="513">
        <f t="shared" si="7"/>
        <v>0</v>
      </c>
      <c r="J17" s="574" t="e">
        <f t="shared" si="3"/>
        <v>#DIV/0!</v>
      </c>
      <c r="K17" s="517">
        <v>91.72</v>
      </c>
      <c r="L17" s="581" t="e">
        <f t="shared" si="4"/>
        <v>#DIV/0!</v>
      </c>
      <c r="M17" s="302">
        <f t="shared" si="5"/>
        <v>0</v>
      </c>
      <c r="N17" s="321"/>
      <c r="O17" s="311" t="e">
        <f t="shared" si="6"/>
        <v>#DIV/0!</v>
      </c>
    </row>
    <row r="18" spans="1:15" s="196" customFormat="1" ht="9.9499999999999993" customHeight="1" x14ac:dyDescent="0.25">
      <c r="A18" s="592" t="s">
        <v>253</v>
      </c>
      <c r="B18" s="514"/>
      <c r="C18" s="353">
        <v>0</v>
      </c>
      <c r="D18" s="199"/>
      <c r="E18" s="199"/>
      <c r="F18" s="320">
        <f t="shared" si="0"/>
        <v>0</v>
      </c>
      <c r="G18" s="318">
        <f t="shared" si="1"/>
        <v>0</v>
      </c>
      <c r="H18" s="516">
        <f t="shared" si="2"/>
        <v>0</v>
      </c>
      <c r="I18" s="513">
        <f t="shared" si="7"/>
        <v>0</v>
      </c>
      <c r="J18" s="574" t="e">
        <f t="shared" si="3"/>
        <v>#DIV/0!</v>
      </c>
      <c r="K18" s="517">
        <v>85.26</v>
      </c>
      <c r="L18" s="581" t="e">
        <f t="shared" si="4"/>
        <v>#DIV/0!</v>
      </c>
      <c r="M18" s="302">
        <f t="shared" si="5"/>
        <v>0</v>
      </c>
      <c r="N18" s="321"/>
      <c r="O18" s="311" t="e">
        <f t="shared" si="6"/>
        <v>#DIV/0!</v>
      </c>
    </row>
    <row r="19" spans="1:15" s="196" customFormat="1" ht="9.9499999999999993" customHeight="1" x14ac:dyDescent="0.25">
      <c r="A19" s="591" t="s">
        <v>239</v>
      </c>
      <c r="B19" s="572"/>
      <c r="C19" s="353">
        <v>0</v>
      </c>
      <c r="D19" s="199"/>
      <c r="E19" s="199"/>
      <c r="F19" s="320">
        <f t="shared" si="0"/>
        <v>0</v>
      </c>
      <c r="G19" s="318">
        <f t="shared" si="1"/>
        <v>0</v>
      </c>
      <c r="H19" s="516">
        <f t="shared" si="2"/>
        <v>0</v>
      </c>
      <c r="I19" s="513">
        <f t="shared" si="7"/>
        <v>0</v>
      </c>
      <c r="J19" s="574" t="e">
        <f>I19/C19</f>
        <v>#DIV/0!</v>
      </c>
      <c r="K19" s="517">
        <v>58.96</v>
      </c>
      <c r="L19" s="581" t="e">
        <f t="shared" si="4"/>
        <v>#DIV/0!</v>
      </c>
      <c r="M19" s="302">
        <f t="shared" si="5"/>
        <v>0</v>
      </c>
      <c r="N19" s="321"/>
      <c r="O19" s="311" t="e">
        <f t="shared" si="6"/>
        <v>#DIV/0!</v>
      </c>
    </row>
    <row r="20" spans="1:15" s="196" customFormat="1" ht="9.9499999999999993" customHeight="1" thickBot="1" x14ac:dyDescent="0.25">
      <c r="A20" s="784" t="s">
        <v>8</v>
      </c>
      <c r="B20" s="785"/>
      <c r="C20" s="519">
        <f>SUM(C9:C19)</f>
        <v>4696</v>
      </c>
      <c r="D20" s="520">
        <f>SUM(D9:D19)</f>
        <v>0</v>
      </c>
      <c r="E20" s="520"/>
      <c r="F20" s="575">
        <f>SUM(F9:F19)</f>
        <v>464904</v>
      </c>
      <c r="G20" s="576">
        <f>SUM(G9:G19)</f>
        <v>1</v>
      </c>
      <c r="H20" s="521">
        <f>SUM(H9:H19)</f>
        <v>144232.02028097643</v>
      </c>
      <c r="I20" s="577">
        <f>H20+F20</f>
        <v>609136.02028097643</v>
      </c>
      <c r="J20" s="578"/>
      <c r="K20" s="554"/>
      <c r="L20" s="582" t="e">
        <f>SUM(L9:L19)</f>
        <v>#DIV/0!</v>
      </c>
      <c r="M20" s="398">
        <f>SUM(M9:M19)</f>
        <v>801353.02</v>
      </c>
      <c r="N20" s="399" t="e">
        <f>L20-M20</f>
        <v>#DIV/0!</v>
      </c>
      <c r="O20" s="321"/>
    </row>
    <row r="21" spans="1:15" s="196" customFormat="1" hidden="1" x14ac:dyDescent="0.25">
      <c r="A21" s="523"/>
      <c r="B21" s="356"/>
      <c r="C21" s="357"/>
      <c r="D21" s="357"/>
      <c r="E21" s="358"/>
      <c r="F21" s="358"/>
      <c r="G21" s="359"/>
      <c r="H21" s="207"/>
      <c r="I21" s="359"/>
      <c r="J21" s="359"/>
      <c r="K21" s="583"/>
      <c r="L21" s="400"/>
      <c r="M21" s="400"/>
      <c r="N21" s="321"/>
      <c r="O21" s="321"/>
    </row>
    <row r="22" spans="1:15" s="196" customFormat="1" hidden="1" x14ac:dyDescent="0.25">
      <c r="A22" s="322" t="s">
        <v>49</v>
      </c>
      <c r="B22" s="205"/>
      <c r="C22" s="198"/>
      <c r="D22" s="198"/>
      <c r="E22" s="170"/>
      <c r="F22" s="199">
        <v>0</v>
      </c>
      <c r="G22" s="170"/>
      <c r="H22" s="207"/>
      <c r="I22" s="170"/>
      <c r="J22" s="170"/>
      <c r="K22" s="583"/>
      <c r="L22" s="400"/>
      <c r="M22" s="400"/>
      <c r="N22" s="321"/>
      <c r="O22" s="321"/>
    </row>
    <row r="23" spans="1:15" s="196" customFormat="1" hidden="1" x14ac:dyDescent="0.25">
      <c r="A23" s="322" t="s">
        <v>50</v>
      </c>
      <c r="B23" s="205"/>
      <c r="C23" s="198"/>
      <c r="D23" s="198"/>
      <c r="E23" s="170">
        <f>SUM(E22)</f>
        <v>0</v>
      </c>
      <c r="F23" s="199"/>
      <c r="G23" s="170"/>
      <c r="H23" s="207"/>
      <c r="I23" s="170"/>
      <c r="J23" s="170"/>
      <c r="K23" s="583"/>
      <c r="L23" s="400"/>
      <c r="M23" s="400"/>
      <c r="N23" s="321"/>
      <c r="O23" s="321"/>
    </row>
    <row r="24" spans="1:15" s="196" customFormat="1" hidden="1" x14ac:dyDescent="0.25">
      <c r="A24" s="322"/>
      <c r="B24" s="205"/>
      <c r="C24" s="198"/>
      <c r="D24" s="198"/>
      <c r="E24" s="170"/>
      <c r="F24" s="199"/>
      <c r="G24" s="170"/>
      <c r="H24" s="207"/>
      <c r="I24" s="170"/>
      <c r="J24" s="170"/>
      <c r="K24" s="583"/>
      <c r="L24" s="400"/>
      <c r="M24" s="400"/>
      <c r="N24" s="321"/>
      <c r="O24" s="321"/>
    </row>
    <row r="25" spans="1:15" s="196" customFormat="1" hidden="1" x14ac:dyDescent="0.25">
      <c r="A25" s="322" t="s">
        <v>51</v>
      </c>
      <c r="B25" s="205"/>
      <c r="C25" s="198"/>
      <c r="D25" s="198"/>
      <c r="E25" s="170"/>
      <c r="F25" s="199">
        <v>0</v>
      </c>
      <c r="G25" s="170"/>
      <c r="H25" s="207"/>
      <c r="I25" s="170"/>
      <c r="J25" s="170"/>
      <c r="K25" s="583"/>
      <c r="L25" s="400"/>
      <c r="M25" s="400"/>
      <c r="N25" s="321"/>
      <c r="O25" s="321"/>
    </row>
    <row r="26" spans="1:15" s="196" customFormat="1" hidden="1" x14ac:dyDescent="0.25">
      <c r="A26" s="780" t="s">
        <v>52</v>
      </c>
      <c r="B26" s="781"/>
      <c r="C26" s="198"/>
      <c r="D26" s="198"/>
      <c r="E26" s="170">
        <f>SUM(E25)</f>
        <v>0</v>
      </c>
      <c r="F26" s="199"/>
      <c r="G26" s="170" t="e">
        <f>G20+#REF!</f>
        <v>#REF!</v>
      </c>
      <c r="H26" s="207"/>
      <c r="I26" s="170"/>
      <c r="J26" s="170"/>
      <c r="K26" s="583"/>
      <c r="L26" s="400"/>
      <c r="M26" s="400"/>
      <c r="N26" s="321"/>
      <c r="O26" s="321"/>
    </row>
    <row r="27" spans="1:15" s="196" customFormat="1" hidden="1" x14ac:dyDescent="0.25">
      <c r="A27" s="322"/>
      <c r="B27" s="205"/>
      <c r="C27" s="198"/>
      <c r="D27" s="198"/>
      <c r="E27" s="170"/>
      <c r="F27" s="199"/>
      <c r="G27" s="170"/>
      <c r="H27" s="207"/>
      <c r="I27" s="170"/>
      <c r="J27" s="170"/>
      <c r="K27" s="583"/>
      <c r="L27" s="400"/>
      <c r="M27" s="400"/>
      <c r="N27" s="321"/>
      <c r="O27" s="321"/>
    </row>
    <row r="28" spans="1:15" hidden="1" x14ac:dyDescent="0.25">
      <c r="A28" s="786"/>
      <c r="B28" s="787"/>
      <c r="C28" s="209"/>
      <c r="D28" s="209"/>
      <c r="E28" s="210"/>
      <c r="F28" s="171"/>
      <c r="G28" s="170"/>
      <c r="H28" s="316"/>
      <c r="I28" s="170"/>
      <c r="J28" s="170"/>
      <c r="K28" s="584"/>
    </row>
    <row r="29" spans="1:15" hidden="1" x14ac:dyDescent="0.25">
      <c r="A29" s="786" t="s">
        <v>8</v>
      </c>
      <c r="B29" s="787"/>
      <c r="C29" s="209"/>
      <c r="D29" s="209"/>
      <c r="E29" s="210"/>
      <c r="F29" s="171"/>
      <c r="G29" s="304"/>
      <c r="H29" s="304"/>
      <c r="I29" s="360"/>
      <c r="J29" s="360"/>
      <c r="K29" s="584"/>
    </row>
    <row r="30" spans="1:15" ht="5.0999999999999996" customHeight="1" x14ac:dyDescent="0.25">
      <c r="A30" s="526"/>
      <c r="B30" s="212"/>
      <c r="C30" s="213"/>
      <c r="D30" s="213"/>
      <c r="E30" s="214"/>
      <c r="F30" s="215"/>
      <c r="G30" s="215"/>
      <c r="H30" s="215"/>
      <c r="I30" s="171"/>
      <c r="J30" s="171"/>
      <c r="K30" s="584"/>
    </row>
    <row r="31" spans="1:15" ht="12" customHeight="1" x14ac:dyDescent="0.25">
      <c r="A31" s="528"/>
      <c r="B31" s="349" t="s">
        <v>9</v>
      </c>
      <c r="C31" s="349"/>
      <c r="D31" s="349"/>
      <c r="E31" s="361" t="s">
        <v>10</v>
      </c>
      <c r="F31" s="350" t="s">
        <v>144</v>
      </c>
      <c r="G31" s="343"/>
      <c r="H31" s="215"/>
      <c r="I31" s="215">
        <f>I20-F50</f>
        <v>0</v>
      </c>
      <c r="J31" s="215"/>
      <c r="K31" s="584"/>
      <c r="L31" s="189" t="e">
        <f>L20-F50</f>
        <v>#DIV/0!</v>
      </c>
      <c r="M31" s="304">
        <f>M20-E50</f>
        <v>246922.53000000003</v>
      </c>
    </row>
    <row r="32" spans="1:15" ht="9.9499999999999993" customHeight="1" x14ac:dyDescent="0.25">
      <c r="A32" s="528" t="s">
        <v>12</v>
      </c>
      <c r="B32" s="216"/>
      <c r="C32" s="495"/>
      <c r="D32" s="495"/>
      <c r="E32" s="221" t="s">
        <v>13</v>
      </c>
      <c r="F32" s="173" t="s">
        <v>13</v>
      </c>
      <c r="G32" s="215"/>
      <c r="H32" s="215"/>
      <c r="I32" s="215"/>
      <c r="J32" s="215"/>
      <c r="K32" s="584"/>
    </row>
    <row r="33" spans="1:13" ht="9.9499999999999993" customHeight="1" x14ac:dyDescent="0.25">
      <c r="A33" s="528" t="s">
        <v>54</v>
      </c>
      <c r="B33" s="227">
        <v>0.03</v>
      </c>
      <c r="C33" s="223"/>
      <c r="D33" s="223"/>
      <c r="E33" s="171">
        <f>F33</f>
        <v>13947.119999999999</v>
      </c>
      <c r="F33" s="171">
        <f>B33*F20</f>
        <v>13947.119999999999</v>
      </c>
      <c r="G33" s="215"/>
      <c r="H33" s="225"/>
      <c r="I33" s="225"/>
      <c r="J33" s="225"/>
      <c r="K33" s="585"/>
    </row>
    <row r="34" spans="1:13" ht="9.9499999999999993" customHeight="1" x14ac:dyDescent="0.25">
      <c r="A34" s="528" t="s">
        <v>15</v>
      </c>
      <c r="B34" s="401">
        <v>0.03</v>
      </c>
      <c r="C34" s="495"/>
      <c r="D34" s="495"/>
      <c r="E34" s="171">
        <f>B34*F20</f>
        <v>13947.119999999999</v>
      </c>
      <c r="F34" s="171">
        <f>B34*F20</f>
        <v>13947.119999999999</v>
      </c>
      <c r="G34" s="215"/>
      <c r="H34" s="226"/>
      <c r="I34" s="226"/>
      <c r="J34" s="226"/>
      <c r="K34" s="585"/>
    </row>
    <row r="35" spans="1:13" ht="9.9499999999999993" customHeight="1" x14ac:dyDescent="0.25">
      <c r="A35" s="528" t="s">
        <v>55</v>
      </c>
      <c r="B35" s="409">
        <v>0.1291553</v>
      </c>
      <c r="C35" s="223"/>
      <c r="D35" s="223"/>
      <c r="E35" s="171">
        <v>33721.58</v>
      </c>
      <c r="F35" s="171">
        <f>(F20+F33+F34)*B35</f>
        <v>63647.504526671997</v>
      </c>
      <c r="G35" s="586"/>
      <c r="H35" s="343"/>
      <c r="I35" s="228"/>
      <c r="J35" s="567" t="s">
        <v>25</v>
      </c>
      <c r="K35" s="584"/>
      <c r="L35" s="362"/>
      <c r="M35" s="362"/>
    </row>
    <row r="36" spans="1:13" ht="9.9499999999999993" customHeight="1" x14ac:dyDescent="0.25">
      <c r="A36" s="528" t="s">
        <v>17</v>
      </c>
      <c r="B36" s="495"/>
      <c r="C36" s="495"/>
      <c r="D36" s="495"/>
      <c r="E36" s="407">
        <f>SUM(E33:E35)+0.01</f>
        <v>61615.83</v>
      </c>
      <c r="F36" s="407">
        <f>SUM(F33:F35)+0.01</f>
        <v>91541.754526671997</v>
      </c>
      <c r="G36" s="586"/>
      <c r="H36" s="215"/>
      <c r="I36" s="362"/>
      <c r="J36" s="407">
        <f>E36-F36</f>
        <v>-29925.924526671995</v>
      </c>
      <c r="K36" s="584"/>
      <c r="L36" s="362"/>
      <c r="M36" s="362"/>
    </row>
    <row r="37" spans="1:13" ht="5.0999999999999996" customHeight="1" x14ac:dyDescent="0.25">
      <c r="A37" s="528"/>
      <c r="B37" s="495"/>
      <c r="C37" s="495"/>
      <c r="D37" s="495"/>
      <c r="E37" s="171"/>
      <c r="F37" s="171"/>
      <c r="G37" s="586"/>
      <c r="H37" s="215"/>
      <c r="I37" s="215"/>
      <c r="J37" s="215"/>
      <c r="K37" s="584"/>
      <c r="L37" s="189"/>
      <c r="M37" s="189"/>
    </row>
    <row r="38" spans="1:13" ht="9.9499999999999993" customHeight="1" x14ac:dyDescent="0.25">
      <c r="A38" s="528" t="s">
        <v>18</v>
      </c>
      <c r="B38" s="495"/>
      <c r="C38" s="495"/>
      <c r="D38" s="495"/>
      <c r="E38" s="173" t="s">
        <v>13</v>
      </c>
      <c r="F38" s="171"/>
      <c r="G38" s="586"/>
      <c r="H38" s="215"/>
      <c r="I38" s="215"/>
      <c r="J38" s="215"/>
      <c r="K38" s="584"/>
      <c r="L38" s="189"/>
      <c r="M38" s="189"/>
    </row>
    <row r="39" spans="1:13" ht="9.9499999999999993" customHeight="1" x14ac:dyDescent="0.25">
      <c r="A39" s="528" t="s">
        <v>19</v>
      </c>
      <c r="B39" s="227">
        <v>6.4999999999999997E-3</v>
      </c>
      <c r="C39" s="227"/>
      <c r="D39" s="227"/>
      <c r="E39" s="171">
        <v>2097.33</v>
      </c>
      <c r="F39" s="171">
        <f>B39*$E$48</f>
        <v>3959.3841318263467</v>
      </c>
      <c r="G39" s="586"/>
      <c r="H39" s="215"/>
      <c r="I39" s="215"/>
      <c r="J39" s="215"/>
      <c r="K39" s="584"/>
      <c r="L39" s="189"/>
      <c r="M39" s="189"/>
    </row>
    <row r="40" spans="1:13" ht="9.9499999999999993" customHeight="1" x14ac:dyDescent="0.25">
      <c r="A40" s="528" t="s">
        <v>20</v>
      </c>
      <c r="B40" s="227">
        <v>0.03</v>
      </c>
      <c r="C40" s="229"/>
      <c r="D40" s="229"/>
      <c r="E40" s="171">
        <v>9680</v>
      </c>
      <c r="F40" s="171">
        <f t="shared" ref="F40" si="8">B40*$E$48</f>
        <v>18274.080608429293</v>
      </c>
      <c r="G40" s="586"/>
      <c r="H40" s="215"/>
      <c r="I40" s="215"/>
      <c r="J40" s="215"/>
      <c r="K40" s="584"/>
      <c r="L40" s="189"/>
      <c r="M40" s="189"/>
    </row>
    <row r="41" spans="1:13" ht="9.9499999999999993" customHeight="1" x14ac:dyDescent="0.25">
      <c r="A41" s="528" t="s">
        <v>21</v>
      </c>
      <c r="B41" s="227">
        <v>0.05</v>
      </c>
      <c r="C41" s="229"/>
      <c r="D41" s="229"/>
      <c r="E41" s="171">
        <v>16133.33</v>
      </c>
      <c r="F41" s="171">
        <f>B41*$E$48</f>
        <v>30456.801014048822</v>
      </c>
      <c r="G41" s="586"/>
      <c r="H41" s="215"/>
      <c r="I41" s="215"/>
      <c r="J41" s="567" t="s">
        <v>25</v>
      </c>
      <c r="K41" s="584"/>
      <c r="L41" s="189"/>
      <c r="M41" s="189"/>
    </row>
    <row r="42" spans="1:13" ht="9.9499999999999993" customHeight="1" x14ac:dyDescent="0.25">
      <c r="A42" s="528" t="s">
        <v>17</v>
      </c>
      <c r="B42" s="227">
        <f>SUM(B39:B41)</f>
        <v>8.6499999999999994E-2</v>
      </c>
      <c r="C42" s="227"/>
      <c r="D42" s="227"/>
      <c r="E42" s="407">
        <f>SUM(E39:E41)</f>
        <v>27910.66</v>
      </c>
      <c r="F42" s="407">
        <f>SUM(F39:F41)</f>
        <v>52690.265754304462</v>
      </c>
      <c r="G42" s="586"/>
      <c r="H42" s="343">
        <f>F36+F42</f>
        <v>144232.02028097646</v>
      </c>
      <c r="I42" s="215"/>
      <c r="J42" s="407">
        <f>E42-F42</f>
        <v>-24779.605754304463</v>
      </c>
      <c r="K42" s="584"/>
      <c r="L42" s="189"/>
      <c r="M42" s="189"/>
    </row>
    <row r="43" spans="1:13" hidden="1" x14ac:dyDescent="0.25">
      <c r="A43" s="528" t="s">
        <v>155</v>
      </c>
      <c r="B43" s="227">
        <v>0</v>
      </c>
      <c r="C43" s="227"/>
      <c r="D43" s="227"/>
      <c r="E43" s="171">
        <v>0</v>
      </c>
      <c r="F43" s="171"/>
      <c r="G43" s="586"/>
      <c r="H43" s="215"/>
      <c r="I43" s="215"/>
      <c r="J43" s="215"/>
      <c r="K43" s="584"/>
      <c r="L43" s="230"/>
      <c r="M43" s="230"/>
    </row>
    <row r="44" spans="1:13" hidden="1" x14ac:dyDescent="0.25">
      <c r="A44" s="528" t="s">
        <v>156</v>
      </c>
      <c r="B44" s="227">
        <v>0</v>
      </c>
      <c r="C44" s="227"/>
      <c r="D44" s="227"/>
      <c r="E44" s="171">
        <v>0</v>
      </c>
      <c r="F44" s="171"/>
      <c r="G44" s="586"/>
      <c r="H44" s="215"/>
      <c r="I44" s="215"/>
      <c r="J44" s="215"/>
      <c r="K44" s="584"/>
    </row>
    <row r="45" spans="1:13" hidden="1" x14ac:dyDescent="0.25">
      <c r="A45" s="803" t="s">
        <v>58</v>
      </c>
      <c r="B45" s="802"/>
      <c r="C45" s="213"/>
      <c r="D45" s="213"/>
      <c r="E45" s="402">
        <f>F20+E36</f>
        <v>526519.82999999996</v>
      </c>
      <c r="F45" s="215"/>
      <c r="G45" s="586"/>
      <c r="H45" s="215"/>
      <c r="I45" s="215"/>
      <c r="J45" s="215"/>
      <c r="K45" s="584"/>
    </row>
    <row r="46" spans="1:13" hidden="1" x14ac:dyDescent="0.25">
      <c r="A46" s="804" t="s">
        <v>59</v>
      </c>
      <c r="B46" s="796"/>
      <c r="C46" s="495"/>
      <c r="D46" s="495"/>
      <c r="E46" s="403">
        <f>F20+F36</f>
        <v>556445.75452667195</v>
      </c>
      <c r="F46" s="215"/>
      <c r="G46" s="586"/>
      <c r="H46" s="215"/>
      <c r="I46" s="215"/>
      <c r="J46" s="215">
        <f>E50*2%</f>
        <v>11088.6098</v>
      </c>
      <c r="K46" s="584"/>
    </row>
    <row r="47" spans="1:13" hidden="1" x14ac:dyDescent="0.25">
      <c r="A47" s="587"/>
      <c r="B47" s="496"/>
      <c r="C47" s="495"/>
      <c r="D47" s="495"/>
      <c r="E47" s="403">
        <f>E46/(1-B42)</f>
        <v>609136.02028097643</v>
      </c>
      <c r="F47" s="215"/>
      <c r="G47" s="586"/>
      <c r="H47" s="215"/>
      <c r="I47" s="215"/>
      <c r="J47" s="215"/>
      <c r="K47" s="584"/>
    </row>
    <row r="48" spans="1:13" hidden="1" x14ac:dyDescent="0.25">
      <c r="A48" s="804" t="s">
        <v>60</v>
      </c>
      <c r="B48" s="796"/>
      <c r="C48" s="495"/>
      <c r="D48" s="495"/>
      <c r="E48" s="403">
        <f>E46/(1-B42)</f>
        <v>609136.02028097643</v>
      </c>
      <c r="F48" s="215"/>
      <c r="G48" s="586"/>
      <c r="H48" s="215"/>
      <c r="I48" s="215"/>
      <c r="J48" s="215"/>
      <c r="K48" s="584"/>
    </row>
    <row r="49" spans="1:15" s="234" customFormat="1" x14ac:dyDescent="0.25">
      <c r="A49" s="775" t="s">
        <v>24</v>
      </c>
      <c r="B49" s="776"/>
      <c r="C49" s="495"/>
      <c r="D49" s="495"/>
      <c r="E49" s="173" t="s">
        <v>10</v>
      </c>
      <c r="F49" s="350" t="s">
        <v>144</v>
      </c>
      <c r="G49" s="545"/>
      <c r="H49" s="364"/>
      <c r="I49" s="364"/>
      <c r="J49" s="404" t="s">
        <v>25</v>
      </c>
      <c r="K49" s="588"/>
      <c r="L49" s="405"/>
      <c r="M49" s="405"/>
      <c r="N49" s="406"/>
      <c r="O49" s="406"/>
    </row>
    <row r="50" spans="1:15" x14ac:dyDescent="0.25">
      <c r="A50" s="775" t="s">
        <v>26</v>
      </c>
      <c r="B50" s="776"/>
      <c r="C50" s="495"/>
      <c r="D50" s="495"/>
      <c r="E50" s="407">
        <f>E36+E42+F20</f>
        <v>554430.49</v>
      </c>
      <c r="F50" s="407">
        <f>F20+F36+F42</f>
        <v>609136.02028097643</v>
      </c>
      <c r="G50" s="586"/>
      <c r="H50" s="215"/>
      <c r="I50" s="215"/>
      <c r="J50" s="407">
        <f>E50-F50</f>
        <v>-54705.53028097644</v>
      </c>
      <c r="K50" s="584"/>
    </row>
    <row r="51" spans="1:15" ht="15.75" thickBot="1" x14ac:dyDescent="0.3">
      <c r="A51" s="777" t="s">
        <v>27</v>
      </c>
      <c r="B51" s="778"/>
      <c r="C51" s="547"/>
      <c r="D51" s="547"/>
      <c r="E51" s="548">
        <f>E50*12</f>
        <v>6653165.8799999999</v>
      </c>
      <c r="F51" s="548">
        <f>F50*12</f>
        <v>7309632.2433717176</v>
      </c>
      <c r="G51" s="589"/>
      <c r="H51" s="550"/>
      <c r="I51" s="550"/>
      <c r="J51" s="548">
        <f>E51-F51</f>
        <v>-656466.36337171774</v>
      </c>
      <c r="K51" s="590"/>
    </row>
    <row r="52" spans="1:15" ht="33.75" customHeight="1" x14ac:dyDescent="0.25">
      <c r="A52" s="822"/>
      <c r="B52" s="822"/>
      <c r="C52" s="822"/>
      <c r="D52" s="822"/>
      <c r="E52" s="822"/>
      <c r="F52" s="822"/>
      <c r="G52" s="822"/>
      <c r="H52" s="822"/>
      <c r="I52" s="822"/>
      <c r="J52" s="822"/>
      <c r="K52" s="822"/>
      <c r="L52" s="822"/>
    </row>
    <row r="53" spans="1:15" x14ac:dyDescent="0.25">
      <c r="A53" s="408"/>
      <c r="B53" s="408"/>
      <c r="C53" s="213"/>
      <c r="D53" s="213"/>
      <c r="E53" s="215"/>
      <c r="F53" s="215"/>
      <c r="G53" s="215"/>
      <c r="H53" s="215"/>
      <c r="I53" s="215"/>
      <c r="J53" s="215"/>
    </row>
    <row r="54" spans="1:15" x14ac:dyDescent="0.25">
      <c r="E54" s="237"/>
      <c r="G54" s="237"/>
      <c r="H54" s="237"/>
      <c r="I54" s="237"/>
      <c r="J54" s="237"/>
    </row>
    <row r="55" spans="1:15" x14ac:dyDescent="0.25">
      <c r="E55" s="224"/>
    </row>
    <row r="56" spans="1:15" x14ac:dyDescent="0.25">
      <c r="E56" s="224"/>
    </row>
    <row r="57" spans="1:15" x14ac:dyDescent="0.25">
      <c r="A57" s="190"/>
      <c r="B57" s="190"/>
      <c r="C57" s="190"/>
      <c r="D57" s="190"/>
      <c r="E57" s="224"/>
      <c r="G57" s="224">
        <v>21776.77</v>
      </c>
      <c r="H57" s="190"/>
      <c r="I57" s="190"/>
      <c r="J57" s="190"/>
      <c r="K57" s="190"/>
      <c r="L57" s="190"/>
      <c r="M57" s="190"/>
    </row>
    <row r="58" spans="1:15" x14ac:dyDescent="0.25">
      <c r="A58" s="190"/>
      <c r="B58" s="190"/>
      <c r="C58" s="190"/>
      <c r="D58" s="190"/>
      <c r="E58" s="224"/>
      <c r="G58" s="224">
        <v>45140.71</v>
      </c>
      <c r="H58" s="190"/>
      <c r="I58" s="190"/>
      <c r="J58" s="190"/>
      <c r="K58" s="190"/>
      <c r="L58" s="190"/>
      <c r="M58" s="190"/>
    </row>
    <row r="59" spans="1:15" x14ac:dyDescent="0.25">
      <c r="A59" s="190"/>
      <c r="B59" s="190"/>
      <c r="C59" s="190"/>
      <c r="D59" s="190"/>
      <c r="E59" s="224"/>
      <c r="G59" s="224">
        <v>25176.81</v>
      </c>
      <c r="H59" s="190"/>
      <c r="I59" s="190"/>
      <c r="J59" s="190"/>
      <c r="K59" s="190"/>
      <c r="L59" s="190"/>
      <c r="M59" s="190"/>
    </row>
    <row r="60" spans="1:15" x14ac:dyDescent="0.25">
      <c r="A60" s="190"/>
      <c r="B60" s="190"/>
      <c r="C60" s="190"/>
      <c r="D60" s="190"/>
      <c r="G60" s="224">
        <f>SUM(G56:G59)</f>
        <v>92094.29</v>
      </c>
      <c r="H60" s="190"/>
      <c r="I60" s="190"/>
      <c r="J60" s="190"/>
      <c r="K60" s="190"/>
      <c r="L60" s="190"/>
      <c r="M60" s="190"/>
    </row>
  </sheetData>
  <mergeCells count="17">
    <mergeCell ref="A7:B7"/>
    <mergeCell ref="A1:F1"/>
    <mergeCell ref="A2:B2"/>
    <mergeCell ref="A4:B4"/>
    <mergeCell ref="A5:B5"/>
    <mergeCell ref="A6:B6"/>
    <mergeCell ref="A46:B46"/>
    <mergeCell ref="A20:B20"/>
    <mergeCell ref="A26:B26"/>
    <mergeCell ref="A28:B28"/>
    <mergeCell ref="A29:B29"/>
    <mergeCell ref="A45:B45"/>
    <mergeCell ref="A48:B48"/>
    <mergeCell ref="A49:B49"/>
    <mergeCell ref="A50:B50"/>
    <mergeCell ref="A51:B51"/>
    <mergeCell ref="A52:L52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6">
    <tabColor theme="4" tint="0.59999389629810485"/>
  </sheetPr>
  <dimension ref="A1:S60"/>
  <sheetViews>
    <sheetView zoomScale="180" zoomScaleNormal="180" workbookViewId="0">
      <selection activeCell="A2" sqref="A2:B2"/>
    </sheetView>
  </sheetViews>
  <sheetFormatPr defaultColWidth="9.140625" defaultRowHeight="10.5" x14ac:dyDescent="0.2"/>
  <cols>
    <col min="1" max="1" width="24.42578125" style="439" customWidth="1"/>
    <col min="2" max="2" width="7.140625" style="439" customWidth="1"/>
    <col min="3" max="3" width="6.85546875" style="443" customWidth="1"/>
    <col min="4" max="4" width="8.140625" style="443" hidden="1" customWidth="1"/>
    <col min="5" max="5" width="10.140625" style="432" customWidth="1"/>
    <col min="6" max="6" width="10.140625" style="433" customWidth="1"/>
    <col min="7" max="7" width="8.42578125" style="433" hidden="1" customWidth="1"/>
    <col min="8" max="8" width="8.85546875" style="433" hidden="1" customWidth="1"/>
    <col min="9" max="9" width="10" style="433" hidden="1" customWidth="1"/>
    <col min="10" max="10" width="7.7109375" style="433" customWidth="1"/>
    <col min="11" max="11" width="8.140625" style="434" customWidth="1"/>
    <col min="12" max="12" width="8.85546875" style="434" customWidth="1"/>
    <col min="13" max="13" width="10.140625" style="434" customWidth="1"/>
    <col min="14" max="14" width="7.28515625" style="476" customWidth="1"/>
    <col min="15" max="15" width="10.5703125" style="476" bestFit="1" customWidth="1"/>
    <col min="16" max="16384" width="9.140625" style="476"/>
  </cols>
  <sheetData>
    <row r="1" spans="1:17" x14ac:dyDescent="0.2">
      <c r="A1" s="826" t="s">
        <v>207</v>
      </c>
      <c r="B1" s="826"/>
      <c r="C1" s="826"/>
      <c r="D1" s="826"/>
      <c r="E1" s="826"/>
      <c r="F1" s="826"/>
      <c r="G1" s="475"/>
      <c r="H1" s="475"/>
      <c r="I1" s="475"/>
      <c r="J1" s="475"/>
    </row>
    <row r="2" spans="1:17" s="471" customFormat="1" ht="62.25" customHeight="1" x14ac:dyDescent="0.25">
      <c r="A2" s="821" t="s">
        <v>28</v>
      </c>
      <c r="B2" s="821"/>
      <c r="C2" s="419" t="s">
        <v>29</v>
      </c>
      <c r="D2" s="415" t="s">
        <v>153</v>
      </c>
      <c r="E2" s="415" t="s">
        <v>30</v>
      </c>
      <c r="F2" s="419" t="s">
        <v>31</v>
      </c>
      <c r="G2" s="419" t="s">
        <v>176</v>
      </c>
      <c r="H2" s="419" t="s">
        <v>197</v>
      </c>
      <c r="I2" s="419" t="s">
        <v>199</v>
      </c>
      <c r="J2" s="419" t="s">
        <v>201</v>
      </c>
      <c r="K2" s="419" t="s">
        <v>194</v>
      </c>
      <c r="L2" s="419" t="s">
        <v>200</v>
      </c>
      <c r="M2" s="419" t="s">
        <v>198</v>
      </c>
    </row>
    <row r="3" spans="1:17" s="471" customFormat="1" hidden="1" x14ac:dyDescent="0.25">
      <c r="A3" s="466" t="s">
        <v>33</v>
      </c>
      <c r="B3" s="369"/>
      <c r="C3" s="369">
        <v>0</v>
      </c>
      <c r="D3" s="415">
        <v>0</v>
      </c>
      <c r="E3" s="415">
        <v>0</v>
      </c>
      <c r="F3" s="419"/>
      <c r="G3" s="415"/>
      <c r="H3" s="415"/>
      <c r="I3" s="415"/>
      <c r="J3" s="415"/>
      <c r="K3" s="302"/>
      <c r="L3" s="302"/>
      <c r="M3" s="302"/>
    </row>
    <row r="4" spans="1:17" s="471" customFormat="1" hidden="1" x14ac:dyDescent="0.25">
      <c r="A4" s="817" t="s">
        <v>34</v>
      </c>
      <c r="B4" s="817"/>
      <c r="C4" s="369"/>
      <c r="D4" s="415"/>
      <c r="E4" s="415"/>
      <c r="F4" s="419"/>
      <c r="G4" s="415"/>
      <c r="H4" s="415"/>
      <c r="I4" s="415"/>
      <c r="J4" s="415"/>
      <c r="K4" s="302"/>
      <c r="L4" s="302"/>
      <c r="M4" s="302"/>
    </row>
    <row r="5" spans="1:17" s="471" customFormat="1" hidden="1" x14ac:dyDescent="0.25">
      <c r="A5" s="817" t="s">
        <v>35</v>
      </c>
      <c r="B5" s="817"/>
      <c r="C5" s="369"/>
      <c r="D5" s="415"/>
      <c r="E5" s="415"/>
      <c r="F5" s="419"/>
      <c r="G5" s="415"/>
      <c r="H5" s="415"/>
      <c r="I5" s="415"/>
      <c r="J5" s="415"/>
      <c r="K5" s="302"/>
      <c r="L5" s="302"/>
      <c r="M5" s="302"/>
    </row>
    <row r="6" spans="1:17" s="471" customFormat="1" hidden="1" x14ac:dyDescent="0.25">
      <c r="A6" s="817" t="s">
        <v>36</v>
      </c>
      <c r="B6" s="817"/>
      <c r="C6" s="369"/>
      <c r="D6" s="415"/>
      <c r="E6" s="415"/>
      <c r="F6" s="419"/>
      <c r="G6" s="415"/>
      <c r="H6" s="415"/>
      <c r="I6" s="415"/>
      <c r="J6" s="415"/>
      <c r="K6" s="302"/>
      <c r="L6" s="302"/>
      <c r="M6" s="302"/>
    </row>
    <row r="7" spans="1:17" s="471" customFormat="1" hidden="1" x14ac:dyDescent="0.25">
      <c r="A7" s="817" t="s">
        <v>37</v>
      </c>
      <c r="B7" s="817"/>
      <c r="C7" s="369"/>
      <c r="D7" s="415">
        <f>SUM(D3:D6)</f>
        <v>0</v>
      </c>
      <c r="E7" s="415">
        <f>SUM(E3:E6)</f>
        <v>0</v>
      </c>
      <c r="F7" s="419"/>
      <c r="G7" s="415"/>
      <c r="H7" s="415"/>
      <c r="I7" s="415"/>
      <c r="J7" s="415"/>
      <c r="K7" s="302"/>
      <c r="L7" s="302"/>
      <c r="M7" s="302"/>
    </row>
    <row r="8" spans="1:17" s="471" customFormat="1" hidden="1" x14ac:dyDescent="0.25">
      <c r="A8" s="369"/>
      <c r="B8" s="370"/>
      <c r="C8" s="369"/>
      <c r="D8" s="415"/>
      <c r="E8" s="415"/>
      <c r="F8" s="419"/>
      <c r="G8" s="415"/>
      <c r="H8" s="415"/>
      <c r="I8" s="415"/>
      <c r="J8" s="415"/>
      <c r="K8" s="302"/>
      <c r="L8" s="302"/>
      <c r="M8" s="302"/>
    </row>
    <row r="9" spans="1:17" s="471" customFormat="1" ht="8.1" customHeight="1" x14ac:dyDescent="0.15">
      <c r="A9" s="472" t="s">
        <v>231</v>
      </c>
      <c r="B9" s="370"/>
      <c r="C9" s="420">
        <v>310</v>
      </c>
      <c r="D9" s="419"/>
      <c r="E9" s="419">
        <v>161.76</v>
      </c>
      <c r="F9" s="419">
        <f>C9*E9</f>
        <v>50145.599999999999</v>
      </c>
      <c r="G9" s="415">
        <f t="shared" ref="G9:G19" si="0">F9/$F$20</f>
        <v>0.19020605124520981</v>
      </c>
      <c r="H9" s="467">
        <f>G9*$H$42</f>
        <v>12393.729478844567</v>
      </c>
      <c r="I9" s="467">
        <f>H9+F9</f>
        <v>62539.329478844564</v>
      </c>
      <c r="J9" s="467">
        <f>I9/C9</f>
        <v>201.73977251240183</v>
      </c>
      <c r="K9" s="468">
        <v>201.74</v>
      </c>
      <c r="L9" s="302">
        <f>J9*C9</f>
        <v>62539.329478844564</v>
      </c>
      <c r="M9" s="302">
        <f>K9*C9</f>
        <v>62539.4</v>
      </c>
      <c r="Q9" s="480">
        <f>J9-K9</f>
        <v>-2.2748759818114195E-4</v>
      </c>
    </row>
    <row r="10" spans="1:17" s="471" customFormat="1" ht="8.1" customHeight="1" x14ac:dyDescent="0.15">
      <c r="A10" s="488" t="s">
        <v>232</v>
      </c>
      <c r="B10" s="489"/>
      <c r="C10" s="490">
        <v>206</v>
      </c>
      <c r="D10" s="487"/>
      <c r="E10" s="487">
        <v>141.76</v>
      </c>
      <c r="F10" s="487">
        <f>C10*E10</f>
        <v>29202.559999999998</v>
      </c>
      <c r="G10" s="415">
        <f t="shared" si="0"/>
        <v>0.11076751746616481</v>
      </c>
      <c r="H10" s="467">
        <f t="shared" ref="H10:H18" si="1">G10*$H$42</f>
        <v>7217.5550542764913</v>
      </c>
      <c r="I10" s="467">
        <f t="shared" ref="I10:I19" si="2">H10+F10</f>
        <v>36420.115054276488</v>
      </c>
      <c r="J10" s="492">
        <f>I10/C10</f>
        <v>176.79667502075966</v>
      </c>
      <c r="K10" s="493">
        <v>176.83</v>
      </c>
      <c r="L10" s="302">
        <f t="shared" ref="L10:L19" si="3">J10*C10</f>
        <v>36420.115054276488</v>
      </c>
      <c r="M10" s="302">
        <f t="shared" ref="M10:M19" si="4">K10*C10</f>
        <v>36426.980000000003</v>
      </c>
      <c r="N10" s="494">
        <f>M10-L10</f>
        <v>6.8649457235151203</v>
      </c>
      <c r="O10" s="480">
        <v>29206.68</v>
      </c>
      <c r="P10" s="480">
        <f>O10-F10</f>
        <v>4.1200000000026193</v>
      </c>
      <c r="Q10" s="480">
        <f>J10-K10</f>
        <v>-3.332497924034783E-2</v>
      </c>
    </row>
    <row r="11" spans="1:17" s="471" customFormat="1" ht="8.1" customHeight="1" x14ac:dyDescent="0.15">
      <c r="A11" s="472" t="s">
        <v>233</v>
      </c>
      <c r="B11" s="370"/>
      <c r="C11" s="420">
        <v>490</v>
      </c>
      <c r="D11" s="419"/>
      <c r="E11" s="419">
        <v>161.76</v>
      </c>
      <c r="F11" s="419">
        <f t="shared" ref="F11:F19" si="5">C11*E11</f>
        <v>79262.399999999994</v>
      </c>
      <c r="G11" s="415">
        <f t="shared" si="0"/>
        <v>0.30064827454888005</v>
      </c>
      <c r="H11" s="467">
        <f t="shared" si="1"/>
        <v>19590.088531076897</v>
      </c>
      <c r="I11" s="467">
        <f t="shared" si="2"/>
        <v>98852.488531076888</v>
      </c>
      <c r="J11" s="467">
        <f t="shared" ref="J11:J19" si="6">I11/C11</f>
        <v>201.7397725124018</v>
      </c>
      <c r="K11" s="468">
        <v>201.74</v>
      </c>
      <c r="L11" s="302">
        <f t="shared" si="3"/>
        <v>98852.488531076888</v>
      </c>
      <c r="M11" s="302">
        <f t="shared" si="4"/>
        <v>98852.6</v>
      </c>
      <c r="Q11" s="480">
        <f t="shared" ref="Q11:Q20" si="7">J11-K11</f>
        <v>-2.2748759820956366E-4</v>
      </c>
    </row>
    <row r="12" spans="1:17" s="471" customFormat="1" ht="8.1" customHeight="1" x14ac:dyDescent="0.15">
      <c r="A12" s="472" t="s">
        <v>234</v>
      </c>
      <c r="B12" s="466"/>
      <c r="C12" s="420">
        <v>155</v>
      </c>
      <c r="D12" s="419"/>
      <c r="E12" s="419">
        <v>141.75</v>
      </c>
      <c r="F12" s="419">
        <f t="shared" si="5"/>
        <v>21971.25</v>
      </c>
      <c r="G12" s="415">
        <f t="shared" si="0"/>
        <v>8.3338612030194409E-2</v>
      </c>
      <c r="H12" s="467">
        <f t="shared" si="1"/>
        <v>5430.3015381621472</v>
      </c>
      <c r="I12" s="467">
        <f t="shared" si="2"/>
        <v>27401.551538162148</v>
      </c>
      <c r="J12" s="467">
        <f t="shared" si="6"/>
        <v>176.78420347201387</v>
      </c>
      <c r="K12" s="468">
        <v>176.78</v>
      </c>
      <c r="L12" s="302">
        <f t="shared" si="3"/>
        <v>27401.551538162152</v>
      </c>
      <c r="M12" s="302">
        <f t="shared" si="4"/>
        <v>27400.9</v>
      </c>
      <c r="Q12" s="480">
        <f t="shared" si="7"/>
        <v>4.2034720138701687E-3</v>
      </c>
    </row>
    <row r="13" spans="1:17" s="471" customFormat="1" ht="8.1" customHeight="1" x14ac:dyDescent="0.15">
      <c r="A13" s="472" t="s">
        <v>235</v>
      </c>
      <c r="B13" s="466"/>
      <c r="C13" s="421">
        <v>52</v>
      </c>
      <c r="D13" s="419"/>
      <c r="E13" s="419">
        <v>141.75</v>
      </c>
      <c r="F13" s="419">
        <f t="shared" si="5"/>
        <v>7371</v>
      </c>
      <c r="G13" s="415">
        <f t="shared" si="0"/>
        <v>2.7958760164968444E-2</v>
      </c>
      <c r="H13" s="467">
        <f t="shared" si="1"/>
        <v>1821.7785805447199</v>
      </c>
      <c r="I13" s="467">
        <f t="shared" si="2"/>
        <v>9192.7785805447202</v>
      </c>
      <c r="J13" s="467">
        <f t="shared" si="6"/>
        <v>176.78420347201384</v>
      </c>
      <c r="K13" s="468">
        <v>176.78</v>
      </c>
      <c r="L13" s="302">
        <f t="shared" si="3"/>
        <v>9192.7785805447202</v>
      </c>
      <c r="M13" s="302">
        <f t="shared" si="4"/>
        <v>9192.56</v>
      </c>
      <c r="Q13" s="480">
        <f t="shared" si="7"/>
        <v>4.203472013841747E-3</v>
      </c>
    </row>
    <row r="14" spans="1:17" s="471" customFormat="1" ht="8.1" customHeight="1" x14ac:dyDescent="0.15">
      <c r="A14" s="472" t="s">
        <v>236</v>
      </c>
      <c r="B14" s="466"/>
      <c r="C14" s="420">
        <v>103</v>
      </c>
      <c r="D14" s="419"/>
      <c r="E14" s="419">
        <v>141.75</v>
      </c>
      <c r="F14" s="419">
        <f>C14*E14</f>
        <v>14600.25</v>
      </c>
      <c r="G14" s="415">
        <f t="shared" si="0"/>
        <v>5.5379851865225961E-2</v>
      </c>
      <c r="H14" s="467">
        <f t="shared" si="1"/>
        <v>3608.5229576174265</v>
      </c>
      <c r="I14" s="467">
        <f t="shared" si="2"/>
        <v>18208.772957617428</v>
      </c>
      <c r="J14" s="467">
        <f t="shared" si="6"/>
        <v>176.78420347201387</v>
      </c>
      <c r="K14" s="468">
        <v>176.78</v>
      </c>
      <c r="L14" s="302">
        <f t="shared" si="3"/>
        <v>18208.772957617428</v>
      </c>
      <c r="M14" s="302">
        <f t="shared" si="4"/>
        <v>18208.34</v>
      </c>
      <c r="Q14" s="480">
        <f t="shared" si="7"/>
        <v>4.2034720138701687E-3</v>
      </c>
    </row>
    <row r="15" spans="1:17" s="471" customFormat="1" ht="8.1" customHeight="1" x14ac:dyDescent="0.15">
      <c r="A15" s="472" t="s">
        <v>237</v>
      </c>
      <c r="B15" s="370"/>
      <c r="C15" s="420">
        <v>52</v>
      </c>
      <c r="D15" s="419"/>
      <c r="E15" s="419">
        <v>141.75</v>
      </c>
      <c r="F15" s="419">
        <f t="shared" si="5"/>
        <v>7371</v>
      </c>
      <c r="G15" s="415">
        <f t="shared" si="0"/>
        <v>2.7958760164968444E-2</v>
      </c>
      <c r="H15" s="467">
        <f t="shared" si="1"/>
        <v>1821.7785805447199</v>
      </c>
      <c r="I15" s="467">
        <f t="shared" si="2"/>
        <v>9192.7785805447202</v>
      </c>
      <c r="J15" s="467">
        <f t="shared" si="6"/>
        <v>176.78420347201384</v>
      </c>
      <c r="K15" s="468">
        <v>176.78</v>
      </c>
      <c r="L15" s="302">
        <f t="shared" si="3"/>
        <v>9192.7785805447202</v>
      </c>
      <c r="M15" s="302">
        <f t="shared" si="4"/>
        <v>9192.56</v>
      </c>
      <c r="Q15" s="480">
        <f t="shared" si="7"/>
        <v>4.203472013841747E-3</v>
      </c>
    </row>
    <row r="16" spans="1:17" s="471" customFormat="1" ht="8.1" customHeight="1" x14ac:dyDescent="0.15">
      <c r="A16" s="825" t="s">
        <v>240</v>
      </c>
      <c r="B16" s="825"/>
      <c r="C16" s="420">
        <v>103</v>
      </c>
      <c r="D16" s="419"/>
      <c r="E16" s="419">
        <v>171.75</v>
      </c>
      <c r="F16" s="419">
        <f t="shared" si="5"/>
        <v>17690.25</v>
      </c>
      <c r="G16" s="415">
        <f t="shared" si="0"/>
        <v>6.7100455434585954E-2</v>
      </c>
      <c r="H16" s="467">
        <f t="shared" si="1"/>
        <v>4372.2315200761414</v>
      </c>
      <c r="I16" s="467">
        <f t="shared" si="2"/>
        <v>22062.48152007614</v>
      </c>
      <c r="J16" s="467">
        <f t="shared" si="6"/>
        <v>214.19884970947709</v>
      </c>
      <c r="K16" s="468">
        <v>214.2</v>
      </c>
      <c r="L16" s="302">
        <f t="shared" si="3"/>
        <v>22062.48152007614</v>
      </c>
      <c r="M16" s="302">
        <f t="shared" si="4"/>
        <v>22062.6</v>
      </c>
      <c r="Q16" s="480">
        <f t="shared" si="7"/>
        <v>-1.150290522900832E-3</v>
      </c>
    </row>
    <row r="17" spans="1:17" s="471" customFormat="1" ht="8.1" customHeight="1" x14ac:dyDescent="0.15">
      <c r="A17" s="472" t="s">
        <v>238</v>
      </c>
      <c r="B17" s="466"/>
      <c r="C17" s="420">
        <v>52</v>
      </c>
      <c r="D17" s="419"/>
      <c r="E17" s="419">
        <v>169.79</v>
      </c>
      <c r="F17" s="419">
        <f t="shared" si="5"/>
        <v>8829.08</v>
      </c>
      <c r="G17" s="415">
        <f t="shared" si="0"/>
        <v>3.3489367819470844E-2</v>
      </c>
      <c r="H17" s="467">
        <f t="shared" si="1"/>
        <v>2182.1501600754004</v>
      </c>
      <c r="I17" s="467">
        <f t="shared" si="2"/>
        <v>11011.2301600754</v>
      </c>
      <c r="J17" s="467">
        <f t="shared" si="6"/>
        <v>211.75442615529616</v>
      </c>
      <c r="K17" s="468">
        <v>211.75</v>
      </c>
      <c r="L17" s="302">
        <f t="shared" si="3"/>
        <v>11011.2301600754</v>
      </c>
      <c r="M17" s="302">
        <f t="shared" si="4"/>
        <v>11011</v>
      </c>
      <c r="Q17" s="480">
        <f t="shared" si="7"/>
        <v>4.4261552961586403E-3</v>
      </c>
    </row>
    <row r="18" spans="1:17" s="471" customFormat="1" ht="8.1" customHeight="1" x14ac:dyDescent="0.15">
      <c r="A18" s="825" t="s">
        <v>243</v>
      </c>
      <c r="B18" s="825"/>
      <c r="C18" s="420">
        <v>52</v>
      </c>
      <c r="D18" s="419"/>
      <c r="E18" s="419">
        <v>171.33</v>
      </c>
      <c r="F18" s="419">
        <f t="shared" si="5"/>
        <v>8909.16</v>
      </c>
      <c r="G18" s="415">
        <f t="shared" si="0"/>
        <v>3.3793117312621121E-2</v>
      </c>
      <c r="H18" s="467">
        <f t="shared" si="1"/>
        <v>2201.9423224319357</v>
      </c>
      <c r="I18" s="467">
        <f t="shared" si="2"/>
        <v>11111.102322431936</v>
      </c>
      <c r="J18" s="467">
        <f t="shared" si="6"/>
        <v>213.67504466215263</v>
      </c>
      <c r="K18" s="468">
        <v>213.68</v>
      </c>
      <c r="L18" s="302">
        <f t="shared" si="3"/>
        <v>11111.102322431936</v>
      </c>
      <c r="M18" s="302">
        <f t="shared" si="4"/>
        <v>11111.36</v>
      </c>
      <c r="Q18" s="480">
        <f t="shared" si="7"/>
        <v>-4.9553378473774501E-3</v>
      </c>
    </row>
    <row r="19" spans="1:17" s="471" customFormat="1" ht="8.1" customHeight="1" x14ac:dyDescent="0.15">
      <c r="A19" s="472" t="s">
        <v>239</v>
      </c>
      <c r="B19" s="370"/>
      <c r="C19" s="420">
        <v>129</v>
      </c>
      <c r="D19" s="419"/>
      <c r="E19" s="419">
        <v>141.75</v>
      </c>
      <c r="F19" s="419">
        <f t="shared" si="5"/>
        <v>18285.75</v>
      </c>
      <c r="G19" s="415">
        <f t="shared" si="0"/>
        <v>6.9359231947710182E-2</v>
      </c>
      <c r="H19" s="467">
        <f>G19*$H$42</f>
        <v>4519.4122478897862</v>
      </c>
      <c r="I19" s="467">
        <f t="shared" si="2"/>
        <v>22805.162247889784</v>
      </c>
      <c r="J19" s="467">
        <f t="shared" si="6"/>
        <v>176.78420347201384</v>
      </c>
      <c r="K19" s="468">
        <v>176.78</v>
      </c>
      <c r="L19" s="302">
        <f t="shared" si="3"/>
        <v>22805.162247889784</v>
      </c>
      <c r="M19" s="302">
        <f t="shared" si="4"/>
        <v>22804.62</v>
      </c>
      <c r="N19" s="461" t="s">
        <v>25</v>
      </c>
      <c r="Q19" s="480">
        <f t="shared" si="7"/>
        <v>4.203472013841747E-3</v>
      </c>
    </row>
    <row r="20" spans="1:17" s="471" customFormat="1" ht="8.1" customHeight="1" x14ac:dyDescent="0.2">
      <c r="A20" s="818" t="s">
        <v>8</v>
      </c>
      <c r="B20" s="818"/>
      <c r="C20" s="415"/>
      <c r="D20" s="419">
        <f>SUM(D9:D19)</f>
        <v>0</v>
      </c>
      <c r="E20" s="419"/>
      <c r="F20" s="419">
        <f>SUM(F9:F19)</f>
        <v>263638.3</v>
      </c>
      <c r="G20" s="469">
        <f>SUM(G9:G19)</f>
        <v>1.0000000000000002</v>
      </c>
      <c r="H20" s="467">
        <f>SUM(H9:H19)</f>
        <v>65159.490971540225</v>
      </c>
      <c r="I20" s="470">
        <f>SUM(I9:I19)</f>
        <v>328797.79097154021</v>
      </c>
      <c r="J20" s="467"/>
      <c r="L20" s="302">
        <f>SUM(L9:L19)</f>
        <v>328797.79097154026</v>
      </c>
      <c r="M20" s="302">
        <f>SUM(M9:M19)</f>
        <v>328802.92</v>
      </c>
      <c r="N20" s="422">
        <f>L20-M20</f>
        <v>-5.1290284597198479</v>
      </c>
      <c r="O20" s="480">
        <v>263642.42</v>
      </c>
      <c r="P20" s="480">
        <f>O20-F20</f>
        <v>4.1199999999953434</v>
      </c>
      <c r="Q20" s="480">
        <f t="shared" si="7"/>
        <v>0</v>
      </c>
    </row>
    <row r="21" spans="1:17" s="471" customFormat="1" hidden="1" x14ac:dyDescent="0.25">
      <c r="A21" s="466"/>
      <c r="B21" s="466"/>
      <c r="C21" s="369"/>
      <c r="D21" s="369"/>
      <c r="E21" s="419"/>
      <c r="F21" s="419"/>
      <c r="G21" s="415"/>
      <c r="H21" s="415"/>
      <c r="I21" s="415"/>
      <c r="J21" s="415"/>
      <c r="K21" s="302"/>
      <c r="L21" s="302"/>
      <c r="M21" s="302"/>
    </row>
    <row r="22" spans="1:17" s="471" customFormat="1" hidden="1" x14ac:dyDescent="0.25">
      <c r="A22" s="466" t="s">
        <v>49</v>
      </c>
      <c r="B22" s="466"/>
      <c r="C22" s="369"/>
      <c r="D22" s="369"/>
      <c r="E22" s="415"/>
      <c r="F22" s="419">
        <v>0</v>
      </c>
      <c r="G22" s="415"/>
      <c r="H22" s="415"/>
      <c r="I22" s="415"/>
      <c r="J22" s="415"/>
      <c r="K22" s="302"/>
      <c r="L22" s="302"/>
      <c r="M22" s="302"/>
    </row>
    <row r="23" spans="1:17" s="471" customFormat="1" hidden="1" x14ac:dyDescent="0.25">
      <c r="A23" s="466" t="s">
        <v>50</v>
      </c>
      <c r="B23" s="466"/>
      <c r="C23" s="369"/>
      <c r="D23" s="369"/>
      <c r="E23" s="415">
        <f>SUM(E22)</f>
        <v>0</v>
      </c>
      <c r="F23" s="419"/>
      <c r="G23" s="415"/>
      <c r="H23" s="415"/>
      <c r="I23" s="415"/>
      <c r="J23" s="415"/>
      <c r="K23" s="302"/>
      <c r="L23" s="302"/>
      <c r="M23" s="302"/>
    </row>
    <row r="24" spans="1:17" s="471" customFormat="1" hidden="1" x14ac:dyDescent="0.25">
      <c r="A24" s="466"/>
      <c r="B24" s="466"/>
      <c r="C24" s="369"/>
      <c r="D24" s="369"/>
      <c r="E24" s="415"/>
      <c r="F24" s="419"/>
      <c r="G24" s="415"/>
      <c r="H24" s="415"/>
      <c r="I24" s="415"/>
      <c r="J24" s="415"/>
      <c r="K24" s="302"/>
      <c r="L24" s="302"/>
      <c r="M24" s="302"/>
    </row>
    <row r="25" spans="1:17" s="471" customFormat="1" hidden="1" x14ac:dyDescent="0.25">
      <c r="A25" s="466" t="s">
        <v>51</v>
      </c>
      <c r="B25" s="466"/>
      <c r="C25" s="369"/>
      <c r="D25" s="369"/>
      <c r="E25" s="415"/>
      <c r="F25" s="419">
        <v>0</v>
      </c>
      <c r="G25" s="415"/>
      <c r="H25" s="415"/>
      <c r="I25" s="415"/>
      <c r="J25" s="415"/>
      <c r="K25" s="302"/>
      <c r="L25" s="302"/>
      <c r="M25" s="302"/>
    </row>
    <row r="26" spans="1:17" s="471" customFormat="1" hidden="1" x14ac:dyDescent="0.25">
      <c r="A26" s="817" t="s">
        <v>52</v>
      </c>
      <c r="B26" s="817"/>
      <c r="C26" s="369"/>
      <c r="D26" s="369"/>
      <c r="E26" s="415">
        <f>SUM(E25)</f>
        <v>0</v>
      </c>
      <c r="F26" s="419"/>
      <c r="G26" s="415" t="e">
        <f>G20+#REF!</f>
        <v>#REF!</v>
      </c>
      <c r="H26" s="415"/>
      <c r="I26" s="415"/>
      <c r="J26" s="415"/>
      <c r="K26" s="302"/>
      <c r="L26" s="302"/>
      <c r="M26" s="302"/>
    </row>
    <row r="27" spans="1:17" s="471" customFormat="1" hidden="1" x14ac:dyDescent="0.25">
      <c r="A27" s="466"/>
      <c r="B27" s="466"/>
      <c r="C27" s="369"/>
      <c r="D27" s="369"/>
      <c r="E27" s="415"/>
      <c r="F27" s="419"/>
      <c r="G27" s="415"/>
      <c r="H27" s="415"/>
      <c r="I27" s="415"/>
      <c r="J27" s="415"/>
      <c r="K27" s="302"/>
      <c r="L27" s="302"/>
      <c r="M27" s="302"/>
    </row>
    <row r="28" spans="1:17" hidden="1" x14ac:dyDescent="0.2">
      <c r="A28" s="818"/>
      <c r="B28" s="818"/>
      <c r="G28" s="415"/>
      <c r="H28" s="415"/>
      <c r="I28" s="415"/>
      <c r="J28" s="415"/>
    </row>
    <row r="29" spans="1:17" hidden="1" x14ac:dyDescent="0.2">
      <c r="A29" s="818" t="s">
        <v>8</v>
      </c>
      <c r="B29" s="818"/>
      <c r="G29" s="434"/>
      <c r="H29" s="434"/>
      <c r="I29" s="434"/>
      <c r="J29" s="434"/>
    </row>
    <row r="30" spans="1:17" ht="8.1" customHeight="1" x14ac:dyDescent="0.2"/>
    <row r="31" spans="1:17" ht="8.1" customHeight="1" x14ac:dyDescent="0.2">
      <c r="B31" s="440" t="s">
        <v>9</v>
      </c>
      <c r="C31" s="440"/>
      <c r="D31" s="440"/>
      <c r="E31" s="441" t="s">
        <v>10</v>
      </c>
      <c r="F31" s="442" t="s">
        <v>144</v>
      </c>
      <c r="H31" s="433">
        <f>H20-H42</f>
        <v>0</v>
      </c>
      <c r="I31" s="433">
        <f>I20-F50</f>
        <v>0</v>
      </c>
      <c r="L31" s="434">
        <f>I20-L20</f>
        <v>0</v>
      </c>
      <c r="M31" s="434">
        <f>M20-E50</f>
        <v>4.0641306251636706</v>
      </c>
    </row>
    <row r="32" spans="1:17" ht="8.1" customHeight="1" x14ac:dyDescent="0.2">
      <c r="A32" s="439" t="s">
        <v>12</v>
      </c>
      <c r="E32" s="444" t="s">
        <v>13</v>
      </c>
      <c r="F32" s="445" t="s">
        <v>13</v>
      </c>
    </row>
    <row r="33" spans="1:19" ht="8.1" customHeight="1" x14ac:dyDescent="0.2">
      <c r="A33" s="439" t="s">
        <v>54</v>
      </c>
      <c r="B33" s="446">
        <v>0.05</v>
      </c>
      <c r="C33" s="447"/>
      <c r="D33" s="447"/>
      <c r="E33" s="433">
        <f>B33*O20</f>
        <v>13182.120999999999</v>
      </c>
      <c r="F33" s="433">
        <f>B33*F20</f>
        <v>13181.915000000001</v>
      </c>
      <c r="H33" s="477"/>
      <c r="I33" s="477"/>
      <c r="J33" s="477"/>
      <c r="K33" s="478"/>
    </row>
    <row r="34" spans="1:19" ht="8.1" customHeight="1" x14ac:dyDescent="0.2">
      <c r="A34" s="439" t="s">
        <v>15</v>
      </c>
      <c r="B34" s="446">
        <v>0.05</v>
      </c>
      <c r="E34" s="433">
        <f>E33</f>
        <v>13182.120999999999</v>
      </c>
      <c r="F34" s="433">
        <f>B34*F20</f>
        <v>13181.915000000001</v>
      </c>
      <c r="H34" s="479"/>
      <c r="I34" s="479"/>
      <c r="J34" s="479"/>
      <c r="K34" s="478"/>
      <c r="N34" s="480"/>
      <c r="O34" s="480"/>
      <c r="S34" s="476">
        <v>176.8</v>
      </c>
    </row>
    <row r="35" spans="1:19" ht="8.1" customHeight="1" x14ac:dyDescent="0.2">
      <c r="A35" s="439" t="s">
        <v>55</v>
      </c>
      <c r="B35" s="474">
        <v>3.5705399999999998E-2</v>
      </c>
      <c r="C35" s="447"/>
      <c r="D35" s="447"/>
      <c r="E35" s="433">
        <f>B35*(O20+E33+E34)</f>
        <v>10354.803869374799</v>
      </c>
      <c r="F35" s="433">
        <f>(F20+F33+F34)*B35</f>
        <v>10354.642052501998</v>
      </c>
      <c r="H35" s="481"/>
      <c r="I35" s="482"/>
      <c r="J35" s="461" t="s">
        <v>25</v>
      </c>
      <c r="L35" s="478"/>
      <c r="M35" s="478"/>
      <c r="N35" s="480"/>
      <c r="O35" s="480"/>
    </row>
    <row r="36" spans="1:19" ht="8.1" customHeight="1" x14ac:dyDescent="0.2">
      <c r="A36" s="439" t="s">
        <v>17</v>
      </c>
      <c r="B36" s="443"/>
      <c r="E36" s="462">
        <f>SUM(E33:E35)</f>
        <v>36719.045869374793</v>
      </c>
      <c r="F36" s="462">
        <f>SUM(F33:F35)+0.01</f>
        <v>36718.482052502004</v>
      </c>
      <c r="I36" s="478"/>
      <c r="J36" s="462">
        <f>F36-E36</f>
        <v>-0.56381687278917525</v>
      </c>
      <c r="L36" s="478"/>
      <c r="M36" s="478"/>
    </row>
    <row r="37" spans="1:19" ht="8.1" customHeight="1" x14ac:dyDescent="0.2">
      <c r="B37" s="443"/>
      <c r="E37" s="433"/>
    </row>
    <row r="38" spans="1:19" ht="8.1" customHeight="1" x14ac:dyDescent="0.2">
      <c r="A38" s="439" t="s">
        <v>18</v>
      </c>
      <c r="B38" s="443"/>
      <c r="E38" s="445" t="s">
        <v>13</v>
      </c>
    </row>
    <row r="39" spans="1:19" ht="8.1" customHeight="1" x14ac:dyDescent="0.2">
      <c r="A39" s="439" t="s">
        <v>19</v>
      </c>
      <c r="B39" s="446">
        <v>6.4999999999999997E-3</v>
      </c>
      <c r="C39" s="446"/>
      <c r="D39" s="446"/>
      <c r="E39" s="433">
        <v>2137.2199999999998</v>
      </c>
      <c r="F39" s="433">
        <f>B39*$E$48</f>
        <v>2137.1856413150113</v>
      </c>
    </row>
    <row r="40" spans="1:19" ht="8.1" customHeight="1" x14ac:dyDescent="0.2">
      <c r="A40" s="439" t="s">
        <v>20</v>
      </c>
      <c r="B40" s="446">
        <v>0.03</v>
      </c>
      <c r="C40" s="455"/>
      <c r="D40" s="455"/>
      <c r="E40" s="433">
        <v>9864.11</v>
      </c>
      <c r="F40" s="433">
        <f t="shared" ref="F40:F41" si="8">B40*$E$48</f>
        <v>9863.9337291462052</v>
      </c>
    </row>
    <row r="41" spans="1:19" ht="8.1" customHeight="1" x14ac:dyDescent="0.2">
      <c r="A41" s="439" t="s">
        <v>21</v>
      </c>
      <c r="B41" s="446">
        <v>0.05</v>
      </c>
      <c r="C41" s="455"/>
      <c r="D41" s="455"/>
      <c r="E41" s="433">
        <v>16440.18</v>
      </c>
      <c r="F41" s="433">
        <f t="shared" si="8"/>
        <v>16439.889548577012</v>
      </c>
      <c r="J41" s="461" t="s">
        <v>25</v>
      </c>
    </row>
    <row r="42" spans="1:19" ht="8.1" customHeight="1" x14ac:dyDescent="0.2">
      <c r="A42" s="439" t="s">
        <v>17</v>
      </c>
      <c r="B42" s="446">
        <f>SUM(B39:B41)</f>
        <v>8.6499999999999994E-2</v>
      </c>
      <c r="C42" s="446"/>
      <c r="D42" s="446"/>
      <c r="E42" s="433">
        <f>SUM(E39:E41)</f>
        <v>28441.510000000002</v>
      </c>
      <c r="F42" s="433">
        <f>SUM(F39:F41)</f>
        <v>28441.008919038228</v>
      </c>
      <c r="H42" s="491">
        <f>F36+F42</f>
        <v>65159.490971540232</v>
      </c>
      <c r="J42" s="462">
        <f>F42-E42</f>
        <v>-0.50108096177427797</v>
      </c>
    </row>
    <row r="43" spans="1:19" hidden="1" x14ac:dyDescent="0.2">
      <c r="A43" s="439" t="s">
        <v>155</v>
      </c>
      <c r="B43" s="446">
        <v>0</v>
      </c>
      <c r="C43" s="446"/>
      <c r="D43" s="446"/>
      <c r="E43" s="433">
        <v>0</v>
      </c>
      <c r="L43" s="483"/>
      <c r="M43" s="483"/>
    </row>
    <row r="44" spans="1:19" hidden="1" x14ac:dyDescent="0.2">
      <c r="A44" s="439" t="s">
        <v>156</v>
      </c>
      <c r="B44" s="446">
        <v>0</v>
      </c>
      <c r="C44" s="446"/>
      <c r="D44" s="446"/>
      <c r="E44" s="433">
        <v>0</v>
      </c>
    </row>
    <row r="45" spans="1:19" hidden="1" x14ac:dyDescent="0.2">
      <c r="A45" s="814" t="s">
        <v>58</v>
      </c>
      <c r="B45" s="814"/>
      <c r="E45" s="457">
        <f>F20+E36</f>
        <v>300357.34586937481</v>
      </c>
    </row>
    <row r="46" spans="1:19" hidden="1" x14ac:dyDescent="0.2">
      <c r="A46" s="814" t="s">
        <v>59</v>
      </c>
      <c r="B46" s="814"/>
      <c r="E46" s="457">
        <f>F20+F36</f>
        <v>300356.78205250198</v>
      </c>
      <c r="J46" s="433">
        <f>E50*2%</f>
        <v>6575.9771173874969</v>
      </c>
    </row>
    <row r="47" spans="1:19" hidden="1" x14ac:dyDescent="0.2">
      <c r="A47" s="458"/>
      <c r="B47" s="458"/>
      <c r="E47" s="457">
        <f>E46/(1-B42)</f>
        <v>328797.79097154021</v>
      </c>
    </row>
    <row r="48" spans="1:19" hidden="1" x14ac:dyDescent="0.2">
      <c r="A48" s="814" t="s">
        <v>60</v>
      </c>
      <c r="B48" s="814"/>
      <c r="E48" s="457">
        <f>E46/(1-B42)</f>
        <v>328797.79097154021</v>
      </c>
    </row>
    <row r="49" spans="1:13" s="485" customFormat="1" ht="8.1" customHeight="1" x14ac:dyDescent="0.2">
      <c r="A49" s="815" t="s">
        <v>24</v>
      </c>
      <c r="B49" s="815"/>
      <c r="C49" s="443"/>
      <c r="D49" s="443"/>
      <c r="E49" s="445" t="s">
        <v>10</v>
      </c>
      <c r="F49" s="442" t="s">
        <v>144</v>
      </c>
      <c r="H49" s="445"/>
      <c r="I49" s="445"/>
      <c r="J49" s="461" t="s">
        <v>25</v>
      </c>
      <c r="K49" s="484"/>
      <c r="L49" s="484"/>
      <c r="M49" s="484"/>
    </row>
    <row r="50" spans="1:13" ht="8.1" customHeight="1" x14ac:dyDescent="0.2">
      <c r="A50" s="815" t="s">
        <v>26</v>
      </c>
      <c r="B50" s="815"/>
      <c r="E50" s="462">
        <f>F20+E36+E42</f>
        <v>328798.85586937482</v>
      </c>
      <c r="F50" s="462">
        <f>F20+F36+F42</f>
        <v>328797.79097154021</v>
      </c>
      <c r="J50" s="462">
        <f>F50-E50</f>
        <v>-1.0648978346143849</v>
      </c>
    </row>
    <row r="51" spans="1:13" ht="8.1" customHeight="1" x14ac:dyDescent="0.2">
      <c r="A51" s="815" t="s">
        <v>27</v>
      </c>
      <c r="B51" s="815"/>
      <c r="E51" s="462">
        <f>E50*12</f>
        <v>3945586.2704324978</v>
      </c>
      <c r="F51" s="462">
        <f>F50*12</f>
        <v>3945573.4916584827</v>
      </c>
      <c r="J51" s="462">
        <f>F51-E51</f>
        <v>-12.778774015139788</v>
      </c>
    </row>
    <row r="52" spans="1:13" ht="33.75" customHeight="1" x14ac:dyDescent="0.15">
      <c r="A52" s="824"/>
      <c r="B52" s="824"/>
      <c r="C52" s="824"/>
      <c r="D52" s="824"/>
      <c r="E52" s="824"/>
      <c r="F52" s="824"/>
      <c r="G52" s="824"/>
      <c r="H52" s="824"/>
      <c r="I52" s="824"/>
      <c r="J52" s="824"/>
      <c r="K52" s="824"/>
      <c r="L52" s="824"/>
    </row>
    <row r="53" spans="1:13" x14ac:dyDescent="0.2">
      <c r="A53" s="486"/>
      <c r="B53" s="486"/>
      <c r="E53" s="433"/>
    </row>
    <row r="54" spans="1:13" x14ac:dyDescent="0.2">
      <c r="E54" s="445"/>
      <c r="G54" s="445"/>
      <c r="H54" s="445"/>
      <c r="I54" s="445"/>
      <c r="J54" s="445"/>
    </row>
    <row r="55" spans="1:13" x14ac:dyDescent="0.2">
      <c r="E55" s="433"/>
    </row>
    <row r="56" spans="1:13" x14ac:dyDescent="0.2">
      <c r="E56" s="433"/>
    </row>
    <row r="57" spans="1:13" x14ac:dyDescent="0.2">
      <c r="A57" s="476"/>
      <c r="B57" s="476"/>
      <c r="C57" s="476"/>
      <c r="D57" s="476"/>
      <c r="E57" s="433"/>
      <c r="H57" s="476"/>
      <c r="I57" s="476"/>
      <c r="J57" s="476"/>
      <c r="K57" s="476"/>
      <c r="L57" s="476"/>
      <c r="M57" s="476"/>
    </row>
    <row r="58" spans="1:13" x14ac:dyDescent="0.2">
      <c r="A58" s="476"/>
      <c r="B58" s="476"/>
      <c r="C58" s="476"/>
      <c r="D58" s="476"/>
      <c r="E58" s="433"/>
      <c r="H58" s="476"/>
      <c r="I58" s="476"/>
      <c r="J58" s="476"/>
      <c r="K58" s="476"/>
      <c r="L58" s="476"/>
      <c r="M58" s="476"/>
    </row>
    <row r="59" spans="1:13" x14ac:dyDescent="0.2">
      <c r="A59" s="476"/>
      <c r="B59" s="476"/>
      <c r="C59" s="476"/>
      <c r="D59" s="476"/>
      <c r="E59" s="433"/>
      <c r="H59" s="476"/>
      <c r="I59" s="476"/>
      <c r="J59" s="476"/>
      <c r="K59" s="476"/>
      <c r="L59" s="476"/>
      <c r="M59" s="476"/>
    </row>
    <row r="60" spans="1:13" x14ac:dyDescent="0.2">
      <c r="A60" s="476"/>
      <c r="B60" s="476"/>
      <c r="C60" s="476"/>
      <c r="D60" s="476"/>
      <c r="H60" s="476"/>
      <c r="I60" s="476"/>
      <c r="J60" s="476"/>
      <c r="K60" s="476"/>
      <c r="L60" s="476"/>
      <c r="M60" s="476"/>
    </row>
  </sheetData>
  <mergeCells count="19">
    <mergeCell ref="A1:F1"/>
    <mergeCell ref="A6:B6"/>
    <mergeCell ref="A7:B7"/>
    <mergeCell ref="A2:B2"/>
    <mergeCell ref="A5:B5"/>
    <mergeCell ref="A4:B4"/>
    <mergeCell ref="A50:B50"/>
    <mergeCell ref="A51:B51"/>
    <mergeCell ref="A52:L52"/>
    <mergeCell ref="A16:B16"/>
    <mergeCell ref="A20:B20"/>
    <mergeCell ref="A28:B28"/>
    <mergeCell ref="A29:B29"/>
    <mergeCell ref="A45:B45"/>
    <mergeCell ref="A46:B46"/>
    <mergeCell ref="A48:B48"/>
    <mergeCell ref="A49:B49"/>
    <mergeCell ref="A18:B18"/>
    <mergeCell ref="A26:B26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7"/>
  <dimension ref="A1:K50"/>
  <sheetViews>
    <sheetView zoomScale="130" zoomScaleNormal="13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0.7109375" style="244" customWidth="1"/>
    <col min="9" max="9" width="9" style="244" customWidth="1"/>
    <col min="10" max="11" width="14.42578125" style="245"/>
    <col min="12" max="16384" width="14.42578125" style="191"/>
  </cols>
  <sheetData>
    <row r="1" spans="1:11" x14ac:dyDescent="0.25">
      <c r="A1" s="830" t="s">
        <v>165</v>
      </c>
      <c r="B1" s="830"/>
      <c r="C1" s="830"/>
      <c r="D1" s="830"/>
      <c r="E1" s="830"/>
      <c r="F1" s="830"/>
    </row>
    <row r="2" spans="1:11" s="248" customFormat="1" ht="22.5" customHeight="1" x14ac:dyDescent="0.25">
      <c r="A2" s="827" t="s">
        <v>28</v>
      </c>
      <c r="B2" s="827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1" ht="11.25" customHeight="1" x14ac:dyDescent="0.25">
      <c r="A3" s="831" t="s">
        <v>164</v>
      </c>
      <c r="B3" s="832"/>
      <c r="C3" s="249">
        <v>129</v>
      </c>
      <c r="D3" s="250">
        <v>88</v>
      </c>
      <c r="E3" s="251">
        <f>C3*D3</f>
        <v>11352</v>
      </c>
      <c r="F3" s="249">
        <v>150</v>
      </c>
      <c r="G3" s="244">
        <f>E3/$E$9</f>
        <v>1.0000184992851346</v>
      </c>
      <c r="H3" s="253">
        <f>G3*$G$21</f>
        <v>2938.9888016836144</v>
      </c>
      <c r="I3" s="244">
        <f>E3+H3</f>
        <v>14290.988801683614</v>
      </c>
      <c r="J3" s="291">
        <f>I3/C3</f>
        <v>110.78285892777996</v>
      </c>
    </row>
    <row r="4" spans="1:11" s="254" customFormat="1" ht="27" customHeight="1" x14ac:dyDescent="0.2">
      <c r="A4" s="827" t="s">
        <v>166</v>
      </c>
      <c r="B4" s="827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53"/>
    </row>
    <row r="5" spans="1:11" s="254" customFormat="1" ht="9.9499999999999993" customHeight="1" x14ac:dyDescent="0.2">
      <c r="A5" s="828" t="s">
        <v>169</v>
      </c>
      <c r="B5" s="829"/>
      <c r="C5" s="249">
        <v>0</v>
      </c>
      <c r="D5" s="246">
        <v>0</v>
      </c>
      <c r="E5" s="251">
        <f t="shared" ref="E5:E7" si="0">C5*D5</f>
        <v>0</v>
      </c>
      <c r="F5" s="252"/>
      <c r="G5" s="244">
        <f t="shared" ref="G5:G8" si="1">E5/$E$9</f>
        <v>0</v>
      </c>
      <c r="H5" s="253">
        <f>G5*$G$21</f>
        <v>0</v>
      </c>
      <c r="I5" s="244">
        <f t="shared" ref="I5:I8" si="2">E5+H5</f>
        <v>0</v>
      </c>
      <c r="J5" s="291" t="e">
        <f>I5/C5</f>
        <v>#DIV/0!</v>
      </c>
      <c r="K5" s="253"/>
    </row>
    <row r="6" spans="1:11" s="254" customFormat="1" ht="9.9499999999999993" customHeight="1" x14ac:dyDescent="0.2">
      <c r="A6" s="255" t="s">
        <v>170</v>
      </c>
      <c r="B6" s="256"/>
      <c r="C6" s="249">
        <v>0</v>
      </c>
      <c r="D6" s="246">
        <v>0</v>
      </c>
      <c r="E6" s="251">
        <f t="shared" si="0"/>
        <v>0</v>
      </c>
      <c r="F6" s="252"/>
      <c r="G6" s="244">
        <f t="shared" si="1"/>
        <v>0</v>
      </c>
      <c r="H6" s="253">
        <f t="shared" ref="H6:H8" si="3">G6*$G$21</f>
        <v>0</v>
      </c>
      <c r="I6" s="244">
        <f t="shared" si="2"/>
        <v>0</v>
      </c>
      <c r="J6" s="291" t="e">
        <f t="shared" ref="J6" si="4">I6/C6</f>
        <v>#DIV/0!</v>
      </c>
      <c r="K6" s="253"/>
    </row>
    <row r="7" spans="1:11" s="254" customFormat="1" ht="9.9499999999999993" customHeight="1" x14ac:dyDescent="0.2">
      <c r="A7" s="255" t="s">
        <v>171</v>
      </c>
      <c r="B7" s="256"/>
      <c r="C7" s="249">
        <v>0</v>
      </c>
      <c r="D7" s="246">
        <v>0</v>
      </c>
      <c r="E7" s="251">
        <f t="shared" si="0"/>
        <v>0</v>
      </c>
      <c r="F7" s="252"/>
      <c r="G7" s="244">
        <f t="shared" si="1"/>
        <v>0</v>
      </c>
      <c r="H7" s="253">
        <f t="shared" si="3"/>
        <v>0</v>
      </c>
      <c r="I7" s="244">
        <f t="shared" si="2"/>
        <v>0</v>
      </c>
      <c r="J7" s="291" t="e">
        <f>I7/C7</f>
        <v>#DIV/0!</v>
      </c>
      <c r="K7" s="253"/>
    </row>
    <row r="8" spans="1:11" ht="9.9499999999999993" customHeight="1" x14ac:dyDescent="0.25">
      <c r="A8" s="831"/>
      <c r="B8" s="832"/>
      <c r="C8" s="249"/>
      <c r="D8" s="250"/>
      <c r="E8" s="251"/>
      <c r="F8" s="249">
        <v>10</v>
      </c>
      <c r="G8" s="244">
        <f t="shared" si="1"/>
        <v>0</v>
      </c>
      <c r="H8" s="253">
        <f t="shared" si="3"/>
        <v>0</v>
      </c>
      <c r="I8" s="244">
        <f t="shared" si="2"/>
        <v>0</v>
      </c>
      <c r="J8" s="244"/>
    </row>
    <row r="9" spans="1:11" ht="9.9499999999999993" customHeight="1" x14ac:dyDescent="0.25">
      <c r="A9" s="831" t="s">
        <v>8</v>
      </c>
      <c r="B9" s="832"/>
      <c r="C9" s="249"/>
      <c r="D9" s="257"/>
      <c r="E9" s="251">
        <f>SUM(E3:E8)-0.21</f>
        <v>11351.79</v>
      </c>
      <c r="F9" s="249">
        <f>SUM(F3:F8)</f>
        <v>160</v>
      </c>
      <c r="G9" s="244">
        <f>SUM(G3:G8)</f>
        <v>1.0000184992851346</v>
      </c>
      <c r="H9" s="244">
        <f>SUM(H3:H8)</f>
        <v>2938.9888016836144</v>
      </c>
      <c r="I9" s="244">
        <f>SUM(I3:I8)</f>
        <v>14290.988801683614</v>
      </c>
      <c r="J9" s="244"/>
    </row>
    <row r="10" spans="1:11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1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1" ht="9" customHeight="1" x14ac:dyDescent="0.25">
      <c r="A12" s="264" t="s">
        <v>54</v>
      </c>
      <c r="B12" s="267">
        <v>0.04</v>
      </c>
      <c r="C12" s="257">
        <f>B12*E9</f>
        <v>454.07160000000005</v>
      </c>
      <c r="D12" s="257">
        <f>B12*E9</f>
        <v>454.07160000000005</v>
      </c>
      <c r="E12" s="244"/>
      <c r="F12" s="244"/>
      <c r="H12" s="268"/>
      <c r="I12" s="269"/>
    </row>
    <row r="13" spans="1:11" ht="9" customHeight="1" x14ac:dyDescent="0.25">
      <c r="A13" s="264" t="s">
        <v>15</v>
      </c>
      <c r="B13" s="267">
        <v>0.04</v>
      </c>
      <c r="C13" s="257">
        <f>B13*E9</f>
        <v>454.07160000000005</v>
      </c>
      <c r="D13" s="257">
        <f>C13</f>
        <v>454.07160000000005</v>
      </c>
      <c r="E13" s="244"/>
      <c r="F13" s="244"/>
      <c r="I13" s="266"/>
    </row>
    <row r="14" spans="1:11" ht="9" customHeight="1" x14ac:dyDescent="0.25">
      <c r="A14" s="264" t="s">
        <v>105</v>
      </c>
      <c r="B14" s="267">
        <v>7.0000000000000007E-2</v>
      </c>
      <c r="C14" s="257">
        <f>(E9)*B14</f>
        <v>794.62530000000015</v>
      </c>
      <c r="D14" s="257">
        <f>(E9)*B14</f>
        <v>794.62530000000015</v>
      </c>
      <c r="E14" s="244">
        <f>D14-C14</f>
        <v>0</v>
      </c>
      <c r="F14" s="244"/>
      <c r="J14" s="290"/>
    </row>
    <row r="15" spans="1:11" ht="9" customHeight="1" x14ac:dyDescent="0.25">
      <c r="A15" s="264" t="s">
        <v>17</v>
      </c>
      <c r="B15" s="258"/>
      <c r="C15" s="270">
        <f>SUM(C12:C14)</f>
        <v>1702.7685000000001</v>
      </c>
      <c r="D15" s="270">
        <f>SUM(D12:D14)</f>
        <v>1702.7685000000001</v>
      </c>
      <c r="E15" s="244"/>
      <c r="F15" s="244"/>
    </row>
    <row r="16" spans="1:11" ht="9" customHeight="1" x14ac:dyDescent="0.25">
      <c r="A16" s="264"/>
      <c r="B16" s="258"/>
      <c r="C16" s="257"/>
      <c r="D16" s="257"/>
      <c r="E16" s="244"/>
      <c r="F16" s="24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92.889578817733991</v>
      </c>
      <c r="D18" s="257">
        <f>B18*C27</f>
        <v>92.889578817733991</v>
      </c>
      <c r="E18" s="244"/>
      <c r="F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5">D19</f>
        <v>428.73113300492611</v>
      </c>
      <c r="D19" s="257">
        <f>B19*C27+0.01</f>
        <v>428.73113300492611</v>
      </c>
      <c r="E19" s="244"/>
      <c r="F19" s="244"/>
    </row>
    <row r="20" spans="1:11" ht="9" customHeight="1" x14ac:dyDescent="0.25">
      <c r="A20" s="264" t="s">
        <v>21</v>
      </c>
      <c r="B20" s="271">
        <v>0.05</v>
      </c>
      <c r="C20" s="257">
        <f t="shared" si="5"/>
        <v>714.54522167487698</v>
      </c>
      <c r="D20" s="257">
        <f>B20*C27+0.01</f>
        <v>714.54522167487698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1236.165933497537</v>
      </c>
      <c r="D21" s="270">
        <f>SUM(D18:D20)</f>
        <v>1236.165933497537</v>
      </c>
      <c r="E21" s="244"/>
      <c r="F21" s="244"/>
      <c r="G21" s="244">
        <f>D15+D21</f>
        <v>2938.9344334975372</v>
      </c>
    </row>
    <row r="22" spans="1:11" ht="9" customHeight="1" x14ac:dyDescent="0.25">
      <c r="A22" s="833"/>
      <c r="B22" s="832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7" t="s">
        <v>58</v>
      </c>
      <c r="B25" s="837"/>
      <c r="C25" s="278">
        <f>E9+C15</f>
        <v>13054.558500000001</v>
      </c>
      <c r="D25" s="279"/>
      <c r="E25" s="244"/>
      <c r="F25" s="244"/>
    </row>
    <row r="26" spans="1:11" ht="9" customHeight="1" x14ac:dyDescent="0.25">
      <c r="A26" s="838" t="s">
        <v>22</v>
      </c>
      <c r="B26" s="838"/>
      <c r="C26" s="280">
        <f>E9+D15</f>
        <v>13054.558500000001</v>
      </c>
      <c r="D26" s="244"/>
      <c r="E26" s="244"/>
      <c r="F26" s="244"/>
    </row>
    <row r="27" spans="1:11" ht="9" customHeight="1" x14ac:dyDescent="0.25">
      <c r="A27" s="839" t="s">
        <v>60</v>
      </c>
      <c r="B27" s="839"/>
      <c r="C27" s="281">
        <f>C26/(1-B21)</f>
        <v>14290.704433497538</v>
      </c>
      <c r="D27" s="244"/>
      <c r="E27" s="244"/>
      <c r="F27" s="244"/>
    </row>
    <row r="28" spans="1:11" s="286" customFormat="1" ht="9.9499999999999993" customHeight="1" x14ac:dyDescent="0.25">
      <c r="A28" s="834" t="s">
        <v>24</v>
      </c>
      <c r="B28" s="834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34" t="s">
        <v>26</v>
      </c>
      <c r="B29" s="834"/>
      <c r="C29" s="270">
        <f>E9+C15+C21+C23+C24-0.02</f>
        <v>14290.704433497538</v>
      </c>
      <c r="D29" s="270">
        <f>E9+D15+D21-0.02</f>
        <v>14290.704433497538</v>
      </c>
      <c r="E29" s="287">
        <f>D29-C29</f>
        <v>0</v>
      </c>
      <c r="F29" s="279"/>
    </row>
    <row r="30" spans="1:11" ht="9.9499999999999993" customHeight="1" x14ac:dyDescent="0.25">
      <c r="A30" s="835" t="s">
        <v>157</v>
      </c>
      <c r="B30" s="836"/>
      <c r="C30" s="270">
        <f>C29*12-0.02</f>
        <v>171488.43320197047</v>
      </c>
      <c r="D30" s="270">
        <f>D29*12-0.02</f>
        <v>171488.43320197047</v>
      </c>
      <c r="E30" s="287">
        <f>D30-C30</f>
        <v>0</v>
      </c>
      <c r="F30" s="279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4">
    <mergeCell ref="A29:B29"/>
    <mergeCell ref="A30:B30"/>
    <mergeCell ref="A8:B8"/>
    <mergeCell ref="A25:B25"/>
    <mergeCell ref="A26:B26"/>
    <mergeCell ref="A27:B27"/>
    <mergeCell ref="A28:B28"/>
    <mergeCell ref="A4:B4"/>
    <mergeCell ref="A5:B5"/>
    <mergeCell ref="A1:F1"/>
    <mergeCell ref="A3:B3"/>
    <mergeCell ref="A22:B22"/>
    <mergeCell ref="A9:B9"/>
    <mergeCell ref="A2:B2"/>
  </mergeCells>
  <pageMargins left="0.511811024" right="0.511811024" top="0.78740157499999996" bottom="0.78740157499999996" header="0.31496062000000002" footer="0.3149606200000000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8"/>
  <dimension ref="A1:M50"/>
  <sheetViews>
    <sheetView zoomScale="130" zoomScaleNormal="13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4.28515625" style="244" customWidth="1"/>
    <col min="9" max="9" width="9" style="244" customWidth="1"/>
    <col min="10" max="10" width="7.42578125" style="245" customWidth="1"/>
    <col min="11" max="11" width="9.5703125" style="245" customWidth="1"/>
    <col min="12" max="12" width="6.140625" style="191" customWidth="1"/>
    <col min="13" max="16384" width="14.42578125" style="191"/>
  </cols>
  <sheetData>
    <row r="1" spans="1:13" x14ac:dyDescent="0.25">
      <c r="A1" s="830" t="s">
        <v>173</v>
      </c>
      <c r="B1" s="830"/>
      <c r="C1" s="830"/>
      <c r="D1" s="830"/>
      <c r="E1" s="830"/>
      <c r="F1" s="830"/>
    </row>
    <row r="2" spans="1:13" s="248" customFormat="1" ht="22.5" customHeight="1" x14ac:dyDescent="0.25">
      <c r="A2" s="827" t="s">
        <v>28</v>
      </c>
      <c r="B2" s="827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3" ht="11.25" customHeight="1" x14ac:dyDescent="0.25">
      <c r="A3" s="831" t="s">
        <v>164</v>
      </c>
      <c r="B3" s="832"/>
      <c r="C3" s="249">
        <v>129</v>
      </c>
      <c r="D3" s="250">
        <v>96.96</v>
      </c>
      <c r="E3" s="251">
        <f>C3*D3</f>
        <v>12507.839999999998</v>
      </c>
      <c r="F3" s="249">
        <v>150</v>
      </c>
      <c r="G3" s="244">
        <f>E3/$E$9</f>
        <v>7.0226300804743721E-2</v>
      </c>
      <c r="H3" s="253">
        <f>G3*$G$21</f>
        <v>4018.6855986026467</v>
      </c>
      <c r="I3" s="244">
        <f>E3+H3</f>
        <v>16526.525598602646</v>
      </c>
      <c r="J3" s="291">
        <f>I3/C3</f>
        <v>128.11260153955538</v>
      </c>
      <c r="K3" s="244">
        <f>J3*C3</f>
        <v>16526.525598602646</v>
      </c>
      <c r="L3" s="294">
        <v>121.96</v>
      </c>
      <c r="M3" s="244">
        <f>L3*C3</f>
        <v>15732.839999999998</v>
      </c>
    </row>
    <row r="4" spans="1:13" s="254" customFormat="1" ht="27" customHeight="1" x14ac:dyDescent="0.2">
      <c r="A4" s="827" t="s">
        <v>166</v>
      </c>
      <c r="B4" s="827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44"/>
      <c r="L4" s="294"/>
      <c r="M4" s="244"/>
    </row>
    <row r="5" spans="1:13" s="254" customFormat="1" ht="9.9499999999999993" customHeight="1" x14ac:dyDescent="0.2">
      <c r="A5" s="842" t="s">
        <v>174</v>
      </c>
      <c r="B5" s="843"/>
      <c r="C5" s="249">
        <v>720</v>
      </c>
      <c r="D5" s="246">
        <v>46</v>
      </c>
      <c r="E5" s="251">
        <f t="shared" ref="E5:E7" si="0">C5*D5</f>
        <v>33120</v>
      </c>
      <c r="F5" s="252"/>
      <c r="G5" s="244">
        <f t="shared" ref="G5:G8" si="1">E5/$E$9</f>
        <v>0.18595497565152036</v>
      </c>
      <c r="H5" s="253">
        <f>G5*$G$21</f>
        <v>10641.235179353085</v>
      </c>
      <c r="I5" s="244">
        <f t="shared" ref="I5:I8" si="2">E5+H5</f>
        <v>43761.235179353083</v>
      </c>
      <c r="J5" s="291">
        <f>I5/C5</f>
        <v>60.779493304657059</v>
      </c>
      <c r="K5" s="244">
        <f t="shared" ref="K5:K6" si="3">J5*C5</f>
        <v>43761.235179353083</v>
      </c>
      <c r="L5" s="294">
        <v>61</v>
      </c>
      <c r="M5" s="244">
        <f t="shared" ref="M5:M6" si="4">L5*C5</f>
        <v>43920</v>
      </c>
    </row>
    <row r="6" spans="1:13" s="254" customFormat="1" ht="9.9499999999999993" customHeight="1" x14ac:dyDescent="0.2">
      <c r="A6" s="292" t="s">
        <v>175</v>
      </c>
      <c r="B6" s="293"/>
      <c r="C6" s="249">
        <v>2880</v>
      </c>
      <c r="D6" s="246">
        <v>46</v>
      </c>
      <c r="E6" s="251">
        <f t="shared" si="0"/>
        <v>132480</v>
      </c>
      <c r="F6" s="252"/>
      <c r="G6" s="244">
        <f t="shared" si="1"/>
        <v>0.74381990260608144</v>
      </c>
      <c r="H6" s="253">
        <f t="shared" ref="H6:H8" si="5">G6*$G$21</f>
        <v>42564.940717412341</v>
      </c>
      <c r="I6" s="244">
        <f t="shared" si="2"/>
        <v>175044.94071741233</v>
      </c>
      <c r="J6" s="291">
        <f t="shared" ref="J6" si="6">I6/C6</f>
        <v>60.779493304657059</v>
      </c>
      <c r="K6" s="244">
        <f t="shared" si="3"/>
        <v>175044.94071741233</v>
      </c>
      <c r="L6" s="294">
        <v>61</v>
      </c>
      <c r="M6" s="244">
        <f t="shared" si="4"/>
        <v>175680</v>
      </c>
    </row>
    <row r="7" spans="1:13" s="254" customFormat="1" ht="9.9499999999999993" customHeight="1" x14ac:dyDescent="0.2">
      <c r="A7" s="292"/>
      <c r="B7" s="293"/>
      <c r="C7" s="249"/>
      <c r="D7" s="246"/>
      <c r="E7" s="251">
        <f t="shared" si="0"/>
        <v>0</v>
      </c>
      <c r="F7" s="252"/>
      <c r="G7" s="244">
        <f t="shared" si="1"/>
        <v>0</v>
      </c>
      <c r="H7" s="253">
        <f t="shared" si="5"/>
        <v>0</v>
      </c>
      <c r="I7" s="244">
        <f t="shared" si="2"/>
        <v>0</v>
      </c>
      <c r="J7" s="291"/>
      <c r="K7" s="244"/>
      <c r="L7" s="294"/>
      <c r="M7" s="244"/>
    </row>
    <row r="8" spans="1:13" ht="9.9499999999999993" customHeight="1" x14ac:dyDescent="0.25">
      <c r="A8" s="831"/>
      <c r="B8" s="832"/>
      <c r="C8" s="249"/>
      <c r="D8" s="250"/>
      <c r="E8" s="251"/>
      <c r="F8" s="249">
        <v>10</v>
      </c>
      <c r="G8" s="244">
        <f t="shared" si="1"/>
        <v>0</v>
      </c>
      <c r="H8" s="253">
        <f t="shared" si="5"/>
        <v>0</v>
      </c>
      <c r="I8" s="244">
        <f t="shared" si="2"/>
        <v>0</v>
      </c>
      <c r="J8" s="244"/>
      <c r="K8" s="244"/>
      <c r="L8" s="294"/>
      <c r="M8" s="244"/>
    </row>
    <row r="9" spans="1:13" ht="9.9499999999999993" customHeight="1" x14ac:dyDescent="0.25">
      <c r="A9" s="831" t="s">
        <v>8</v>
      </c>
      <c r="B9" s="832"/>
      <c r="C9" s="249"/>
      <c r="D9" s="257"/>
      <c r="E9" s="251">
        <f>SUM(E3:E8)-0.21</f>
        <v>178107.63</v>
      </c>
      <c r="F9" s="249">
        <f>SUM(F3:F8)</f>
        <v>160</v>
      </c>
      <c r="G9" s="244">
        <f>SUM(G3:G8)</f>
        <v>1.0000011790623455</v>
      </c>
      <c r="H9" s="244">
        <f>SUM(H3:H8)</f>
        <v>57224.861495368074</v>
      </c>
      <c r="I9" s="244">
        <f>SUM(I3:I8)</f>
        <v>235332.70149536806</v>
      </c>
      <c r="J9" s="244"/>
      <c r="K9" s="244">
        <f>SUM(K3:K8)</f>
        <v>235332.70149536806</v>
      </c>
      <c r="L9" s="294"/>
      <c r="M9" s="244">
        <f>SUM(M3:M8)</f>
        <v>235332.84</v>
      </c>
    </row>
    <row r="10" spans="1:13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3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3" ht="9" customHeight="1" x14ac:dyDescent="0.25">
      <c r="A12" s="264" t="s">
        <v>54</v>
      </c>
      <c r="B12" s="267">
        <v>0.05</v>
      </c>
      <c r="C12" s="257">
        <f>B12*E9</f>
        <v>8905.3815000000013</v>
      </c>
      <c r="D12" s="257">
        <f>B12*E9</f>
        <v>8905.3815000000013</v>
      </c>
      <c r="E12" s="244"/>
      <c r="F12" s="244"/>
      <c r="H12" s="268"/>
      <c r="I12" s="269"/>
    </row>
    <row r="13" spans="1:13" ht="9" customHeight="1" x14ac:dyDescent="0.25">
      <c r="A13" s="264" t="s">
        <v>15</v>
      </c>
      <c r="B13" s="267">
        <v>0.05</v>
      </c>
      <c r="C13" s="257">
        <f>B13*E9</f>
        <v>8905.3815000000013</v>
      </c>
      <c r="D13" s="257">
        <f>B13*E9</f>
        <v>8905.3815000000013</v>
      </c>
      <c r="E13" s="244"/>
      <c r="F13" s="244"/>
      <c r="G13" s="244">
        <f>G3*C13</f>
        <v>625.39199999999994</v>
      </c>
      <c r="I13" s="266"/>
    </row>
    <row r="14" spans="1:13" ht="9" customHeight="1" x14ac:dyDescent="0.25">
      <c r="A14" s="264" t="s">
        <v>105</v>
      </c>
      <c r="B14" s="267">
        <v>9.7273960774638707E-2</v>
      </c>
      <c r="C14" s="257">
        <f>(E9+D12+D13)*B14</f>
        <v>19057.758075712249</v>
      </c>
      <c r="D14" s="257">
        <f>(E9+D12+D13)*B14</f>
        <v>19057.758075712249</v>
      </c>
      <c r="E14" s="244">
        <f>D14-C14</f>
        <v>0</v>
      </c>
      <c r="F14" s="244"/>
      <c r="G14" s="244">
        <f>19057.83/B14</f>
        <v>195919.13239918946</v>
      </c>
      <c r="H14" s="244">
        <f>G14-E9</f>
        <v>17811.502399189456</v>
      </c>
      <c r="J14" s="290"/>
    </row>
    <row r="15" spans="1:13" ht="9" customHeight="1" x14ac:dyDescent="0.25">
      <c r="A15" s="264" t="s">
        <v>17</v>
      </c>
      <c r="B15" s="258"/>
      <c r="C15" s="270">
        <f>SUM(C12:C14)</f>
        <v>36868.521075712255</v>
      </c>
      <c r="D15" s="270">
        <f>SUM(D12:D14)</f>
        <v>36868.521075712255</v>
      </c>
      <c r="E15" s="244"/>
      <c r="F15" s="244"/>
      <c r="H15" s="841" t="s">
        <v>178</v>
      </c>
      <c r="I15" s="840" t="s">
        <v>177</v>
      </c>
      <c r="J15" s="840"/>
    </row>
    <row r="16" spans="1:13" ht="9" customHeight="1" x14ac:dyDescent="0.25">
      <c r="A16" s="264"/>
      <c r="B16" s="258"/>
      <c r="C16" s="257"/>
      <c r="D16" s="257"/>
      <c r="E16" s="244"/>
      <c r="F16" s="244"/>
      <c r="H16" s="841"/>
      <c r="I16" s="260" t="s">
        <v>143</v>
      </c>
      <c r="J16" s="260" t="s">
        <v>11</v>
      </c>
      <c r="K16" s="28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  <c r="H17" s="296" t="s">
        <v>164</v>
      </c>
      <c r="I17" s="257">
        <v>121.96</v>
      </c>
      <c r="J17" s="257">
        <v>128.11000000000001</v>
      </c>
      <c r="K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1529.6606261544932</v>
      </c>
      <c r="D18" s="257">
        <f>B18*C27</f>
        <v>1529.6606261544932</v>
      </c>
      <c r="E18" s="244"/>
      <c r="F18" s="244"/>
      <c r="H18" s="296" t="s">
        <v>174</v>
      </c>
      <c r="I18" s="257">
        <v>61</v>
      </c>
      <c r="J18" s="257">
        <v>60.78</v>
      </c>
      <c r="K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7">D19</f>
        <v>7059.9821207130462</v>
      </c>
      <c r="D19" s="257">
        <f>B19*C27+0.01</f>
        <v>7059.9821207130462</v>
      </c>
      <c r="E19" s="244"/>
      <c r="F19" s="244"/>
      <c r="H19" s="296" t="s">
        <v>175</v>
      </c>
      <c r="I19" s="257">
        <v>61</v>
      </c>
      <c r="J19" s="257">
        <v>60.78</v>
      </c>
      <c r="K19" s="244"/>
    </row>
    <row r="20" spans="1:11" ht="9" customHeight="1" x14ac:dyDescent="0.25">
      <c r="A20" s="264" t="s">
        <v>21</v>
      </c>
      <c r="B20" s="271">
        <v>0.05</v>
      </c>
      <c r="C20" s="257">
        <f t="shared" si="7"/>
        <v>11766.630201188411</v>
      </c>
      <c r="D20" s="257">
        <f>B20*C27+0.01</f>
        <v>11766.630201188411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20356.27294805595</v>
      </c>
      <c r="D21" s="270">
        <f>SUM(D18:D20)</f>
        <v>20356.27294805595</v>
      </c>
      <c r="E21" s="244"/>
      <c r="F21" s="244"/>
      <c r="G21" s="244">
        <f>D15+D21</f>
        <v>57224.794023768205</v>
      </c>
    </row>
    <row r="22" spans="1:11" ht="9" customHeight="1" x14ac:dyDescent="0.25">
      <c r="A22" s="833"/>
      <c r="B22" s="832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7" t="s">
        <v>58</v>
      </c>
      <c r="B25" s="837"/>
      <c r="C25" s="278">
        <f>E9+C15</f>
        <v>214976.15107571226</v>
      </c>
      <c r="D25" s="279"/>
      <c r="E25" s="244"/>
      <c r="F25" s="244"/>
    </row>
    <row r="26" spans="1:11" ht="9" customHeight="1" x14ac:dyDescent="0.25">
      <c r="A26" s="838" t="s">
        <v>22</v>
      </c>
      <c r="B26" s="838"/>
      <c r="C26" s="280">
        <f>E9+D15</f>
        <v>214976.15107571226</v>
      </c>
      <c r="D26" s="244"/>
      <c r="E26" s="244"/>
      <c r="F26" s="244"/>
    </row>
    <row r="27" spans="1:11" ht="9" customHeight="1" x14ac:dyDescent="0.25">
      <c r="A27" s="839" t="s">
        <v>60</v>
      </c>
      <c r="B27" s="839"/>
      <c r="C27" s="281">
        <f>C26/(1-B21)</f>
        <v>235332.40402376821</v>
      </c>
      <c r="D27" s="244"/>
      <c r="E27" s="244"/>
      <c r="F27" s="244"/>
    </row>
    <row r="28" spans="1:11" s="286" customFormat="1" ht="9.9499999999999993" customHeight="1" x14ac:dyDescent="0.25">
      <c r="A28" s="834" t="s">
        <v>24</v>
      </c>
      <c r="B28" s="834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34" t="s">
        <v>26</v>
      </c>
      <c r="B29" s="834"/>
      <c r="C29" s="270">
        <f>E9+C15+C21+C23+C24-0.02</f>
        <v>235332.40402376823</v>
      </c>
      <c r="D29" s="270">
        <f>E9+D15+D21-0.02</f>
        <v>235332.40402376823</v>
      </c>
      <c r="E29" s="287">
        <f>D29-C29</f>
        <v>0</v>
      </c>
      <c r="F29" s="279"/>
    </row>
    <row r="30" spans="1:11" ht="9.9499999999999993" customHeight="1" x14ac:dyDescent="0.25">
      <c r="A30" s="835" t="s">
        <v>157</v>
      </c>
      <c r="B30" s="836"/>
      <c r="C30" s="270">
        <f>C29*12-0.02</f>
        <v>2823988.8282852187</v>
      </c>
      <c r="D30" s="270">
        <f>D29*12-0.02</f>
        <v>2823988.8282852187</v>
      </c>
      <c r="E30" s="287">
        <f>D30-C30</f>
        <v>0</v>
      </c>
      <c r="F30" s="279"/>
    </row>
    <row r="31" spans="1:11" x14ac:dyDescent="0.25">
      <c r="H31" s="295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6">
    <mergeCell ref="A2:B2"/>
    <mergeCell ref="A4:B4"/>
    <mergeCell ref="A5:B5"/>
    <mergeCell ref="A1:F1"/>
    <mergeCell ref="A3:B3"/>
    <mergeCell ref="A8:B8"/>
    <mergeCell ref="A9:B9"/>
    <mergeCell ref="A22:B22"/>
    <mergeCell ref="A25:B25"/>
    <mergeCell ref="A26:B26"/>
    <mergeCell ref="A27:B27"/>
    <mergeCell ref="A28:B28"/>
    <mergeCell ref="A29:B29"/>
    <mergeCell ref="A30:B30"/>
    <mergeCell ref="I15:J15"/>
    <mergeCell ref="H15:H16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9"/>
  <dimension ref="A1:M50"/>
  <sheetViews>
    <sheetView zoomScale="120" zoomScaleNormal="120" workbookViewId="0">
      <selection activeCell="A2" sqref="A2:B2"/>
    </sheetView>
  </sheetViews>
  <sheetFormatPr defaultColWidth="14.42578125" defaultRowHeight="15" x14ac:dyDescent="0.25"/>
  <cols>
    <col min="1" max="1" width="14.42578125" style="191"/>
    <col min="2" max="2" width="12.28515625" style="191" customWidth="1"/>
    <col min="3" max="4" width="11.28515625" style="245" customWidth="1"/>
    <col min="5" max="5" width="10.140625" style="245" customWidth="1"/>
    <col min="6" max="6" width="0.140625" style="245" customWidth="1"/>
    <col min="7" max="7" width="10" style="244" customWidth="1"/>
    <col min="8" max="8" width="10.7109375" style="244" customWidth="1"/>
    <col min="9" max="9" width="9" style="244" customWidth="1"/>
    <col min="10" max="10" width="7.42578125" style="245" customWidth="1"/>
    <col min="11" max="11" width="9.5703125" style="245" customWidth="1"/>
    <col min="12" max="12" width="6.140625" style="191" customWidth="1"/>
    <col min="13" max="16384" width="14.42578125" style="191"/>
  </cols>
  <sheetData>
    <row r="1" spans="1:13" x14ac:dyDescent="0.25">
      <c r="A1" s="830" t="s">
        <v>173</v>
      </c>
      <c r="B1" s="830"/>
      <c r="C1" s="830"/>
      <c r="D1" s="830"/>
      <c r="E1" s="830"/>
      <c r="F1" s="830"/>
    </row>
    <row r="2" spans="1:13" s="248" customFormat="1" ht="22.5" customHeight="1" x14ac:dyDescent="0.25">
      <c r="A2" s="844" t="s">
        <v>28</v>
      </c>
      <c r="B2" s="845"/>
      <c r="C2" s="246" t="s">
        <v>161</v>
      </c>
      <c r="D2" s="246" t="s">
        <v>162</v>
      </c>
      <c r="E2" s="246" t="s">
        <v>31</v>
      </c>
      <c r="F2" s="246" t="s">
        <v>163</v>
      </c>
      <c r="G2" s="246" t="s">
        <v>172</v>
      </c>
      <c r="H2" s="247"/>
      <c r="I2" s="247"/>
      <c r="J2" s="247"/>
      <c r="K2" s="247"/>
    </row>
    <row r="3" spans="1:13" ht="11.25" customHeight="1" x14ac:dyDescent="0.25">
      <c r="A3" s="831" t="s">
        <v>164</v>
      </c>
      <c r="B3" s="832"/>
      <c r="C3" s="249"/>
      <c r="D3" s="250"/>
      <c r="E3" s="251">
        <f>C3*D3</f>
        <v>0</v>
      </c>
      <c r="F3" s="249">
        <v>150</v>
      </c>
      <c r="G3" s="244">
        <f>E3/$E$9</f>
        <v>0</v>
      </c>
      <c r="H3" s="253">
        <f>G3*$G$21</f>
        <v>0</v>
      </c>
      <c r="I3" s="244">
        <f>E3+H3</f>
        <v>0</v>
      </c>
      <c r="J3" s="291" t="e">
        <f>I3/C3</f>
        <v>#DIV/0!</v>
      </c>
      <c r="K3" s="244" t="e">
        <f>J3*C3</f>
        <v>#DIV/0!</v>
      </c>
      <c r="L3" s="294">
        <v>121.96</v>
      </c>
      <c r="M3" s="244">
        <f>L3*C3</f>
        <v>0</v>
      </c>
    </row>
    <row r="4" spans="1:13" s="254" customFormat="1" ht="27" customHeight="1" x14ac:dyDescent="0.2">
      <c r="A4" s="844" t="s">
        <v>166</v>
      </c>
      <c r="B4" s="845"/>
      <c r="C4" s="289" t="s">
        <v>167</v>
      </c>
      <c r="D4" s="289" t="s">
        <v>168</v>
      </c>
      <c r="E4" s="246" t="s">
        <v>31</v>
      </c>
      <c r="F4" s="252"/>
      <c r="G4" s="244"/>
      <c r="H4" s="253"/>
      <c r="I4" s="253"/>
      <c r="J4" s="291"/>
      <c r="K4" s="244"/>
      <c r="L4" s="294"/>
      <c r="M4" s="244"/>
    </row>
    <row r="5" spans="1:13" s="254" customFormat="1" ht="9.9499999999999993" customHeight="1" x14ac:dyDescent="0.2">
      <c r="A5" s="842" t="s">
        <v>174</v>
      </c>
      <c r="B5" s="843"/>
      <c r="C5" s="249"/>
      <c r="D5" s="246"/>
      <c r="E5" s="251">
        <f t="shared" ref="E5:E7" si="0">C5*D5</f>
        <v>0</v>
      </c>
      <c r="F5" s="252"/>
      <c r="G5" s="244">
        <f t="shared" ref="G5:G8" si="1">E5/$E$9</f>
        <v>0</v>
      </c>
      <c r="H5" s="253">
        <f>G5*$G$21</f>
        <v>0</v>
      </c>
      <c r="I5" s="244">
        <f t="shared" ref="I5:I8" si="2">E5+H5</f>
        <v>0</v>
      </c>
      <c r="J5" s="291" t="e">
        <f>I5/C5</f>
        <v>#DIV/0!</v>
      </c>
      <c r="K5" s="244" t="e">
        <f>J5*C5</f>
        <v>#DIV/0!</v>
      </c>
      <c r="L5" s="294">
        <v>61</v>
      </c>
      <c r="M5" s="244">
        <f>L5*C5</f>
        <v>0</v>
      </c>
    </row>
    <row r="6" spans="1:13" s="254" customFormat="1" ht="9.9499999999999993" customHeight="1" x14ac:dyDescent="0.2">
      <c r="A6" s="292" t="s">
        <v>175</v>
      </c>
      <c r="B6" s="293"/>
      <c r="C6" s="249">
        <v>2880</v>
      </c>
      <c r="D6" s="246">
        <v>23</v>
      </c>
      <c r="E6" s="251">
        <f t="shared" si="0"/>
        <v>66240</v>
      </c>
      <c r="F6" s="252"/>
      <c r="G6" s="244">
        <f t="shared" si="1"/>
        <v>1.0000031702999059</v>
      </c>
      <c r="H6" s="253">
        <f t="shared" ref="H6:H8" si="3">G6*$G$21</f>
        <v>21282.48292057055</v>
      </c>
      <c r="I6" s="244">
        <f t="shared" si="2"/>
        <v>87522.482920570546</v>
      </c>
      <c r="J6" s="291">
        <f t="shared" ref="J6" si="4">I6/C6</f>
        <v>30.389751014086997</v>
      </c>
      <c r="K6" s="244">
        <f t="shared" ref="K6" si="5">J6*C6</f>
        <v>87522.482920570546</v>
      </c>
      <c r="L6" s="294">
        <v>61</v>
      </c>
      <c r="M6" s="244">
        <f t="shared" ref="M6" si="6">L6*C6</f>
        <v>175680</v>
      </c>
    </row>
    <row r="7" spans="1:13" s="254" customFormat="1" ht="9.9499999999999993" customHeight="1" x14ac:dyDescent="0.2">
      <c r="A7" s="292"/>
      <c r="B7" s="293"/>
      <c r="C7" s="249"/>
      <c r="D7" s="246"/>
      <c r="E7" s="251">
        <f t="shared" si="0"/>
        <v>0</v>
      </c>
      <c r="F7" s="252"/>
      <c r="G7" s="244">
        <f t="shared" si="1"/>
        <v>0</v>
      </c>
      <c r="H7" s="253">
        <f t="shared" si="3"/>
        <v>0</v>
      </c>
      <c r="I7" s="244">
        <f t="shared" si="2"/>
        <v>0</v>
      </c>
      <c r="J7" s="291"/>
      <c r="K7" s="244" t="e">
        <f>SUM(K5:K6)</f>
        <v>#DIV/0!</v>
      </c>
      <c r="L7" s="294"/>
      <c r="M7" s="244"/>
    </row>
    <row r="8" spans="1:13" ht="9.9499999999999993" customHeight="1" x14ac:dyDescent="0.25">
      <c r="A8" s="831"/>
      <c r="B8" s="832"/>
      <c r="C8" s="249"/>
      <c r="D8" s="250"/>
      <c r="E8" s="251"/>
      <c r="F8" s="249">
        <v>10</v>
      </c>
      <c r="G8" s="244">
        <f t="shared" si="1"/>
        <v>0</v>
      </c>
      <c r="H8" s="253">
        <f t="shared" si="3"/>
        <v>0</v>
      </c>
      <c r="I8" s="244">
        <f t="shared" si="2"/>
        <v>0</v>
      </c>
      <c r="J8" s="244"/>
      <c r="K8" s="244"/>
      <c r="L8" s="294"/>
      <c r="M8" s="244"/>
    </row>
    <row r="9" spans="1:13" ht="9.9499999999999993" customHeight="1" x14ac:dyDescent="0.25">
      <c r="A9" s="831" t="s">
        <v>8</v>
      </c>
      <c r="B9" s="832"/>
      <c r="C9" s="249"/>
      <c r="D9" s="257"/>
      <c r="E9" s="251">
        <f>SUM(E3:E8)-0.21</f>
        <v>66239.789999999994</v>
      </c>
      <c r="F9" s="249">
        <f>SUM(F3:F8)</f>
        <v>160</v>
      </c>
      <c r="G9" s="244">
        <f>SUM(G3:G8)</f>
        <v>1.0000031702999059</v>
      </c>
      <c r="H9" s="244">
        <f>SUM(H3:H8)</f>
        <v>21282.48292057055</v>
      </c>
      <c r="I9" s="244">
        <f>SUM(I3:I8)</f>
        <v>87522.482920570546</v>
      </c>
      <c r="J9" s="244"/>
      <c r="K9" s="244" t="e">
        <f>SUM(K3:K8)</f>
        <v>#DIV/0!</v>
      </c>
      <c r="L9" s="294"/>
      <c r="M9" s="244">
        <f>SUM(M3:M8)</f>
        <v>175680</v>
      </c>
    </row>
    <row r="10" spans="1:13" s="263" customFormat="1" ht="9.9499999999999993" customHeight="1" x14ac:dyDescent="0.25">
      <c r="A10" s="258"/>
      <c r="B10" s="259" t="s">
        <v>9</v>
      </c>
      <c r="C10" s="260" t="s">
        <v>10</v>
      </c>
      <c r="D10" s="260" t="s">
        <v>11</v>
      </c>
      <c r="E10" s="261"/>
      <c r="F10" s="261"/>
      <c r="G10" s="261"/>
      <c r="H10" s="261"/>
      <c r="I10" s="261"/>
      <c r="J10" s="262"/>
      <c r="K10" s="262"/>
    </row>
    <row r="11" spans="1:13" ht="9" customHeight="1" x14ac:dyDescent="0.25">
      <c r="A11" s="264" t="s">
        <v>12</v>
      </c>
      <c r="B11" s="265" t="s">
        <v>123</v>
      </c>
      <c r="C11" s="260" t="s">
        <v>13</v>
      </c>
      <c r="D11" s="260" t="s">
        <v>13</v>
      </c>
      <c r="E11" s="244"/>
      <c r="F11" s="244"/>
      <c r="I11" s="266"/>
    </row>
    <row r="12" spans="1:13" ht="9" customHeight="1" x14ac:dyDescent="0.25">
      <c r="A12" s="264" t="s">
        <v>54</v>
      </c>
      <c r="B12" s="267">
        <v>0.05</v>
      </c>
      <c r="C12" s="257">
        <f>B12*E9</f>
        <v>3311.9894999999997</v>
      </c>
      <c r="D12" s="257">
        <f>B12*E9</f>
        <v>3311.9894999999997</v>
      </c>
      <c r="E12" s="244"/>
      <c r="F12" s="244"/>
      <c r="H12" s="268"/>
      <c r="I12" s="269"/>
    </row>
    <row r="13" spans="1:13" ht="9" customHeight="1" x14ac:dyDescent="0.25">
      <c r="A13" s="264" t="s">
        <v>15</v>
      </c>
      <c r="B13" s="267">
        <v>0.05</v>
      </c>
      <c r="C13" s="257">
        <f>B13*E9</f>
        <v>3311.9894999999997</v>
      </c>
      <c r="D13" s="257">
        <f>B13*E9</f>
        <v>3311.9894999999997</v>
      </c>
      <c r="E13" s="244"/>
      <c r="F13" s="244"/>
      <c r="G13" s="244">
        <f>G3*C13</f>
        <v>0</v>
      </c>
      <c r="I13" s="266"/>
    </row>
    <row r="14" spans="1:13" ht="9" customHeight="1" x14ac:dyDescent="0.25">
      <c r="A14" s="264" t="s">
        <v>105</v>
      </c>
      <c r="B14" s="267">
        <v>9.7273960774638707E-2</v>
      </c>
      <c r="C14" s="257">
        <f>(E9+D12+D13)*B14</f>
        <v>7087.7474075983346</v>
      </c>
      <c r="D14" s="257">
        <f>(E9+D12+D13)*B14</f>
        <v>7087.7474075983346</v>
      </c>
      <c r="E14" s="244">
        <f>D14-C14</f>
        <v>0</v>
      </c>
      <c r="F14" s="244"/>
      <c r="G14" s="244">
        <f>19057.83/B14</f>
        <v>195919.13239918946</v>
      </c>
      <c r="H14" s="244">
        <f>G14-E9</f>
        <v>129679.34239918947</v>
      </c>
      <c r="J14" s="290"/>
    </row>
    <row r="15" spans="1:13" ht="9" customHeight="1" x14ac:dyDescent="0.25">
      <c r="A15" s="264" t="s">
        <v>17</v>
      </c>
      <c r="B15" s="258"/>
      <c r="C15" s="270">
        <f>SUM(C12:C14)</f>
        <v>13711.726407598333</v>
      </c>
      <c r="D15" s="270">
        <f>SUM(D12:D14)</f>
        <v>13711.726407598333</v>
      </c>
      <c r="E15" s="244"/>
      <c r="F15" s="244"/>
    </row>
    <row r="16" spans="1:13" ht="9" customHeight="1" x14ac:dyDescent="0.25">
      <c r="A16" s="264"/>
      <c r="B16" s="258"/>
      <c r="C16" s="257"/>
      <c r="D16" s="257"/>
      <c r="E16" s="244"/>
      <c r="F16" s="244"/>
    </row>
    <row r="17" spans="1:11" ht="9" customHeight="1" x14ac:dyDescent="0.25">
      <c r="A17" s="264" t="s">
        <v>18</v>
      </c>
      <c r="B17" s="258"/>
      <c r="C17" s="260" t="s">
        <v>13</v>
      </c>
      <c r="D17" s="260" t="s">
        <v>13</v>
      </c>
      <c r="E17" s="244"/>
      <c r="F17" s="244"/>
    </row>
    <row r="18" spans="1:11" ht="9" customHeight="1" x14ac:dyDescent="0.25">
      <c r="A18" s="264" t="s">
        <v>19</v>
      </c>
      <c r="B18" s="267">
        <v>6.4999999999999997E-3</v>
      </c>
      <c r="C18" s="257">
        <f>D18</f>
        <v>568.89420541805055</v>
      </c>
      <c r="D18" s="257">
        <f>B18*C27</f>
        <v>568.89420541805055</v>
      </c>
      <c r="E18" s="244"/>
      <c r="F18" s="244"/>
    </row>
    <row r="19" spans="1:11" ht="9" customHeight="1" x14ac:dyDescent="0.25">
      <c r="A19" s="264" t="s">
        <v>20</v>
      </c>
      <c r="B19" s="271">
        <v>0.03</v>
      </c>
      <c r="C19" s="257">
        <f t="shared" ref="C19:C20" si="7">D19</f>
        <v>2625.6755634679262</v>
      </c>
      <c r="D19" s="257">
        <f>B19*C27+0.01</f>
        <v>2625.6755634679262</v>
      </c>
      <c r="E19" s="244"/>
      <c r="F19" s="244"/>
    </row>
    <row r="20" spans="1:11" ht="9" customHeight="1" x14ac:dyDescent="0.25">
      <c r="A20" s="264" t="s">
        <v>21</v>
      </c>
      <c r="B20" s="271">
        <v>0.05</v>
      </c>
      <c r="C20" s="257">
        <f t="shared" si="7"/>
        <v>4376.1192724465436</v>
      </c>
      <c r="D20" s="257">
        <f>B20*C27+0.01</f>
        <v>4376.1192724465436</v>
      </c>
      <c r="E20" s="244"/>
      <c r="F20" s="244"/>
    </row>
    <row r="21" spans="1:11" ht="9" customHeight="1" x14ac:dyDescent="0.25">
      <c r="A21" s="264"/>
      <c r="B21" s="267">
        <f>SUM(B18:B20)</f>
        <v>8.6499999999999994E-2</v>
      </c>
      <c r="C21" s="270">
        <f>SUM(C18:C20)</f>
        <v>7570.68904133252</v>
      </c>
      <c r="D21" s="270">
        <f>SUM(D18:D20)</f>
        <v>7570.68904133252</v>
      </c>
      <c r="E21" s="244"/>
      <c r="F21" s="244"/>
      <c r="G21" s="244">
        <f>D15+D21</f>
        <v>21282.415448930853</v>
      </c>
    </row>
    <row r="22" spans="1:11" ht="9" customHeight="1" x14ac:dyDescent="0.25">
      <c r="A22" s="833"/>
      <c r="B22" s="832"/>
      <c r="C22" s="272">
        <v>0</v>
      </c>
      <c r="D22" s="273">
        <v>0</v>
      </c>
      <c r="E22" s="244"/>
      <c r="F22" s="244"/>
    </row>
    <row r="23" spans="1:11" ht="9" customHeight="1" x14ac:dyDescent="0.25">
      <c r="A23" s="274" t="s">
        <v>56</v>
      </c>
      <c r="B23" s="275"/>
      <c r="C23" s="276">
        <v>0</v>
      </c>
      <c r="D23" s="277"/>
      <c r="E23" s="244"/>
      <c r="F23" s="244"/>
    </row>
    <row r="24" spans="1:11" ht="9" customHeight="1" x14ac:dyDescent="0.25">
      <c r="A24" s="274" t="s">
        <v>57</v>
      </c>
      <c r="B24" s="275"/>
      <c r="C24" s="276">
        <v>0</v>
      </c>
      <c r="D24" s="277"/>
      <c r="E24" s="244"/>
      <c r="F24" s="244"/>
    </row>
    <row r="25" spans="1:11" ht="9" customHeight="1" x14ac:dyDescent="0.25">
      <c r="A25" s="837" t="s">
        <v>58</v>
      </c>
      <c r="B25" s="846"/>
      <c r="C25" s="278">
        <f>E9+C15</f>
        <v>79951.516407598334</v>
      </c>
      <c r="D25" s="279"/>
      <c r="E25" s="244"/>
      <c r="F25" s="244"/>
    </row>
    <row r="26" spans="1:11" ht="9" customHeight="1" x14ac:dyDescent="0.25">
      <c r="A26" s="847" t="s">
        <v>22</v>
      </c>
      <c r="B26" s="848"/>
      <c r="C26" s="280">
        <f>E9+D15</f>
        <v>79951.516407598334</v>
      </c>
      <c r="D26" s="244"/>
      <c r="E26" s="244"/>
      <c r="F26" s="244"/>
    </row>
    <row r="27" spans="1:11" ht="9" customHeight="1" x14ac:dyDescent="0.25">
      <c r="A27" s="831" t="s">
        <v>60</v>
      </c>
      <c r="B27" s="832"/>
      <c r="C27" s="281">
        <f>C26/(1-B21)</f>
        <v>87522.185448930861</v>
      </c>
      <c r="D27" s="244"/>
      <c r="E27" s="244"/>
      <c r="F27" s="244"/>
    </row>
    <row r="28" spans="1:11" s="286" customFormat="1" ht="9.9499999999999993" customHeight="1" x14ac:dyDescent="0.25">
      <c r="A28" s="835" t="s">
        <v>24</v>
      </c>
      <c r="B28" s="836"/>
      <c r="C28" s="282" t="s">
        <v>10</v>
      </c>
      <c r="D28" s="282" t="s">
        <v>86</v>
      </c>
      <c r="E28" s="282" t="s">
        <v>25</v>
      </c>
      <c r="F28" s="283"/>
      <c r="G28" s="284"/>
      <c r="H28" s="284"/>
      <c r="I28" s="284"/>
      <c r="J28" s="285"/>
      <c r="K28" s="285"/>
    </row>
    <row r="29" spans="1:11" ht="9.9499999999999993" customHeight="1" x14ac:dyDescent="0.25">
      <c r="A29" s="835" t="s">
        <v>26</v>
      </c>
      <c r="B29" s="836"/>
      <c r="C29" s="270">
        <f>E9+C15+C21+C23+C24-0.02</f>
        <v>87522.185448930846</v>
      </c>
      <c r="D29" s="270">
        <f>E9+D15+D21-0.02</f>
        <v>87522.185448930846</v>
      </c>
      <c r="E29" s="287">
        <f>D29-C29</f>
        <v>0</v>
      </c>
      <c r="F29" s="279"/>
    </row>
    <row r="30" spans="1:11" ht="9.9499999999999993" customHeight="1" x14ac:dyDescent="0.25">
      <c r="A30" s="835" t="s">
        <v>157</v>
      </c>
      <c r="B30" s="836"/>
      <c r="C30" s="270">
        <f>C29*12-0.02</f>
        <v>1050266.2053871702</v>
      </c>
      <c r="D30" s="270">
        <f>D29*12-0.02</f>
        <v>1050266.2053871702</v>
      </c>
      <c r="E30" s="287">
        <f>D30-C30</f>
        <v>0</v>
      </c>
      <c r="F30" s="279"/>
    </row>
    <row r="32" spans="1:11" x14ac:dyDescent="0.25">
      <c r="C32" s="288"/>
      <c r="D32" s="288"/>
      <c r="E32" s="288"/>
      <c r="F32" s="191"/>
      <c r="G32" s="191"/>
      <c r="H32" s="191"/>
      <c r="I32" s="191"/>
      <c r="J32" s="191"/>
      <c r="K32" s="191"/>
    </row>
    <row r="33" spans="3:11" x14ac:dyDescent="0.25">
      <c r="C33" s="288"/>
      <c r="D33" s="288"/>
      <c r="E33" s="288"/>
      <c r="F33" s="191"/>
      <c r="G33" s="191"/>
      <c r="H33" s="191"/>
      <c r="I33" s="191"/>
      <c r="J33" s="191"/>
      <c r="K33" s="191"/>
    </row>
    <row r="34" spans="3:11" x14ac:dyDescent="0.25">
      <c r="F34" s="191"/>
      <c r="G34" s="191"/>
      <c r="H34" s="191"/>
      <c r="I34" s="191"/>
      <c r="J34" s="191"/>
      <c r="K34" s="191"/>
    </row>
    <row r="35" spans="3:11" x14ac:dyDescent="0.25">
      <c r="F35" s="191"/>
      <c r="G35" s="191"/>
      <c r="H35" s="191"/>
      <c r="I35" s="191"/>
      <c r="J35" s="191"/>
      <c r="K35" s="191"/>
    </row>
    <row r="36" spans="3:11" x14ac:dyDescent="0.25">
      <c r="F36" s="191"/>
      <c r="G36" s="191"/>
      <c r="H36" s="191"/>
      <c r="I36" s="191"/>
      <c r="J36" s="191"/>
      <c r="K36" s="191"/>
    </row>
    <row r="37" spans="3:11" x14ac:dyDescent="0.25">
      <c r="F37" s="191"/>
      <c r="G37" s="191"/>
      <c r="H37" s="191"/>
      <c r="I37" s="191"/>
      <c r="J37" s="191"/>
      <c r="K37" s="191"/>
    </row>
    <row r="38" spans="3:11" x14ac:dyDescent="0.25">
      <c r="F38" s="191"/>
      <c r="G38" s="191"/>
      <c r="H38" s="191"/>
      <c r="I38" s="191"/>
      <c r="J38" s="191"/>
      <c r="K38" s="191"/>
    </row>
    <row r="39" spans="3:11" x14ac:dyDescent="0.25">
      <c r="F39" s="191"/>
      <c r="G39" s="191"/>
      <c r="H39" s="191"/>
      <c r="I39" s="191"/>
      <c r="J39" s="191"/>
      <c r="K39" s="191"/>
    </row>
    <row r="40" spans="3:11" x14ac:dyDescent="0.25">
      <c r="F40" s="191"/>
      <c r="G40" s="191"/>
      <c r="H40" s="191"/>
      <c r="I40" s="191"/>
      <c r="J40" s="191"/>
      <c r="K40" s="191"/>
    </row>
    <row r="41" spans="3:11" x14ac:dyDescent="0.25">
      <c r="F41" s="191"/>
      <c r="G41" s="191"/>
      <c r="H41" s="191"/>
      <c r="I41" s="191"/>
      <c r="J41" s="191"/>
      <c r="K41" s="191"/>
    </row>
    <row r="42" spans="3:11" x14ac:dyDescent="0.25">
      <c r="F42" s="191"/>
      <c r="G42" s="191"/>
      <c r="H42" s="191"/>
      <c r="I42" s="191"/>
      <c r="J42" s="191"/>
      <c r="K42" s="191"/>
    </row>
    <row r="43" spans="3:11" x14ac:dyDescent="0.25">
      <c r="F43" s="191"/>
      <c r="G43" s="191"/>
      <c r="H43" s="191"/>
      <c r="I43" s="191"/>
      <c r="J43" s="191"/>
      <c r="K43" s="191"/>
    </row>
    <row r="44" spans="3:11" x14ac:dyDescent="0.25">
      <c r="F44" s="191"/>
      <c r="G44" s="191"/>
      <c r="H44" s="191"/>
      <c r="I44" s="191"/>
      <c r="J44" s="191"/>
      <c r="K44" s="191"/>
    </row>
    <row r="45" spans="3:11" x14ac:dyDescent="0.25">
      <c r="F45" s="191"/>
      <c r="G45" s="191"/>
      <c r="H45" s="191"/>
      <c r="I45" s="191"/>
      <c r="J45" s="191"/>
      <c r="K45" s="191"/>
    </row>
    <row r="46" spans="3:11" x14ac:dyDescent="0.25">
      <c r="F46" s="191"/>
      <c r="G46" s="191"/>
      <c r="H46" s="191"/>
      <c r="I46" s="191"/>
      <c r="J46" s="191"/>
      <c r="K46" s="191"/>
    </row>
    <row r="47" spans="3:11" x14ac:dyDescent="0.25">
      <c r="F47" s="191"/>
      <c r="G47" s="191"/>
      <c r="H47" s="191"/>
      <c r="I47" s="191"/>
      <c r="J47" s="191"/>
      <c r="K47" s="191"/>
    </row>
    <row r="48" spans="3:11" x14ac:dyDescent="0.25">
      <c r="C48" s="191"/>
      <c r="D48" s="191"/>
      <c r="E48" s="191"/>
      <c r="F48" s="191"/>
      <c r="G48" s="191"/>
      <c r="H48" s="191"/>
      <c r="I48" s="191"/>
      <c r="J48" s="191"/>
      <c r="K48" s="191"/>
    </row>
    <row r="49" spans="3:11" x14ac:dyDescent="0.25">
      <c r="C49" s="191"/>
      <c r="D49" s="191"/>
      <c r="E49" s="191"/>
      <c r="F49" s="191"/>
      <c r="G49" s="191"/>
      <c r="H49" s="191"/>
      <c r="I49" s="191"/>
      <c r="J49" s="191"/>
      <c r="K49" s="191"/>
    </row>
    <row r="50" spans="3:11" x14ac:dyDescent="0.25">
      <c r="C50" s="191"/>
      <c r="D50" s="191"/>
      <c r="E50" s="191"/>
      <c r="F50" s="191"/>
      <c r="G50" s="191"/>
      <c r="H50" s="191"/>
      <c r="I50" s="191"/>
      <c r="J50" s="191"/>
      <c r="K50" s="191"/>
    </row>
  </sheetData>
  <mergeCells count="14">
    <mergeCell ref="A29:B29"/>
    <mergeCell ref="A30:B30"/>
    <mergeCell ref="A9:B9"/>
    <mergeCell ref="A22:B22"/>
    <mergeCell ref="A25:B25"/>
    <mergeCell ref="A26:B26"/>
    <mergeCell ref="A27:B27"/>
    <mergeCell ref="A28:B28"/>
    <mergeCell ref="A8:B8"/>
    <mergeCell ref="A1:F1"/>
    <mergeCell ref="A2:B2"/>
    <mergeCell ref="A3:B3"/>
    <mergeCell ref="A4:B4"/>
    <mergeCell ref="A5:B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29</vt:i4>
      </vt:variant>
      <vt:variant>
        <vt:lpstr>Intervalos nomeados</vt:lpstr>
      </vt:variant>
      <vt:variant>
        <vt:i4>6</vt:i4>
      </vt:variant>
    </vt:vector>
  </HeadingPairs>
  <TitlesOfParts>
    <vt:vector size="35" baseType="lpstr">
      <vt:lpstr>02 IMP</vt:lpstr>
      <vt:lpstr>FISIO</vt:lpstr>
      <vt:lpstr>IMP OK</vt:lpstr>
      <vt:lpstr>SALUS OK</vt:lpstr>
      <vt:lpstr>BRAND OK</vt:lpstr>
      <vt:lpstr>ISSA OK</vt:lpstr>
      <vt:lpstr>HYGEA</vt:lpstr>
      <vt:lpstr>AJ2 S L SAUDE</vt:lpstr>
      <vt:lpstr>SALUS</vt:lpstr>
      <vt:lpstr>DIMPI</vt:lpstr>
      <vt:lpstr>AJ2 SOL LOG SAÚDE OK</vt:lpstr>
      <vt:lpstr>03  AJ2 SOL LOG SAÚDE</vt:lpstr>
      <vt:lpstr>04 FVS</vt:lpstr>
      <vt:lpstr>FS</vt:lpstr>
      <vt:lpstr>UTI PC</vt:lpstr>
      <vt:lpstr>Modelo revisado</vt:lpstr>
      <vt:lpstr>DOCTOR VIP L 1</vt:lpstr>
      <vt:lpstr>DOCTOR VIP L 2</vt:lpstr>
      <vt:lpstr>MORAES E SOEIRO L 03</vt:lpstr>
      <vt:lpstr>MORAES E SOEIRO L 08</vt:lpstr>
      <vt:lpstr>parei MORAES E SOEIRO L4</vt:lpstr>
      <vt:lpstr>Plan2</vt:lpstr>
      <vt:lpstr>HYPNOS L 4</vt:lpstr>
      <vt:lpstr>HYPNOS L.7</vt:lpstr>
      <vt:lpstr>LIFECARE 6 CONF.</vt:lpstr>
      <vt:lpstr>DOM WALMOR L.5 CONF.</vt:lpstr>
      <vt:lpstr>IMP</vt:lpstr>
      <vt:lpstr>DOM WALMOR L. 5</vt:lpstr>
      <vt:lpstr>Plan1</vt:lpstr>
      <vt:lpstr>'DOCTOR VIP L 1'!Area_de_impressao</vt:lpstr>
      <vt:lpstr>'DOM WALMOR L.5 CONF.'!Area_de_impressao</vt:lpstr>
      <vt:lpstr>'HYPNOS L.7'!Area_de_impressao</vt:lpstr>
      <vt:lpstr>'LIFECARE 6 CONF.'!Area_de_impressao</vt:lpstr>
      <vt:lpstr>'Modelo revisado'!Area_de_impressao</vt:lpstr>
      <vt:lpstr>'MORAES E SOEIRO L 03'!Area_de_impressao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Tatiana Barbosa de Mendonça</cp:lastModifiedBy>
  <cp:revision>11</cp:revision>
  <cp:lastPrinted>2023-08-11T15:03:37Z</cp:lastPrinted>
  <dcterms:created xsi:type="dcterms:W3CDTF">2020-09-29T01:25:53Z</dcterms:created>
  <dcterms:modified xsi:type="dcterms:W3CDTF">2024-03-12T14:55:19Z</dcterms:modified>
  <dc:language>pt-BR</dc:language>
</cp:coreProperties>
</file>