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05" yWindow="-105" windowWidth="19425" windowHeight="10305" tabRatio="887" firstSheet="1" activeTab="1"/>
  </bookViews>
  <sheets>
    <sheet name="HUPE-Instrucoes" sheetId="1" r:id="rId1"/>
    <sheet name="1-HUPE-PL_Custo_Formacao_Pre" sheetId="4" r:id="rId2"/>
    <sheet name="III_A_B_LucroReal" sheetId="5" state="hidden" r:id="rId3"/>
    <sheet name="2-HUPE_Valor_Global_da_Proposta" sheetId="7" r:id="rId4"/>
    <sheet name="3-Hupe- Ferram &amp; Equip" sheetId="8" r:id="rId5"/>
    <sheet name="4-Hupe-EPIs" sheetId="9" r:id="rId6"/>
    <sheet name="5-Hupe-Uniformes" sheetId="14" r:id="rId7"/>
    <sheet name="6-Custo elevador" sheetId="15" r:id="rId8"/>
  </sheets>
  <definedNames>
    <definedName name="_xlnm._FilterDatabase" localSheetId="1" hidden="1">'1-HUPE-PL_Custo_Formacao_Pre'!#REF!</definedName>
    <definedName name="_xlnm.Print_Area" localSheetId="1">'1-HUPE-PL_Custo_Formacao_Pre'!$A$1:$F$166</definedName>
    <definedName name="_xlnm.Print_Area" localSheetId="3">'2-HUPE_Valor_Global_da_Proposta'!$A$1:$E$22</definedName>
    <definedName name="_xlnm.Print_Area" localSheetId="4">'3-Hupe- Ferram &amp; Equip'!$A$1:$G$49</definedName>
    <definedName name="_xlnm.Print_Area" localSheetId="5">'4-Hupe-EPIs'!$A$1:$G$21</definedName>
    <definedName name="_xlnm.Print_Area" localSheetId="7">'6-Custo elevador'!$A$1:$G$18</definedName>
    <definedName name="_xlnm.Print_Area" localSheetId="0">'HUPE-Instrucoes'!$A$1:$E$26</definedName>
    <definedName name="_xlnm.Print_Titles" localSheetId="1">'1-HUPE-PL_Custo_Formacao_Pre'!$B:$E,'1-HUPE-PL_Custo_Formacao_Pre'!$15:$16</definedName>
  </definedNames>
  <calcPr calcId="191029" fullPrecision="0"/>
</workbook>
</file>

<file path=xl/calcChain.xml><?xml version="1.0" encoding="utf-8"?>
<calcChain xmlns="http://schemas.openxmlformats.org/spreadsheetml/2006/main">
  <c r="F126" i="4" l="1"/>
  <c r="F119" i="4" l="1"/>
  <c r="G7" i="15"/>
  <c r="G5" i="15"/>
  <c r="G6" i="15"/>
  <c r="G4" i="15"/>
  <c r="E113" i="4"/>
  <c r="E112" i="4"/>
  <c r="D56" i="4"/>
  <c r="E56" i="4" s="1"/>
  <c r="G37" i="8"/>
  <c r="G36" i="8"/>
  <c r="G35" i="8"/>
  <c r="G34" i="8"/>
  <c r="G33" i="8"/>
  <c r="G32" i="8"/>
  <c r="G31" i="8"/>
  <c r="G30" i="8"/>
  <c r="G29" i="8"/>
  <c r="G28" i="8"/>
  <c r="G27" i="8"/>
  <c r="G26" i="8"/>
  <c r="G25" i="8"/>
  <c r="G24" i="8"/>
  <c r="G23" i="8"/>
  <c r="G22" i="8"/>
  <c r="G21" i="8"/>
  <c r="G20" i="8"/>
  <c r="G19" i="8"/>
  <c r="G18" i="8"/>
  <c r="G17" i="8"/>
  <c r="G16" i="8"/>
  <c r="G15" i="8"/>
  <c r="G14" i="8"/>
  <c r="G13" i="8"/>
  <c r="G12" i="8"/>
  <c r="G11" i="8"/>
  <c r="G10" i="8"/>
  <c r="G9" i="8"/>
  <c r="G8" i="8"/>
  <c r="G7" i="8"/>
  <c r="G6" i="8"/>
  <c r="G5" i="8"/>
  <c r="G6" i="14"/>
  <c r="G5" i="14"/>
  <c r="G7" i="14" s="1"/>
  <c r="D12" i="14" s="1"/>
  <c r="D13" i="14" s="1"/>
  <c r="G11" i="9"/>
  <c r="G10" i="9"/>
  <c r="G9" i="9"/>
  <c r="G8" i="9"/>
  <c r="G7" i="9"/>
  <c r="G6" i="9"/>
  <c r="G5" i="9"/>
  <c r="G4" i="9"/>
  <c r="G8" i="15" l="1"/>
  <c r="C16" i="15" s="1"/>
  <c r="C17" i="15" s="1"/>
  <c r="E115" i="4" s="1"/>
  <c r="G38" i="8"/>
  <c r="D47" i="8" s="1"/>
  <c r="D48" i="8" s="1"/>
  <c r="E114" i="4" s="1"/>
  <c r="G12" i="9"/>
  <c r="D19" i="9" s="1"/>
  <c r="D20" i="9" s="1"/>
  <c r="E126" i="4"/>
  <c r="F116" i="4" l="1"/>
  <c r="F26" i="4" l="1"/>
  <c r="F55" i="4" l="1"/>
  <c r="E73" i="4" l="1"/>
  <c r="E72" i="4"/>
  <c r="F28" i="4"/>
  <c r="E130" i="4"/>
  <c r="E75" i="4"/>
  <c r="E83" i="4"/>
  <c r="E87" i="4"/>
  <c r="E88" i="4"/>
  <c r="E84" i="4"/>
  <c r="D114" i="5"/>
  <c r="E108" i="5"/>
  <c r="D62" i="5"/>
  <c r="E49" i="5"/>
  <c r="E129" i="5" s="1"/>
  <c r="E41" i="5"/>
  <c r="E128" i="5" s="1"/>
  <c r="E25" i="5"/>
  <c r="E32" i="5" s="1"/>
  <c r="E82" i="5" s="1"/>
  <c r="F155" i="4"/>
  <c r="F156" i="4" s="1"/>
  <c r="F106" i="4"/>
  <c r="E85" i="4"/>
  <c r="E52" i="4"/>
  <c r="E84" i="5"/>
  <c r="E74" i="5" l="1"/>
  <c r="E75" i="5" s="1"/>
  <c r="E76" i="5" s="1"/>
  <c r="E101" i="5" s="1"/>
  <c r="E90" i="5"/>
  <c r="E79" i="5"/>
  <c r="E68" i="5"/>
  <c r="E83" i="5"/>
  <c r="F57" i="4"/>
  <c r="E95" i="4"/>
  <c r="F56" i="4"/>
  <c r="E76" i="4"/>
  <c r="E80" i="5"/>
  <c r="E85" i="5" s="1"/>
  <c r="E102" i="5" s="1"/>
  <c r="E89" i="5"/>
  <c r="E58" i="5"/>
  <c r="E91" i="5"/>
  <c r="E54" i="5"/>
  <c r="E92" i="5"/>
  <c r="E127" i="5"/>
  <c r="E67" i="5"/>
  <c r="E69" i="5" s="1"/>
  <c r="E61" i="5"/>
  <c r="E57" i="5"/>
  <c r="E59" i="5"/>
  <c r="E56" i="5"/>
  <c r="E60" i="5"/>
  <c r="E55" i="5"/>
  <c r="F157" i="4"/>
  <c r="E90" i="4"/>
  <c r="E93" i="4" s="1"/>
  <c r="F61" i="4" l="1"/>
  <c r="E94" i="4"/>
  <c r="E78" i="4"/>
  <c r="E62" i="5"/>
  <c r="E99" i="5" s="1"/>
  <c r="E94" i="5"/>
  <c r="E70" i="5"/>
  <c r="E71" i="5" s="1"/>
  <c r="E100" i="5" s="1"/>
  <c r="F112" i="4" l="1"/>
  <c r="F115" i="4"/>
  <c r="F67" i="4"/>
  <c r="E97" i="4"/>
  <c r="E95" i="5"/>
  <c r="E96" i="5" s="1"/>
  <c r="E103" i="5" s="1"/>
  <c r="E105" i="5" s="1"/>
  <c r="E130" i="5" s="1"/>
  <c r="E131" i="5" s="1"/>
  <c r="F114" i="4" l="1"/>
  <c r="F113" i="4"/>
  <c r="E109" i="5"/>
  <c r="E110" i="5" s="1"/>
  <c r="F117" i="4" l="1"/>
  <c r="F149" i="4" s="1"/>
  <c r="E113" i="5"/>
  <c r="E111" i="5"/>
  <c r="E114" i="5" l="1"/>
  <c r="E132" i="5" s="1"/>
  <c r="E133" i="5" s="1"/>
  <c r="F110" i="5" s="1"/>
  <c r="F33" i="4" l="1"/>
  <c r="F77" i="4" l="1"/>
  <c r="F84" i="4"/>
  <c r="F76" i="4"/>
  <c r="F88" i="4"/>
  <c r="F85" i="4"/>
  <c r="F75" i="4"/>
  <c r="F39" i="4"/>
  <c r="F145" i="4"/>
  <c r="F93" i="4"/>
  <c r="F72" i="4"/>
  <c r="F38" i="4"/>
  <c r="F83" i="4"/>
  <c r="F86" i="4"/>
  <c r="F87" i="4"/>
  <c r="F40" i="4" l="1"/>
  <c r="F46" i="4" s="1"/>
  <c r="F73" i="4"/>
  <c r="F74" i="4" s="1"/>
  <c r="F89" i="4"/>
  <c r="F90" i="4" s="1"/>
  <c r="F65" i="4" l="1"/>
  <c r="F45" i="4"/>
  <c r="F44" i="4"/>
  <c r="F48" i="4"/>
  <c r="F47" i="4"/>
  <c r="F49" i="4"/>
  <c r="F51" i="4"/>
  <c r="F50" i="4"/>
  <c r="F78" i="4"/>
  <c r="F147" i="4" s="1"/>
  <c r="F95" i="4"/>
  <c r="F94" i="4"/>
  <c r="F52" i="4" l="1"/>
  <c r="F66" i="4" s="1"/>
  <c r="F68" i="4" s="1"/>
  <c r="F146" i="4" s="1"/>
  <c r="F97" i="4"/>
  <c r="F98" i="4" s="1"/>
  <c r="F105" i="4" s="1"/>
  <c r="F107" i="4" s="1"/>
  <c r="F148" i="4" s="1"/>
  <c r="F22" i="4" l="1"/>
  <c r="F123" i="4"/>
  <c r="F125" i="4" s="1"/>
  <c r="F130" i="4" s="1"/>
  <c r="F150" i="4"/>
  <c r="F128" i="4" s="1"/>
  <c r="F151" i="4" l="1"/>
  <c r="F152" i="4" s="1"/>
  <c r="D8" i="7" l="1"/>
  <c r="E18" i="7" s="1"/>
  <c r="E8" i="7" l="1"/>
  <c r="E10" i="7" s="1"/>
  <c r="E17" i="7" s="1"/>
  <c r="E16" i="7"/>
  <c r="E15" i="7" l="1"/>
</calcChain>
</file>

<file path=xl/sharedStrings.xml><?xml version="1.0" encoding="utf-8"?>
<sst xmlns="http://schemas.openxmlformats.org/spreadsheetml/2006/main" count="673" uniqueCount="398">
  <si>
    <t>ABA</t>
  </si>
  <si>
    <t>Observação</t>
  </si>
  <si>
    <t>Descrição</t>
  </si>
  <si>
    <t>PLANILHA DE CUSTOS E FORMAÇÃO DE PREÇOS</t>
  </si>
  <si>
    <t>Sigla do Órgão</t>
  </si>
  <si>
    <t>UASG</t>
  </si>
  <si>
    <t>DISCRIMINAÇÃO DOS SERVIÇOS</t>
  </si>
  <si>
    <t>A</t>
  </si>
  <si>
    <t>B</t>
  </si>
  <si>
    <t>C</t>
  </si>
  <si>
    <t>D</t>
  </si>
  <si>
    <t>Grupo</t>
  </si>
  <si>
    <t>Item</t>
  </si>
  <si>
    <t>Tipo de Serviço -  Categoria Profissional (A)</t>
  </si>
  <si>
    <t>TOTAL</t>
  </si>
  <si>
    <t>QUANT</t>
  </si>
  <si>
    <t>Data da Apresentação da Proposta:</t>
  </si>
  <si>
    <t>Município/UF:</t>
  </si>
  <si>
    <t>Rio de Janeiro/RJ</t>
  </si>
  <si>
    <t>Ano do Acordo Coletivo, Convenção Coletiva ou Sentença Normativa em Dissídio Coletivo:</t>
  </si>
  <si>
    <t>Número de Meses de Execução Contratual:</t>
  </si>
  <si>
    <t xml:space="preserve"> DADOS COMPLEMENTARES PARA COMPOSIÇÃO DOS CUSTOS REFERENTE À MÃO DE OBRA</t>
  </si>
  <si>
    <t>PROFISSIONAL</t>
  </si>
  <si>
    <t>Tipo de Serviço</t>
  </si>
  <si>
    <t>44 h</t>
  </si>
  <si>
    <t>Dias trabalhados no mês</t>
  </si>
  <si>
    <t>Salário Normativo da Categoria</t>
  </si>
  <si>
    <t>Categoria Profissional (vinculada à execução contratual)</t>
  </si>
  <si>
    <t>Data base da Categoria (dia/mês/ano)</t>
  </si>
  <si>
    <t>Custo Diário para o Repositor</t>
  </si>
  <si>
    <t>MÓDULO 1 – COMPOSIÇÃO DA REMUNERAÇÃO</t>
  </si>
  <si>
    <t>Valor</t>
  </si>
  <si>
    <t>Salário Base</t>
  </si>
  <si>
    <t>E</t>
  </si>
  <si>
    <t>F</t>
  </si>
  <si>
    <t>Adicional de Hora Extra no Feriado Trabalhado</t>
  </si>
  <si>
    <t>G</t>
  </si>
  <si>
    <t>TOTAL DA REMUNERAÇÃO</t>
  </si>
  <si>
    <t>MÓDULO 2 – ENCARGOS E BENEFÍCIOS ANUAIS, MENSAIS E DIÁRIOS</t>
  </si>
  <si>
    <t>Submódulo 2.1. – 13° Salário, Férias e Adicional de Férias</t>
  </si>
  <si>
    <t>%</t>
  </si>
  <si>
    <t>TOTAL SUBMÓDULO 2.1.</t>
  </si>
  <si>
    <t>Submódulo 2.2. – GPS, FGTS e outras contribuições</t>
  </si>
  <si>
    <t>INSS</t>
  </si>
  <si>
    <t>Salário Educação</t>
  </si>
  <si>
    <t>SESI ou SESC</t>
  </si>
  <si>
    <t>SENAI ou SENAC </t>
  </si>
  <si>
    <t>SEBRAE</t>
  </si>
  <si>
    <t>INCRA</t>
  </si>
  <si>
    <t>H</t>
  </si>
  <si>
    <t>FGTS</t>
  </si>
  <si>
    <t>TOTAL SUBMÓDULO 2.2.</t>
  </si>
  <si>
    <t>Submódulo 2.3. - Benefícios Mensais e Diários</t>
  </si>
  <si>
    <t>Seguro de Vida</t>
  </si>
  <si>
    <t>Plano de Saúde</t>
  </si>
  <si>
    <t>Outros (especificar)</t>
  </si>
  <si>
    <t>TOTAL SUBMÓDULO 2.3.</t>
  </si>
  <si>
    <t>Nota: descontado o valor eventualmente pago pelo empregado</t>
  </si>
  <si>
    <t>QUADRO RESUMO MÓDULO 2 – ENCARGOS E BENEFÍCIOS ANUAIS, MENSAIS E DIÁRIOS</t>
  </si>
  <si>
    <t>2.1</t>
  </si>
  <si>
    <t>13° (décimo terceiro) Salário, Férias e Adicional de Férias</t>
  </si>
  <si>
    <t>2.2</t>
  </si>
  <si>
    <t>GPS, FGTS e outras contribuições</t>
  </si>
  <si>
    <t>2.3</t>
  </si>
  <si>
    <t>Benefícios Mensais e Diários</t>
  </si>
  <si>
    <t>MÓDULO 3 – PROVISÃO PARA RESCISÃO</t>
  </si>
  <si>
    <t>Provisão para Rescisão</t>
  </si>
  <si>
    <t>Incidência do FGTS sobre Aviso prévio indenizado</t>
  </si>
  <si>
    <t>Aviso prévio trabalhado</t>
  </si>
  <si>
    <t>Incidência dos encargos do Submódulo 2.2 sobre Aviso Prévio Trabalhado</t>
  </si>
  <si>
    <t>TOTAL SUBMÓDULO 3</t>
  </si>
  <si>
    <t>MÓDULO 4 – CUSTO DE PROVISÃO DO PROFISSIONAL AUSENTE</t>
  </si>
  <si>
    <t>4.1</t>
  </si>
  <si>
    <t>Ausências legais</t>
  </si>
  <si>
    <t>Necessidade de Reposição (dias/ano)</t>
  </si>
  <si>
    <t>Substituo na cobertura de Férias</t>
  </si>
  <si>
    <t>substituto na cobertura de Licença-Paternidade</t>
  </si>
  <si>
    <t>Substituto na cobertura de Ausência por acidente de trabalho</t>
  </si>
  <si>
    <t>Substituto na cobertura de Afastamento Maternidade</t>
  </si>
  <si>
    <t>Incidência dos Encargos do Submódulo 2.2 sobre as ausências legais</t>
  </si>
  <si>
    <t>Subtotal</t>
  </si>
  <si>
    <t>4.1.1</t>
  </si>
  <si>
    <t>Outros</t>
  </si>
  <si>
    <t>TOTAL SUBMÓDULO 4.1.</t>
  </si>
  <si>
    <t>4.2</t>
  </si>
  <si>
    <t>Intrajornada</t>
  </si>
  <si>
    <t>Intervalo para repouso ou alimentação</t>
  </si>
  <si>
    <t>Incidência dos Encargos do Submódulo 2.2 sobre o item 4.2.</t>
  </si>
  <si>
    <t>TOTAL SUBMÓDULO 4.2.</t>
  </si>
  <si>
    <t>QUADRO RESUMO MÓDULO 4 – CUSTO DE REPOSIÇÃO DO PROFISSIONAL AUSENTE</t>
  </si>
  <si>
    <t>TOTAL MÓDULO 4</t>
  </si>
  <si>
    <t>MÓDULO 5 – INSUMOS DIVERSOS</t>
  </si>
  <si>
    <t>MÓDULO 5 – Insumos Diversos</t>
  </si>
  <si>
    <t>TOTAL DE INSUMOS DIVERSOS</t>
  </si>
  <si>
    <t>MÓDULO 6 – CUSTOS INDIRETOS, TRIBUTOS E LUCRO</t>
  </si>
  <si>
    <t>Custos Indiretos</t>
  </si>
  <si>
    <t>Percentual</t>
  </si>
  <si>
    <t>Lucro</t>
  </si>
  <si>
    <t>Tributos</t>
  </si>
  <si>
    <t>C.1 Tributos federais (COFINS + PIS)</t>
  </si>
  <si>
    <t>C.2 Tributos estaduais (especificar)</t>
  </si>
  <si>
    <t>C.3 Tributos municipais (ISS)</t>
  </si>
  <si>
    <t>Nota 1: Custos indiretos, tributos e lucro por empregado.</t>
  </si>
  <si>
    <t>Sr. Licitante, favor assinalar o regime de tributação da empresa:</t>
  </si>
  <si>
    <t>Lucro Presumido</t>
  </si>
  <si>
    <t>[      ]</t>
  </si>
  <si>
    <t>Optante pelo Simples Nacional</t>
  </si>
  <si>
    <t>Lucro Real</t>
  </si>
  <si>
    <t xml:space="preserve">  </t>
  </si>
  <si>
    <t>QUADRO-RESUMO DO CUSTO POR EMPREGADO</t>
  </si>
  <si>
    <t>MÃO DE OBRA VINCULADA À EXECUÇÃO CONTRATUAL (VALOR POR EMPREGADO)</t>
  </si>
  <si>
    <t>Módulo 1 - Composição da Remuneração</t>
  </si>
  <si>
    <t>Módulo 2 – Encargos E Benefícios Anuais, Mensais E Diários</t>
  </si>
  <si>
    <t>Módulo 3 – Provisão para Rescisão</t>
  </si>
  <si>
    <t>Módulo 4 – Custo de Reposição do Profissional Ausente</t>
  </si>
  <si>
    <t>Módulo 5 - Insumos Diversos</t>
  </si>
  <si>
    <t>Subtotal (A+B+C+D+E)</t>
  </si>
  <si>
    <t>Módulo 6 - Custos Indiretos, Tributos e Lucro</t>
  </si>
  <si>
    <t>VALOR TOTAL POR EMPREGADO</t>
  </si>
  <si>
    <t>Valor Diário por Função</t>
  </si>
  <si>
    <t>Valor total por 15 dias (de 17 a 31/09/2015)</t>
  </si>
  <si>
    <t>Valor total por  15 dias x a quantidade de funcionários por função</t>
  </si>
  <si>
    <t>VALOR TOTAL</t>
  </si>
  <si>
    <t>VALOR DO EMPENHO</t>
  </si>
  <si>
    <t>DIFERENÇA</t>
  </si>
  <si>
    <t>ANEXO III-A</t>
  </si>
  <si>
    <t>MÃO DE OBRA</t>
  </si>
  <si>
    <t>MÃO DE OBRA VINCULADA À EXECUÇÃO CONTRATUAL</t>
  </si>
  <si>
    <r>
      <t xml:space="preserve">Nº do Processo </t>
    </r>
    <r>
      <rPr>
        <b/>
        <sz val="10"/>
        <color indexed="8"/>
        <rFont val="Arial"/>
        <family val="2"/>
      </rPr>
      <t>63064.001225/2015-43</t>
    </r>
  </si>
  <si>
    <t>HNNa</t>
  </si>
  <si>
    <r>
      <t xml:space="preserve">Pregão Eletrônico Nº </t>
    </r>
    <r>
      <rPr>
        <b/>
        <sz val="10"/>
        <color indexed="8"/>
        <rFont val="Arial"/>
        <family val="2"/>
      </rPr>
      <t>08/2015</t>
    </r>
  </si>
  <si>
    <t>Dia ___/07/2015                                            9 (nove) horas – Horário de Brasília DF</t>
  </si>
  <si>
    <t>Data da Apresentação da Proposta: ___/07/2015</t>
  </si>
  <si>
    <t>Categoria Profissional (vinculada à exceução contratual)</t>
  </si>
  <si>
    <r>
      <t xml:space="preserve">Nota: deverão ser elaboradas 10 planilhas, uma para cada tipo de </t>
    </r>
    <r>
      <rPr>
        <b/>
        <sz val="8"/>
        <color indexed="10"/>
        <rFont val="Arial"/>
        <family val="2"/>
      </rPr>
      <t>serviço - categoria profissional</t>
    </r>
  </si>
  <si>
    <r>
      <t xml:space="preserve">Adicional de Intrajornada (apenas </t>
    </r>
    <r>
      <rPr>
        <b/>
        <sz val="10"/>
        <color indexed="12"/>
        <rFont val="Arial"/>
        <family val="2"/>
      </rPr>
      <t>motorista diurno</t>
    </r>
    <r>
      <rPr>
        <sz val="10"/>
        <color indexed="8"/>
        <rFont val="Arial"/>
        <family val="2"/>
      </rPr>
      <t xml:space="preserve"> e </t>
    </r>
    <r>
      <rPr>
        <b/>
        <sz val="10"/>
        <color indexed="10"/>
        <rFont val="Arial"/>
        <family val="2"/>
      </rPr>
      <t>motorista noturno</t>
    </r>
    <r>
      <rPr>
        <sz val="10"/>
        <color indexed="8"/>
        <rFont val="Arial"/>
        <family val="2"/>
      </rPr>
      <t>)</t>
    </r>
  </si>
  <si>
    <r>
      <t>Adicional de insalubridade (</t>
    </r>
    <r>
      <rPr>
        <b/>
        <sz val="10"/>
        <color indexed="22"/>
        <rFont val="Arial"/>
        <family val="2"/>
      </rPr>
      <t>TODOS</t>
    </r>
    <r>
      <rPr>
        <sz val="10"/>
        <color indexed="8"/>
        <rFont val="Arial"/>
        <family val="2"/>
      </rPr>
      <t>)</t>
    </r>
    <r>
      <rPr>
        <sz val="10"/>
        <color indexed="22"/>
        <rFont val="Arial"/>
        <family val="2"/>
      </rPr>
      <t xml:space="preserve"> </t>
    </r>
    <r>
      <rPr>
        <b/>
        <sz val="10"/>
        <color indexed="22"/>
        <rFont val="Arial"/>
        <family val="2"/>
      </rPr>
      <t>20% sobre o salário mínimo</t>
    </r>
  </si>
  <si>
    <r>
      <t>Adicional noturno</t>
    </r>
    <r>
      <rPr>
        <sz val="10"/>
        <color indexed="10"/>
        <rFont val="Arial"/>
        <family val="2"/>
      </rPr>
      <t xml:space="preserve"> </t>
    </r>
    <r>
      <rPr>
        <sz val="10"/>
        <color indexed="8"/>
        <rFont val="Arial"/>
        <family val="2"/>
      </rPr>
      <t xml:space="preserve">(apenas </t>
    </r>
    <r>
      <rPr>
        <b/>
        <sz val="10"/>
        <color indexed="10"/>
        <rFont val="Arial"/>
        <family val="2"/>
      </rPr>
      <t>motorista noturno</t>
    </r>
    <r>
      <rPr>
        <sz val="10"/>
        <color indexed="8"/>
        <rFont val="Arial"/>
        <family val="2"/>
      </rPr>
      <t>)</t>
    </r>
  </si>
  <si>
    <r>
      <t xml:space="preserve">Hora noturna adicional (apenas </t>
    </r>
    <r>
      <rPr>
        <b/>
        <sz val="10"/>
        <color indexed="10"/>
        <rFont val="Arial"/>
        <family val="2"/>
      </rPr>
      <t>motorista noturno</t>
    </r>
    <r>
      <rPr>
        <sz val="10"/>
        <color indexed="8"/>
        <rFont val="Arial"/>
        <family val="2"/>
      </rPr>
      <t>)</t>
    </r>
  </si>
  <si>
    <r>
      <t xml:space="preserve">Outros (Dobra de 100% nos feriados, conforme Súmula n° 444 do TST) </t>
    </r>
    <r>
      <rPr>
        <b/>
        <sz val="10"/>
        <color indexed="25"/>
        <rFont val="Arial"/>
        <family val="2"/>
      </rPr>
      <t>considerar 12 feriados para escala 12x36</t>
    </r>
  </si>
  <si>
    <r>
      <t>Outros (Reflexo sobre Descanso Semanal Remunerado – DSR) apenas</t>
    </r>
    <r>
      <rPr>
        <b/>
        <sz val="10"/>
        <color indexed="25"/>
        <rFont val="Arial"/>
        <family val="2"/>
      </rPr>
      <t xml:space="preserve"> </t>
    </r>
    <r>
      <rPr>
        <b/>
        <sz val="10"/>
        <color indexed="12"/>
        <rFont val="Arial"/>
        <family val="2"/>
      </rPr>
      <t>motorista diurno</t>
    </r>
    <r>
      <rPr>
        <b/>
        <sz val="10"/>
        <color indexed="25"/>
        <rFont val="Arial"/>
        <family val="2"/>
      </rPr>
      <t xml:space="preserve"> e </t>
    </r>
    <r>
      <rPr>
        <b/>
        <sz val="10"/>
        <color indexed="10"/>
        <rFont val="Arial"/>
        <family val="2"/>
      </rPr>
      <t>motorista noturno</t>
    </r>
  </si>
  <si>
    <t>Nota: adicional de periculosidade não se aplica a este pregão</t>
  </si>
  <si>
    <t>MÓDULO 2 – BENEFÍCIOS MENSAIS E DIÁRIOS</t>
  </si>
  <si>
    <r>
      <t xml:space="preserve">Transporte </t>
    </r>
    <r>
      <rPr>
        <sz val="10"/>
        <color indexed="10"/>
        <rFont val="Arial"/>
        <family val="2"/>
      </rPr>
      <t>(52 vales para Supervisor e Jardineiro, 44 vales para 44h, 30 vales para 12x36)</t>
    </r>
  </si>
  <si>
    <t>Auxílio alimentação (vales, cesta básica, entre outros)</t>
  </si>
  <si>
    <t>Assistência médica e familiar</t>
  </si>
  <si>
    <t>Auxílio creche</t>
  </si>
  <si>
    <t>Seguro de vida, invalidez e funeral</t>
  </si>
  <si>
    <t>TOTAL DE BENEFÍCIOS MENSAIS E DIÁRIOS</t>
  </si>
  <si>
    <t>Nota: o valor informado deverá ser o custo real do insumo (descontado o valor eventualmente pago pelo empregado)</t>
  </si>
  <si>
    <t>MÓDULO 3 – INSUMOS DIVERSOS</t>
  </si>
  <si>
    <t>Uniformes</t>
  </si>
  <si>
    <t>Equipamentos de Proteção Individual – EPI</t>
  </si>
  <si>
    <t>Registrador de Ponto Eletrônico – REP</t>
  </si>
  <si>
    <t>Nota: Valores mensais por empregado</t>
  </si>
  <si>
    <t>MÓDULO 4 – ENCARGOS SOCIAIS E TRABALHISTAS</t>
  </si>
  <si>
    <t>Encargos previdenciários, FGTS e outras contribuições</t>
  </si>
  <si>
    <r>
      <t xml:space="preserve">Seguro acidente do trabalho (“RAT ajustado” = FAP x RAT) </t>
    </r>
    <r>
      <rPr>
        <sz val="10"/>
        <color indexed="10"/>
        <rFont val="Arial"/>
        <family val="2"/>
      </rPr>
      <t>comprovar por meio de GFIP</t>
    </r>
  </si>
  <si>
    <t>Nota 1: Os % dos encargos previdenciários, do FGTS  e demais contribuições são aqueles estabelecidos pela legislação vigente.</t>
  </si>
  <si>
    <t>Nota 2: Percentuais (%) incidentes sobre a remuneração.</t>
  </si>
  <si>
    <t>13º (décimo-terceiro) salário</t>
  </si>
  <si>
    <t>13º (décimo-terceiro) salário (8,33%)</t>
  </si>
  <si>
    <t>Adicional de Férias (12,10%)</t>
  </si>
  <si>
    <r>
      <t xml:space="preserve">Incidência dos encargos previstos no Submódulo 4.1 sobre 13º Salário e Adicional de Férias </t>
    </r>
    <r>
      <rPr>
        <sz val="10"/>
        <color indexed="10"/>
        <rFont val="Arial"/>
        <family val="2"/>
      </rPr>
      <t>(multiplicar por 7,39%; 7,60% ou 7,82% respectivamente para as alíquotas de contribuição de 1%, 2% ou 3% previstas no art. 22, inciso II, Lei nº 8.212/91)</t>
    </r>
  </si>
  <si>
    <t>4.3</t>
  </si>
  <si>
    <t>Afastamento Maternidade</t>
  </si>
  <si>
    <r>
      <t>Afastamento Maternidade</t>
    </r>
    <r>
      <rPr>
        <sz val="10"/>
        <color indexed="10"/>
        <rFont val="Arial"/>
        <family val="2"/>
      </rPr>
      <t xml:space="preserve"> (multiplicar pelo % de incidência de ocorrência)</t>
    </r>
  </si>
  <si>
    <t>Incidência  dos encargos do Submódulo 4.1 sobre Afastamento Maternidade</t>
  </si>
  <si>
    <t>4.4</t>
  </si>
  <si>
    <t>Aviso prévio indenizado (5%)</t>
  </si>
  <si>
    <t>Incidência do FGTS sobre Aviso prévio indenizado (8%)</t>
  </si>
  <si>
    <r>
      <t xml:space="preserve">Multa sobre FGTS e Contribuições Sociais sobre o Aviso prévio indenizado </t>
    </r>
    <r>
      <rPr>
        <sz val="10"/>
        <color indexed="10"/>
        <rFont val="Arial"/>
        <family val="2"/>
      </rPr>
      <t>(zerar)</t>
    </r>
  </si>
  <si>
    <t>Aviso prévio trabalhado (1,94%)</t>
  </si>
  <si>
    <t>Incidência dos encargos do Submódulo 4.1 sobre o Aviso prévio trabalhado</t>
  </si>
  <si>
    <t>Multa sobre FGTS e Contribuições Sociais sobre o Aviso prévio trabalhado (5%)</t>
  </si>
  <si>
    <t>4.5</t>
  </si>
  <si>
    <t>Composição do Custo de  Reposição do Profissional Ausente</t>
  </si>
  <si>
    <r>
      <t xml:space="preserve">Férias e terço constitucional de férias </t>
    </r>
    <r>
      <rPr>
        <sz val="10"/>
        <color indexed="10"/>
        <rFont val="Arial"/>
        <family val="2"/>
      </rPr>
      <t>(zerar)</t>
    </r>
  </si>
  <si>
    <r>
      <t xml:space="preserve">Ausência por doença </t>
    </r>
    <r>
      <rPr>
        <sz val="10"/>
        <color indexed="10"/>
        <rFont val="Arial"/>
        <family val="2"/>
      </rPr>
      <t>(multiplicar pela QT média de faltas por ano)</t>
    </r>
  </si>
  <si>
    <r>
      <t xml:space="preserve">Licença paternidade </t>
    </r>
    <r>
      <rPr>
        <sz val="10"/>
        <color indexed="10"/>
        <rFont val="Arial"/>
        <family val="2"/>
      </rPr>
      <t>(multiplicar pelo % de incidência de ocorrência)</t>
    </r>
  </si>
  <si>
    <r>
      <t xml:space="preserve">Ausências legais </t>
    </r>
    <r>
      <rPr>
        <sz val="10"/>
        <color indexed="10"/>
        <rFont val="Arial"/>
        <family val="2"/>
      </rPr>
      <t>(multiplicar pela QT média de ausências por ano)</t>
    </r>
  </si>
  <si>
    <r>
      <t xml:space="preserve">Ausência por acidente de trabalho </t>
    </r>
    <r>
      <rPr>
        <sz val="10"/>
        <color indexed="10"/>
        <rFont val="Arial"/>
        <family val="2"/>
      </rPr>
      <t>(multiplicar pelo % de incidência de acidentes)</t>
    </r>
  </si>
  <si>
    <t>Incidência dos encargos do submódulo 4.1 sobre o Custo de Reposição do Profissional Ausente</t>
  </si>
  <si>
    <t>QUADRO RESUMO MÓDULO 4 – ENCARGOS SOCIAIS E TRABALHISTAS</t>
  </si>
  <si>
    <t xml:space="preserve">Custo de Rescisão  </t>
  </si>
  <si>
    <t>Custo de Reposição do Profissional Ausente</t>
  </si>
  <si>
    <t>4.6</t>
  </si>
  <si>
    <t>MÓDULO 5 – CUSTOS INDIRETOS, TRIBUTOS E LUCRO</t>
  </si>
  <si>
    <r>
      <t xml:space="preserve">Tributos </t>
    </r>
    <r>
      <rPr>
        <sz val="9"/>
        <color indexed="10"/>
        <rFont val="Arial"/>
        <family val="2"/>
      </rPr>
      <t>(Na célula D110, inserir Fator = 0,9135 para Lucro Presumido ou Optante pelo Simples Nacional; Fator = 0,8575 para Lucro Real)</t>
    </r>
  </si>
  <si>
    <r>
      <t xml:space="preserve">* Nota 2: Verificar se o valor da célula E110 está igual à célula </t>
    </r>
    <r>
      <rPr>
        <i/>
        <sz val="8"/>
        <color indexed="10"/>
        <rFont val="Arial"/>
        <family val="2"/>
      </rPr>
      <t>Valor Total por Empregado (E133)</t>
    </r>
  </si>
  <si>
    <t>Sr. Licitante, favor assinalar o regime de tributação da empresa e utilizar o fator indicado na célula D110 referente a C – Tributos.</t>
  </si>
  <si>
    <r>
      <t xml:space="preserve">Lucro Presumido – </t>
    </r>
    <r>
      <rPr>
        <sz val="8"/>
        <color indexed="10"/>
        <rFont val="Arial"/>
        <family val="2"/>
      </rPr>
      <t>utilizar fator = 0,9135</t>
    </r>
  </si>
  <si>
    <r>
      <t xml:space="preserve">Optante pelo Simples Nacional – </t>
    </r>
    <r>
      <rPr>
        <sz val="8"/>
        <color indexed="10"/>
        <rFont val="Arial"/>
        <family val="2"/>
      </rPr>
      <t>utilizar fator = 0,9135 de Lucro Presumido neste pregão</t>
    </r>
  </si>
  <si>
    <r>
      <t>Lucro Real –</t>
    </r>
    <r>
      <rPr>
        <sz val="8"/>
        <color indexed="10"/>
        <rFont val="Arial"/>
        <family val="2"/>
      </rPr>
      <t xml:space="preserve"> utilizar fator = 0,8575</t>
    </r>
  </si>
  <si>
    <t>ANEXO III-B</t>
  </si>
  <si>
    <t>MÃO DE OBRA VINCULADA À EXECUÇÃO CONTRATUAL                       (VALOR POR EMPREGADO)</t>
  </si>
  <si>
    <t>Módulo 2 - Benefícios Mensais e Diários</t>
  </si>
  <si>
    <t>Módulo 3 - Insumos Diversos (Uniformes, EPI, REP e outros)</t>
  </si>
  <si>
    <t>Módulo 4 - Encargos Sociais e Trabalhistas</t>
  </si>
  <si>
    <t>Subtotal (A+B+C+D)</t>
  </si>
  <si>
    <t>Módulo 5 - Custos Indiretos, Tributos e Lucro</t>
  </si>
  <si>
    <t>VALOR GLOBAL DA PROPOSTA</t>
  </si>
  <si>
    <t>UERJ/HUPE</t>
  </si>
  <si>
    <t xml:space="preserve">Nº do Processo: </t>
  </si>
  <si>
    <t xml:space="preserve">Pregão Eletrônico Nº </t>
  </si>
  <si>
    <t>Tipo de Serviço (Perfil Profissional)</t>
  </si>
  <si>
    <t>Data base da Categoria (março e setembro)</t>
  </si>
  <si>
    <r>
      <t>13° (décimo terceiro) Salário</t>
    </r>
    <r>
      <rPr>
        <sz val="9"/>
        <color indexed="10"/>
        <rFont val="Calibri"/>
        <family val="2"/>
      </rPr>
      <t xml:space="preserve"> (1/12 da remuneração)</t>
    </r>
  </si>
  <si>
    <r>
      <rPr>
        <sz val="9"/>
        <color indexed="8"/>
        <rFont val="Calibri"/>
        <family val="2"/>
      </rPr>
      <t xml:space="preserve">Férias </t>
    </r>
    <r>
      <rPr>
        <sz val="9"/>
        <color indexed="8"/>
        <rFont val="Arial"/>
        <family val="2"/>
      </rPr>
      <t>e Adicional de Férias</t>
    </r>
  </si>
  <si>
    <t>Escala de Serviço (semanal)</t>
  </si>
  <si>
    <t>Adicional Periculosidade</t>
  </si>
  <si>
    <t xml:space="preserve">Adicional Insalubridade (pintor e bombeiro) sobre sal minimo Estadual </t>
  </si>
  <si>
    <t>Adicional de Insalubridade (demais profissionais) sobre sal mínimo estadual</t>
  </si>
  <si>
    <r>
      <t xml:space="preserve">Adicional de Hora Noturna Reduzida  </t>
    </r>
    <r>
      <rPr>
        <sz val="9"/>
        <color indexed="60"/>
        <rFont val="Arial"/>
        <family val="2"/>
      </rPr>
      <t>(subst por gratificação de função)</t>
    </r>
  </si>
  <si>
    <t>GILL/RAT (Seguro Acidente do Trabalho) (“RAT ajustado” = FAP x RAT) – GFIP</t>
  </si>
  <si>
    <t xml:space="preserve">Aviso prévio indenizado </t>
  </si>
  <si>
    <t>Multa do FGTS  sobre Aviso prévio indenizado</t>
  </si>
  <si>
    <t>Multa do FGTS sobre o Aviso Prévio Trabalhado</t>
  </si>
  <si>
    <t>Substituto na cobertura de Outras ausências (doenças)</t>
  </si>
  <si>
    <t>Substituto na cobertura de Ausências Legais (doação de sangue, nojo e etc.)</t>
  </si>
  <si>
    <t>Incidência do Submódulo 2.2 sobre a Remuneração e o 13º Salário sobre custo de reposição</t>
  </si>
  <si>
    <t xml:space="preserve">Afastamentos / reposição </t>
  </si>
  <si>
    <t>Férias acrescidas de 1/3 pagas  sobre custo de reposição</t>
  </si>
  <si>
    <t>Incidências dos Encargos do Submódulo 2.2 sobre as Férias acrescidas de 1/3 e sobre custo de Reposição</t>
  </si>
  <si>
    <t xml:space="preserve">  48</t>
  </si>
  <si>
    <t xml:space="preserve">NÚMERO DE MESES DO CONTRATO = </t>
  </si>
  <si>
    <r>
      <t xml:space="preserve">VALOR MENSAL DOS SERVIÇOS  </t>
    </r>
    <r>
      <rPr>
        <b/>
        <sz val="10"/>
        <color rgb="FF000000"/>
        <rFont val="Arial"/>
        <family val="2"/>
      </rPr>
      <t>(R$)</t>
    </r>
  </si>
  <si>
    <t>2</t>
  </si>
  <si>
    <t>3</t>
  </si>
  <si>
    <t>4</t>
  </si>
  <si>
    <t>5</t>
  </si>
  <si>
    <t>6</t>
  </si>
  <si>
    <t>7</t>
  </si>
  <si>
    <t>8</t>
  </si>
  <si>
    <t>9</t>
  </si>
  <si>
    <t>10</t>
  </si>
  <si>
    <t>11</t>
  </si>
  <si>
    <t>12</t>
  </si>
  <si>
    <t>13</t>
  </si>
  <si>
    <t>14</t>
  </si>
  <si>
    <t>15</t>
  </si>
  <si>
    <t>16</t>
  </si>
  <si>
    <t>17</t>
  </si>
  <si>
    <t>18</t>
  </si>
  <si>
    <t>19</t>
  </si>
  <si>
    <t>20</t>
  </si>
  <si>
    <t>21</t>
  </si>
  <si>
    <t>22</t>
  </si>
  <si>
    <t>23</t>
  </si>
  <si>
    <t>1</t>
  </si>
  <si>
    <t>24</t>
  </si>
  <si>
    <t>25</t>
  </si>
  <si>
    <t>26</t>
  </si>
  <si>
    <t>27</t>
  </si>
  <si>
    <t>28</t>
  </si>
  <si>
    <t>29</t>
  </si>
  <si>
    <t>30</t>
  </si>
  <si>
    <t>31</t>
  </si>
  <si>
    <t>32</t>
  </si>
  <si>
    <r>
      <rPr>
        <b/>
        <sz val="14"/>
        <color rgb="FF000000"/>
        <rFont val="Arial"/>
        <family val="2"/>
      </rPr>
      <t>HUPE</t>
    </r>
    <r>
      <rPr>
        <b/>
        <sz val="10"/>
        <color rgb="FF000000"/>
        <rFont val="Arial"/>
        <family val="2"/>
      </rPr>
      <t xml:space="preserve"> - QUADRO DEMONSTRATIVO DO VALOR GLOBAL DA PROPOSTA</t>
    </r>
  </si>
  <si>
    <t>NÚMERO TOTAL DE FUNCIONARIOS</t>
  </si>
  <si>
    <t>VALOR DO CONTRATO  POR  PROFISSIONAL POR MÊS (R$/PROF)</t>
  </si>
  <si>
    <t>Sr. Licitante,</t>
  </si>
  <si>
    <t>Os valores deverão ser inseridos nas planilhas, nas diversas abas, seguindo as instruções abaixo.</t>
  </si>
  <si>
    <r>
      <t xml:space="preserve">NÃO PREENCHER AS ABAS INDICADAS ABAIXO, pois elas serão </t>
    </r>
    <r>
      <rPr>
        <b/>
        <u/>
        <sz val="10"/>
        <color indexed="10"/>
        <rFont val="Times New Roman"/>
        <family val="1"/>
      </rPr>
      <t>automaticamente preenchidas:</t>
    </r>
  </si>
  <si>
    <t>Adicional noturno (22:00 a 7:00h)</t>
  </si>
  <si>
    <t>C.1 Tributos federais (COFINS + PIS + outros)</t>
  </si>
  <si>
    <t xml:space="preserve">1- Obs.: Será permitido aos licitantes cotarem valores / percentuais individuais divergentes do apresentado na planilha para custo indiretos e lucro, desde que respeitado o limite indicado máximo de 15% para esse somatório (Acórdão n. 408/2019 TCU). </t>
  </si>
  <si>
    <t>2- O percentual máximo admitido para Tributos é de 14,25% (COAD N. 0249695)</t>
  </si>
  <si>
    <t>Custos Indiretos (AC+SG+R+DF+O)</t>
  </si>
  <si>
    <t>SM</t>
  </si>
  <si>
    <t xml:space="preserve">Café da Manhã </t>
  </si>
  <si>
    <r>
      <t xml:space="preserve">Transporte  </t>
    </r>
    <r>
      <rPr>
        <sz val="9"/>
        <color indexed="60"/>
        <rFont val="Arial"/>
        <family val="2"/>
      </rPr>
      <t xml:space="preserve"> (8,55*2*22)-6% sal base</t>
    </r>
  </si>
  <si>
    <t>Preencher utilizando valores de salários comprováveis pelo sindicato ao qual a empresa e as categorias estejam vinculadas, complementando com outros valores, benefícios e índices, de acordo com a categoria, desde que não contrariem normais legais</t>
  </si>
  <si>
    <t>ELETROMECÂNICO</t>
  </si>
  <si>
    <t xml:space="preserve">ITEM </t>
  </si>
  <si>
    <t xml:space="preserve">DESCRIÇÃO </t>
  </si>
  <si>
    <t>UNID</t>
  </si>
  <si>
    <t>QUANT/Ano</t>
  </si>
  <si>
    <t>VALOR UNIT  (R$)</t>
  </si>
  <si>
    <t>VALOR TOTAL DO ITEM (R$)</t>
  </si>
  <si>
    <t>capacete de proteção, com suspensão e jugular e CA</t>
  </si>
  <si>
    <t>pç</t>
  </si>
  <si>
    <t>cinto de proteção, tipo paraquedista com CA</t>
  </si>
  <si>
    <t>luva raspa de couro, punho 20cm, com CA</t>
  </si>
  <si>
    <t>par</t>
  </si>
  <si>
    <t>luva malha pigmentada, com CA</t>
  </si>
  <si>
    <t>luva nitrilica, sem forro, com CA</t>
  </si>
  <si>
    <t>óculos de proteção incolor, com regulagem e proteção lateral, com CA</t>
  </si>
  <si>
    <t>protetor auricular, tipo plug, em silicole, com CA</t>
  </si>
  <si>
    <t>cavaletede sinalização duplo, amarelo, em plático rígido medidas aprox de 58x28cm (elevador em manutenção)</t>
  </si>
  <si>
    <t xml:space="preserve">Todos os EPI's a serem fornecidos deverão possuir Certificado de Aprovação. </t>
  </si>
  <si>
    <t>A Empresa deverá prover todos os EPI's necessário às atividades, mesmo que não inclusos na presente listagem.</t>
  </si>
  <si>
    <t>Os EPI's e EPC's listados na presente deverão ficar disponíveis no contrato (exclusivamente).</t>
  </si>
  <si>
    <t>Nº de funcionários</t>
  </si>
  <si>
    <t xml:space="preserve">Conjunto Brim com calça tipo cargo e camisa, ambos com bolsos, faixa reflexiva e logotipo da empresa, ou macacão, com as mesmas características. Próprios para o uso a que se propõem, com CA que caracterize EPI. </t>
  </si>
  <si>
    <t>Botina em couro ou nobuck preto ou marrom,  com CA</t>
  </si>
  <si>
    <t xml:space="preserve">VALOR TOTAL  (ANUAL) </t>
  </si>
  <si>
    <t>a) Todos uniformes, independentemente do tipo, deverão ter o logotipo da empresa, bordados ou em silkscreen</t>
  </si>
  <si>
    <t>DESCRIÇÃO DA FERRAMENTA / INSTRUMENTO</t>
  </si>
  <si>
    <t>alicate universal 8"</t>
  </si>
  <si>
    <t>alicate de bico meia cana 6"</t>
  </si>
  <si>
    <t>alicate de corte 6"</t>
  </si>
  <si>
    <t>chave inglesa 6"</t>
  </si>
  <si>
    <t>chave inglesa 8"</t>
  </si>
  <si>
    <t>chave inglesa 10"</t>
  </si>
  <si>
    <t>jogo chave allen 9 peças ( 1,5mm a 10mm)</t>
  </si>
  <si>
    <t>jg</t>
  </si>
  <si>
    <t>jogo chave allen 12 peças (1/6" a 7/8")</t>
  </si>
  <si>
    <t>chave allen 11mm</t>
  </si>
  <si>
    <t>chave allen 12mm</t>
  </si>
  <si>
    <t>chave fenda  1/8 x 3"</t>
  </si>
  <si>
    <t>chave fenda  1/8 x 6"</t>
  </si>
  <si>
    <t>chave fenda  3/16 x 4"</t>
  </si>
  <si>
    <t>chave fenda  1/4 x 4"</t>
  </si>
  <si>
    <t>chave fenda  1/4 x 6"</t>
  </si>
  <si>
    <t>chave fenda  5/16 x 6"</t>
  </si>
  <si>
    <t>chave philips  3/16 x 4"</t>
  </si>
  <si>
    <t>chave combinada boca/estria 12 peças (6,0mm a 22,0mm)</t>
  </si>
  <si>
    <t>chave boca estria 8"</t>
  </si>
  <si>
    <t>maleta / bolsa de ferramentas, medidas aprox 43x24x30cm, ref. Vonder, Stanley ou equivalente.</t>
  </si>
  <si>
    <t>chave antivandalo, ponta fosfatizada, 5/32"</t>
  </si>
  <si>
    <t xml:space="preserve">chave canhão n.13 </t>
  </si>
  <si>
    <t>chave torx T25</t>
  </si>
  <si>
    <t>chave destravadora de porta de pavimento</t>
  </si>
  <si>
    <t>martelo unha</t>
  </si>
  <si>
    <t>ferro solda, 40W, ref Hikari, Tramontina ou equivalente</t>
  </si>
  <si>
    <t>trena metálica 25,0mm X  5,0m</t>
  </si>
  <si>
    <t>multímetro digital, CATII, 600V,sem contato, mudança de faixa de medição automática, com medição de temperatura, mod ref. ET-1110B, Minipa.</t>
  </si>
  <si>
    <t>Pendente de luz, tipo gaiola, com lâmpada e cabo 5,0m, ref. Randon</t>
  </si>
  <si>
    <t>Caneta identicadora sequência de fase,modelo  ref. Minipa</t>
  </si>
  <si>
    <t>Trava porta de elevador, modelo ref. Wurtec</t>
  </si>
  <si>
    <t>cálibre de cabos de tração, wurtec</t>
  </si>
  <si>
    <t>Radio comunicador de longo alcance (mais de 30Km), mínimo de 20 canais, conforme descrição do Projeto Básico, mod ref. Motorola Talkabout T402 (valor unitário corresponde ao par)</t>
  </si>
  <si>
    <t xml:space="preserve">VALOR TOTAL  </t>
  </si>
  <si>
    <r>
      <rPr>
        <b/>
        <sz val="10"/>
        <color theme="1"/>
        <rFont val="Calibri"/>
        <family val="2"/>
        <scheme val="minor"/>
      </rPr>
      <t xml:space="preserve">OBS.: </t>
    </r>
    <r>
      <rPr>
        <sz val="10"/>
        <color theme="1"/>
        <rFont val="Calibri"/>
        <family val="2"/>
        <scheme val="minor"/>
      </rPr>
      <t xml:space="preserve">As ferramentas deverão ser </t>
    </r>
    <r>
      <rPr>
        <b/>
        <u/>
        <sz val="10"/>
        <color theme="1"/>
        <rFont val="Calibri"/>
        <family val="2"/>
        <scheme val="minor"/>
      </rPr>
      <t>novas</t>
    </r>
    <r>
      <rPr>
        <sz val="10"/>
        <color theme="1"/>
        <rFont val="Calibri"/>
        <family val="2"/>
        <scheme val="minor"/>
      </rPr>
      <t>, do</t>
    </r>
    <r>
      <rPr>
        <b/>
        <sz val="10"/>
        <color theme="1"/>
        <rFont val="Calibri"/>
        <family val="2"/>
        <scheme val="minor"/>
      </rPr>
      <t xml:space="preserve"> </t>
    </r>
    <r>
      <rPr>
        <b/>
        <u/>
        <sz val="10"/>
        <color theme="1"/>
        <rFont val="Calibri"/>
        <family val="2"/>
        <scheme val="minor"/>
      </rPr>
      <t>tipo profissiona</t>
    </r>
    <r>
      <rPr>
        <u/>
        <sz val="10"/>
        <color theme="1"/>
        <rFont val="Calibri"/>
        <family val="2"/>
        <scheme val="minor"/>
      </rPr>
      <t>l</t>
    </r>
    <r>
      <rPr>
        <sz val="10"/>
        <color theme="1"/>
        <rFont val="Calibri"/>
        <family val="2"/>
        <scheme val="minor"/>
      </rPr>
      <t>, de boa qualidade. As marcas de referência são: Gedore, Belzer, Tramontina Pro, ou equivalentes técnicos.</t>
    </r>
  </si>
  <si>
    <r>
      <t xml:space="preserve"> a) A Empresa deverá prover todas as ferramentas necessárias às atividades, </t>
    </r>
    <r>
      <rPr>
        <b/>
        <sz val="10"/>
        <color theme="1"/>
        <rFont val="Calibri"/>
        <family val="2"/>
        <scheme val="minor"/>
      </rPr>
      <t>mesmo que não inclusas</t>
    </r>
    <r>
      <rPr>
        <sz val="10"/>
        <color theme="1"/>
        <rFont val="Calibri"/>
        <family val="2"/>
        <scheme val="minor"/>
      </rPr>
      <t xml:space="preserve"> na presente listagem.</t>
    </r>
  </si>
  <si>
    <t>c) Para outras atividades que demandem outras ferramentas e/ou equipamentos, será de responsabilidade da contratada providenciar, tanto a mão de obra como os equipamentos, ferramentas, componentes, insumos e etc.</t>
  </si>
  <si>
    <r>
      <t xml:space="preserve">e) A Contratada deverá </t>
    </r>
    <r>
      <rPr>
        <b/>
        <sz val="10"/>
        <color theme="1"/>
        <rFont val="Calibri"/>
        <family val="2"/>
        <scheme val="minor"/>
      </rPr>
      <t>substiruir todas as ferramentas, no mínimo, a cada 2 anos</t>
    </r>
    <r>
      <rPr>
        <sz val="10"/>
        <color theme="1"/>
        <rFont val="Calibri"/>
        <family val="2"/>
        <scheme val="minor"/>
      </rPr>
      <t xml:space="preserve">, </t>
    </r>
    <r>
      <rPr>
        <b/>
        <sz val="10"/>
        <color theme="1"/>
        <rFont val="Calibri"/>
        <family val="2"/>
        <scheme val="minor"/>
      </rPr>
      <t>ou antes disso, quando estas não estiverem em condições de uso</t>
    </r>
    <r>
      <rPr>
        <sz val="10"/>
        <color theme="1"/>
        <rFont val="Calibri"/>
        <family val="2"/>
        <scheme val="minor"/>
      </rPr>
      <t>, devendo comprovar a substituição junto à Fiscalização.</t>
    </r>
  </si>
  <si>
    <t>EQUIPE TÉCNICA</t>
  </si>
  <si>
    <t>VALOR DO CONTRATO  POR EQUIPAMENTO</t>
  </si>
  <si>
    <t xml:space="preserve">TOTAL DE EQUIPAMENTO NO CONTRATO </t>
  </si>
  <si>
    <t>EQUIPAMENTO / DESCRIÇÃO</t>
  </si>
  <si>
    <t>TIPO</t>
  </si>
  <si>
    <t>VALOR UNIT (R$)</t>
  </si>
  <si>
    <t>VALOR TOTAL (R$)</t>
  </si>
  <si>
    <t>Elevador</t>
  </si>
  <si>
    <t>pass/maca</t>
  </si>
  <si>
    <t>unid</t>
  </si>
  <si>
    <t>hidráulico</t>
  </si>
  <si>
    <t>monta carga</t>
  </si>
  <si>
    <t>até 200kg</t>
  </si>
  <si>
    <t>elevador (previsão)</t>
  </si>
  <si>
    <t>VALOR TOTAL (MENSAL)</t>
  </si>
  <si>
    <t>b) As ferramentas listadas acima são para uso imediato, nas manutenções preventivas e ficarão disponíveis no HUPE, para uso exclusivo do contrato. Só serão faturadas se comprovada a disponibilidade dessas, em qualquer horário, no Hupe.</t>
  </si>
  <si>
    <t>CBO 954105</t>
  </si>
  <si>
    <r>
      <t xml:space="preserve">Auxílio -Refeição/Alimentação      (Sindicato=18,40-20% do trabalhador) </t>
    </r>
    <r>
      <rPr>
        <b/>
        <sz val="9"/>
        <color rgb="FFFF0000"/>
        <rFont val="Arial"/>
        <family val="2"/>
      </rPr>
      <t>368,00</t>
    </r>
  </si>
  <si>
    <t>Valor total mensal dos uniformes      (R$)</t>
  </si>
  <si>
    <t>Valor mensal por profissional             (R$)</t>
  </si>
  <si>
    <t>Valor total mensal das ferramentas                     (R$)</t>
  </si>
  <si>
    <t>Valor mensal por profissional                               (R$)</t>
  </si>
  <si>
    <t>Valor mensal de EPI, por profissional                        (R$)</t>
  </si>
  <si>
    <t>Valor total mensal dos EPI's                                        (R$)</t>
  </si>
  <si>
    <t/>
  </si>
  <si>
    <r>
      <t xml:space="preserve">VALOR GLOBAL DOS SERVIÇOS </t>
    </r>
    <r>
      <rPr>
        <sz val="8"/>
        <color rgb="FFFF0000"/>
        <rFont val="Arial"/>
        <family val="2"/>
      </rPr>
      <t xml:space="preserve">(valor mensal multiplicado pelo número de meses do contrato = 48)  </t>
    </r>
    <r>
      <rPr>
        <sz val="10"/>
        <color rgb="FFFF0000"/>
        <rFont val="Arial"/>
        <family val="2"/>
      </rPr>
      <t xml:space="preserve"> </t>
    </r>
    <r>
      <rPr>
        <b/>
        <sz val="10"/>
        <color rgb="FFFF0000"/>
        <rFont val="Arial"/>
        <family val="2"/>
      </rPr>
      <t>(R$)</t>
    </r>
  </si>
  <si>
    <t>2 ELETROMECÂNICOS + peças, insumos,compenentes, suporte tecnico da empresa etc.</t>
  </si>
  <si>
    <t xml:space="preserve"> eletromecânico</t>
  </si>
  <si>
    <r>
      <t xml:space="preserve">A - A estimatica dos salários tomou com refrência   (SINTRAINDISTAL / 2026), para profissionáis mecânicos em geral. Houve ainda consulta ao site </t>
    </r>
    <r>
      <rPr>
        <b/>
        <u/>
        <sz val="9"/>
        <color rgb="FF000000"/>
        <rFont val="Arial"/>
        <family val="2"/>
      </rPr>
      <t>www.dissidio.com.br/salario/eletromecanico-de-manuetencao-de -elevadores/</t>
    </r>
    <r>
      <rPr>
        <b/>
        <sz val="9"/>
        <color rgb="FF000000"/>
        <rFont val="Arial"/>
        <family val="2"/>
      </rPr>
      <t xml:space="preserve"> no Rio de Janeiro.</t>
    </r>
  </si>
  <si>
    <t>D - O adicional de Insalubridade deverá ser aplicado a todos os profissionais que não recebam periculosidade, em razão da narureza do ambiente de trabalho a que estão submetidos (hospitar), no percentual mínimo de 20%.</t>
  </si>
  <si>
    <t xml:space="preserve">E - Considerando a atividade finalistica da Contratante, as idades das edificações, os diferentes tipos de reparos e adaptações que essencialmente necessitam execução em dias de menor fluxo de pessoas (fins de semana e feriados). Deverá ser considerado pela contratada, já no escopo da planilha de formação de custos, valores que contemplem reparos em dias não úteis, bem como atendimentos emergenciais, pois estes estão considerados na estimativa dos valores dos equipamentos </t>
  </si>
  <si>
    <r>
      <t xml:space="preserve">Uniformes </t>
    </r>
    <r>
      <rPr>
        <sz val="9"/>
        <color indexed="10"/>
        <rFont val="Arial"/>
        <family val="2"/>
      </rPr>
      <t>(vide insumos planilha 5- uniformes)</t>
    </r>
  </si>
  <si>
    <r>
      <t xml:space="preserve">Materiais – EPI's e EPC's </t>
    </r>
    <r>
      <rPr>
        <sz val="9"/>
        <color indexed="10"/>
        <rFont val="Arial"/>
        <family val="2"/>
      </rPr>
      <t>(vide cálculo de insumos planilha 4- EPI's &amp; EPC's)</t>
    </r>
  </si>
  <si>
    <r>
      <t xml:space="preserve">Equipamentos e Ferramental </t>
    </r>
    <r>
      <rPr>
        <sz val="9"/>
        <color indexed="10"/>
        <rFont val="Arial"/>
        <family val="2"/>
      </rPr>
      <t>(vide memória de cálculo em planilha 3-Ferram &amp; Equip)</t>
    </r>
  </si>
  <si>
    <r>
      <t xml:space="preserve"> Serviços e Provisões </t>
    </r>
    <r>
      <rPr>
        <sz val="9"/>
        <color indexed="10"/>
        <rFont val="Arial"/>
        <family val="2"/>
      </rPr>
      <t>(vide memória de cálculo em planilha 6- Custo elevador)</t>
    </r>
    <r>
      <rPr>
        <sz val="9"/>
        <color rgb="FF000000"/>
        <rFont val="Arial"/>
        <family val="2"/>
      </rPr>
      <t xml:space="preserve">     p/</t>
    </r>
  </si>
  <si>
    <t>1. Hupe-Planilha_Custo_Formacao_Precos</t>
  </si>
  <si>
    <t>3-Hupe-Ferram &amp; Equipam</t>
  </si>
  <si>
    <t>4-Hupe-EPIs  Uniformes</t>
  </si>
  <si>
    <t>2. Hupe-Valor_Global_da_Proposta</t>
  </si>
  <si>
    <t>5-Hupe- Uniformes</t>
  </si>
  <si>
    <t>Preencher com valores unitários dos itens, o valor global e de profissionais por mês ou anos, será transferido para a planilha 1</t>
  </si>
  <si>
    <r>
      <t xml:space="preserve">Quadro Demonstrativo do Valor Global da Proposta, será preenchido </t>
    </r>
    <r>
      <rPr>
        <b/>
        <sz val="10"/>
        <color rgb="FF000000"/>
        <rFont val="Times New Roman"/>
        <family val="1"/>
      </rPr>
      <t>automaticamente</t>
    </r>
  </si>
  <si>
    <t>HUPE / UERJ - Contratação de Serviço contínuo de manutenção preventiva e corretiva de elevadores e montacargas, incluindo fornecimento de ferramentas, peças, acessórios, componentes e etc, novos, genuínos, com mão de obra com dedicação exclusiva, em unidade médico assistencial de saúde</t>
  </si>
  <si>
    <t>HUPE / UERJ Contratação de Serviço contínuo de manutenção preventiva e corretiva de elevadores e montacargas, incluindo fornecimento de ferramentas, peças, acessórios, componentes e etc, novos, genuínos, com mão de obra com dedicação exclusiva, em unidade assistencial de saúde.</t>
  </si>
  <si>
    <t>HUPE / UERJ Contratação de Serviço contínuo de manutenção preventiva e corretiva de elevadores e montacargas, incluindo fornecimento de ferramentas, peças, acessórios, componentes e etc, novos, genuínos, com mão de obra com dedicação exclusiva, em unidade médico assistencial de saúde.</t>
  </si>
  <si>
    <r>
      <rPr>
        <b/>
        <u/>
        <sz val="14"/>
        <color rgb="FF000000"/>
        <rFont val="Calibri"/>
        <family val="2"/>
      </rPr>
      <t>HUPE-</t>
    </r>
    <r>
      <rPr>
        <u/>
        <sz val="11"/>
        <color rgb="FF000000"/>
        <rFont val="Calibri"/>
        <family val="2"/>
      </rPr>
      <t xml:space="preserve"> </t>
    </r>
    <r>
      <rPr>
        <b/>
        <sz val="11"/>
        <color rgb="FF000000"/>
        <rFont val="Calibri"/>
        <family val="2"/>
      </rPr>
      <t>PLANILHA DE CUSTO DE MANUTENÇÃO PREVENTIVA E CORRETIVA DOS ELEVADORES</t>
    </r>
  </si>
  <si>
    <r>
      <rPr>
        <b/>
        <u/>
        <sz val="12"/>
        <color theme="1"/>
        <rFont val="Calibri"/>
        <family val="2"/>
        <scheme val="minor"/>
      </rPr>
      <t>HUPE</t>
    </r>
    <r>
      <rPr>
        <b/>
        <sz val="12"/>
        <color theme="1"/>
        <rFont val="Calibri"/>
        <family val="2"/>
        <scheme val="minor"/>
      </rPr>
      <t>- ESTIMATIVA UNIFORMES para ELETROMECÂNICO (mai/2024)</t>
    </r>
  </si>
  <si>
    <r>
      <rPr>
        <b/>
        <u/>
        <sz val="14"/>
        <color theme="1"/>
        <rFont val="Calibri"/>
        <family val="2"/>
        <scheme val="minor"/>
      </rPr>
      <t>HUPE</t>
    </r>
    <r>
      <rPr>
        <b/>
        <sz val="14"/>
        <color theme="1"/>
        <rFont val="Calibri"/>
        <family val="2"/>
        <scheme val="minor"/>
      </rPr>
      <t xml:space="preserve"> - ESTIMATIVA EPI'S E EPC's para ELETROMECÂNICO (mai/2024)</t>
    </r>
  </si>
  <si>
    <r>
      <rPr>
        <b/>
        <u/>
        <sz val="14"/>
        <color theme="1"/>
        <rFont val="Calibri"/>
        <family val="2"/>
        <scheme val="minor"/>
      </rPr>
      <t>HUPE</t>
    </r>
    <r>
      <rPr>
        <b/>
        <sz val="14"/>
        <color theme="1"/>
        <rFont val="Calibri"/>
        <family val="2"/>
        <scheme val="minor"/>
      </rPr>
      <t xml:space="preserve"> - ESTIMATIVA FERRAMENTAS ELETROMECÂNICO pesquisa (abr-mai/2024)</t>
    </r>
  </si>
  <si>
    <t>VALOR MENSAL  POR EQUIPAMENTO</t>
  </si>
  <si>
    <t>OBS: O valor mensal por equipamento já considera/inclui os futuros (previsões).</t>
  </si>
  <si>
    <t>a) Os elevadores indicados como previsão só serão faturados após a formalização da disponibilização, pela Fiscalização, para atuação da contratada nesses equipamentos, que deverá, imediatamente, regularizar a operação desses equipamentos junto ao GEM</t>
  </si>
  <si>
    <t>b) A Contratada deverá, ao assumir os equipamentos futuros, elaborar laudo da situação de conformidade e/ou desconformidade dos referidos equipamentos.</t>
  </si>
  <si>
    <t>c) O valor estimado para manutenção preventiva e corretiva dos elevadores teve por base pesquisa de contratações públicas, neste caso, sem mão de obra com dedicaçãoes exclusiva. Estes valores lançados na planilha de formação de cutos, adicionando os custos referentes a mão de obra que ficará exclusiva no HUPE</t>
  </si>
  <si>
    <t>Valor mensal para elevadores por profissional                          (R$)</t>
  </si>
  <si>
    <t>Valor total mensal para elevadores                  (R$)</t>
  </si>
  <si>
    <t>VALOR MENSAL DO SERVIÇO</t>
  </si>
  <si>
    <r>
      <t>Ano do Acordo Coletivo, Convenção Coletiva ou Sentença Normativa em Dissídio Coletivo:</t>
    </r>
    <r>
      <rPr>
        <b/>
        <sz val="9"/>
        <color rgb="FFFF0000"/>
        <rFont val="Arial"/>
        <family val="2"/>
      </rPr>
      <t xml:space="preserve"> 2024-2026 - SINTRAINDISTAL</t>
    </r>
  </si>
  <si>
    <t>VALOR TOTAL DO POSTO</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</si>
</sst>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R$-416]&quot; &quot;#,##0.00;[Red]&quot;-&quot;[$R$-416]&quot; &quot;#,##0.00"/>
    <numFmt numFmtId="165" formatCode="&quot;R$ &quot;#,##0.00"/>
    <numFmt numFmtId="166" formatCode="#,##0.00&quot; &quot;;#,##0.00&quot; &quot;;&quot;-&quot;#&quot; &quot;;&quot; &quot;@&quot; &quot;"/>
    <numFmt numFmtId="167" formatCode="[$R$-416]#,##0.00&quot; &quot;;&quot;-&quot;[$R$-416]#,##0.00&quot; &quot;;[$R$-416]&quot;-&quot;00&quot; &quot;;&quot; &quot;@&quot; &quot;"/>
    <numFmt numFmtId="168" formatCode="d/m/yy"/>
    <numFmt numFmtId="169" formatCode="0.0000"/>
    <numFmt numFmtId="170" formatCode="#,##0.0000"/>
    <numFmt numFmtId="171" formatCode="[$R$-416]&quot; &quot;#,##0.000;[Red]&quot;-&quot;[$R$-416]&quot; &quot;#,##0.000"/>
    <numFmt numFmtId="172" formatCode="#,##0.00&quot; &quot;;&quot;(&quot;#,##0.00&quot;)&quot;;&quot;-&quot;#&quot; &quot;;&quot; &quot;@&quot; &quot;"/>
    <numFmt numFmtId="173" formatCode="[$R$-416]\ #,##0.00;[Red][$R$-416]\ #,##0.00"/>
    <numFmt numFmtId="174" formatCode="&quot;R$&quot;\ #,##0.00"/>
    <numFmt numFmtId="175" formatCode="_-&quot;R$&quot;* #,##0.00_-;\-&quot;R$&quot;* #,##0.00_-;_-&quot;R$&quot;* &quot;-&quot;??_-;_-@_-"/>
  </numFmts>
  <fonts count="95">
    <font>
      <sz val="11"/>
      <color rgb="FF000000"/>
      <name val="Calibri"/>
      <family val="2"/>
    </font>
    <font>
      <sz val="10"/>
      <color indexed="8"/>
      <name val="Arial"/>
      <family val="2"/>
    </font>
    <font>
      <b/>
      <sz val="10"/>
      <color indexed="8"/>
      <name val="Arial"/>
      <family val="2"/>
    </font>
    <font>
      <sz val="9"/>
      <color indexed="8"/>
      <name val="Arial"/>
      <family val="2"/>
    </font>
    <font>
      <b/>
      <sz val="10"/>
      <color indexed="12"/>
      <name val="Arial"/>
      <family val="2"/>
    </font>
    <font>
      <sz val="8"/>
      <color indexed="10"/>
      <name val="Arial"/>
      <family val="2"/>
    </font>
    <font>
      <sz val="10"/>
      <color indexed="10"/>
      <name val="Arial"/>
      <family val="2"/>
    </font>
    <font>
      <b/>
      <sz val="8"/>
      <color indexed="10"/>
      <name val="Arial"/>
      <family val="2"/>
    </font>
    <font>
      <b/>
      <sz val="10"/>
      <color indexed="10"/>
      <name val="Arial"/>
      <family val="2"/>
    </font>
    <font>
      <b/>
      <sz val="10"/>
      <color indexed="22"/>
      <name val="Arial"/>
      <family val="2"/>
    </font>
    <font>
      <sz val="10"/>
      <color indexed="22"/>
      <name val="Arial"/>
      <family val="2"/>
    </font>
    <font>
      <b/>
      <sz val="10"/>
      <color indexed="25"/>
      <name val="Arial"/>
      <family val="2"/>
    </font>
    <font>
      <sz val="9"/>
      <color indexed="10"/>
      <name val="Arial"/>
      <family val="2"/>
    </font>
    <font>
      <i/>
      <sz val="8"/>
      <color indexed="10"/>
      <name val="Arial"/>
      <family val="2"/>
    </font>
    <font>
      <sz val="9"/>
      <color indexed="8"/>
      <name val="Calibri"/>
      <family val="2"/>
    </font>
    <font>
      <sz val="9"/>
      <color indexed="10"/>
      <name val="Calibri"/>
      <family val="2"/>
    </font>
    <font>
      <sz val="8"/>
      <name val="Calibri"/>
      <family val="2"/>
    </font>
    <font>
      <sz val="10"/>
      <name val="Arial"/>
      <family val="2"/>
    </font>
    <font>
      <sz val="9"/>
      <name val="Arial"/>
      <family val="2"/>
    </font>
    <font>
      <sz val="11"/>
      <name val="Calibri"/>
      <family val="2"/>
    </font>
    <font>
      <sz val="9"/>
      <color indexed="60"/>
      <name val="Arial"/>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sz val="11"/>
      <color rgb="FF000000"/>
      <name val="Calibri1"/>
    </font>
    <font>
      <sz val="10"/>
      <color rgb="FF000000"/>
      <name val="Arial"/>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b/>
      <i/>
      <sz val="16"/>
      <color rgb="FF000000"/>
      <name val="Arial"/>
      <family val="2"/>
    </font>
    <font>
      <sz val="10"/>
      <color rgb="FF996600"/>
      <name val="Calibri"/>
      <family val="2"/>
    </font>
    <font>
      <sz val="10"/>
      <color rgb="FF333333"/>
      <name val="Calibri"/>
      <family val="2"/>
    </font>
    <font>
      <b/>
      <i/>
      <u/>
      <sz val="11"/>
      <color rgb="FF000000"/>
      <name val="Arial"/>
      <family val="2"/>
    </font>
    <font>
      <b/>
      <sz val="18"/>
      <color rgb="FF003366"/>
      <name val="Cambria"/>
      <family val="1"/>
    </font>
    <font>
      <sz val="10"/>
      <color rgb="FF000000"/>
      <name val="Arial2"/>
    </font>
    <font>
      <b/>
      <sz val="10"/>
      <color rgb="FF000000"/>
      <name val="Arial2"/>
    </font>
    <font>
      <sz val="9"/>
      <color rgb="FF000000"/>
      <name val="Arial2"/>
    </font>
    <font>
      <b/>
      <sz val="10"/>
      <color rgb="FF000000"/>
      <name val="Arial"/>
      <family val="2"/>
    </font>
    <font>
      <sz val="9"/>
      <color rgb="FF000000"/>
      <name val="Arial"/>
      <family val="2"/>
    </font>
    <font>
      <sz val="8"/>
      <color rgb="FF000000"/>
      <name val="Arial"/>
      <family val="2"/>
    </font>
    <font>
      <sz val="10"/>
      <color rgb="FF000000"/>
      <name val="Times New Roman"/>
      <family val="1"/>
    </font>
    <font>
      <b/>
      <sz val="9"/>
      <color rgb="FF3333FF"/>
      <name val="Arial"/>
      <family val="2"/>
    </font>
    <font>
      <b/>
      <sz val="9"/>
      <color rgb="FF000000"/>
      <name val="Arial"/>
      <family val="2"/>
    </font>
    <font>
      <sz val="8"/>
      <color rgb="FFFF0000"/>
      <name val="Arial"/>
      <family val="2"/>
    </font>
    <font>
      <b/>
      <i/>
      <sz val="10"/>
      <color rgb="FF000000"/>
      <name val="Arial"/>
      <family val="2"/>
    </font>
    <font>
      <i/>
      <sz val="10"/>
      <color rgb="FF000000"/>
      <name val="Arial"/>
      <family val="2"/>
    </font>
    <font>
      <sz val="10"/>
      <color rgb="FFFF0000"/>
      <name val="Arial"/>
      <family val="2"/>
    </font>
    <font>
      <sz val="10"/>
      <color rgb="FFCCCCCC"/>
      <name val="Arial"/>
      <family val="2"/>
    </font>
    <font>
      <sz val="9"/>
      <color rgb="FF000000"/>
      <name val="Calibri"/>
      <family val="2"/>
    </font>
    <font>
      <b/>
      <sz val="9"/>
      <color rgb="FF0000FF"/>
      <name val="Arial"/>
      <family val="2"/>
    </font>
    <font>
      <b/>
      <sz val="9"/>
      <color rgb="FF0511F9"/>
      <name val="Arial"/>
      <family val="2"/>
    </font>
    <font>
      <sz val="9"/>
      <color rgb="FF000000"/>
      <name val="Times New Roman2"/>
    </font>
    <font>
      <sz val="9"/>
      <color rgb="FFFF0000"/>
      <name val="Arial"/>
      <family val="2"/>
    </font>
    <font>
      <i/>
      <sz val="9"/>
      <color rgb="FF000000"/>
      <name val="Arial"/>
      <family val="2"/>
    </font>
    <font>
      <b/>
      <i/>
      <sz val="9"/>
      <color rgb="FF000000"/>
      <name val="Arial"/>
      <family val="2"/>
    </font>
    <font>
      <b/>
      <sz val="9"/>
      <color rgb="FFC9211E"/>
      <name val="Arial"/>
      <family val="2"/>
    </font>
    <font>
      <b/>
      <sz val="9"/>
      <color rgb="FF000000"/>
      <name val="Calibri"/>
      <family val="2"/>
    </font>
    <font>
      <sz val="9"/>
      <color theme="1"/>
      <name val="Calibri"/>
      <family val="2"/>
      <scheme val="minor"/>
    </font>
    <font>
      <b/>
      <sz val="11"/>
      <color rgb="FF000000"/>
      <name val="Times New Roman"/>
      <family val="1"/>
    </font>
    <font>
      <b/>
      <sz val="11"/>
      <color rgb="FF000000"/>
      <name val="Calibri"/>
      <family val="2"/>
    </font>
    <font>
      <b/>
      <sz val="14"/>
      <color rgb="FF000000"/>
      <name val="Arial"/>
      <family val="2"/>
    </font>
    <font>
      <b/>
      <sz val="11"/>
      <color rgb="FF000000"/>
      <name val="Arial"/>
      <family val="2"/>
    </font>
    <font>
      <b/>
      <sz val="12"/>
      <color rgb="FFFF0000"/>
      <name val="Arial2"/>
    </font>
    <font>
      <b/>
      <sz val="11"/>
      <color rgb="FFFF0000"/>
      <name val="Calibri"/>
      <family val="2"/>
    </font>
    <font>
      <b/>
      <sz val="9"/>
      <color rgb="FFFF0000"/>
      <name val="Arial"/>
      <family val="2"/>
    </font>
    <font>
      <b/>
      <sz val="10"/>
      <color rgb="FF000000"/>
      <name val="Times New Roman"/>
      <family val="1"/>
    </font>
    <font>
      <b/>
      <i/>
      <sz val="10"/>
      <color rgb="FFD62E4E"/>
      <name val="Times New Roman"/>
      <family val="1"/>
    </font>
    <font>
      <b/>
      <sz val="10"/>
      <color rgb="FFFF0000"/>
      <name val="Times New Roman"/>
      <family val="1"/>
    </font>
    <font>
      <b/>
      <u/>
      <sz val="10"/>
      <color indexed="10"/>
      <name val="Times New Roman"/>
      <family val="1"/>
    </font>
    <font>
      <b/>
      <sz val="10"/>
      <color rgb="FFC9211E"/>
      <name val="Times New Roman"/>
      <family val="1"/>
    </font>
    <font>
      <b/>
      <sz val="9"/>
      <color theme="1"/>
      <name val="Calibri"/>
      <family val="2"/>
      <scheme val="minor"/>
    </font>
    <font>
      <b/>
      <sz val="11"/>
      <color rgb="FFFF0000"/>
      <name val="Arial"/>
      <family val="2"/>
    </font>
    <font>
      <b/>
      <sz val="9"/>
      <name val="Arial"/>
      <family val="2"/>
    </font>
    <font>
      <sz val="9"/>
      <name val="Arial2"/>
    </font>
    <font>
      <b/>
      <sz val="14"/>
      <color theme="1"/>
      <name val="Calibri"/>
      <family val="2"/>
      <scheme val="minor"/>
    </font>
    <font>
      <b/>
      <sz val="10"/>
      <color theme="1"/>
      <name val="Calibri"/>
      <family val="2"/>
      <scheme val="minor"/>
    </font>
    <font>
      <b/>
      <sz val="12"/>
      <color theme="1"/>
      <name val="Calibri"/>
      <family val="2"/>
      <scheme val="minor"/>
    </font>
    <font>
      <sz val="10"/>
      <color rgb="FF000000"/>
      <name val="Calibri"/>
      <family val="2"/>
    </font>
    <font>
      <sz val="10"/>
      <color rgb="FFFF0000"/>
      <name val="Calibri"/>
      <family val="2"/>
    </font>
    <font>
      <sz val="10"/>
      <color theme="1"/>
      <name val="Calibri"/>
      <family val="2"/>
      <scheme val="minor"/>
    </font>
    <font>
      <b/>
      <u/>
      <sz val="10"/>
      <color theme="1"/>
      <name val="Calibri"/>
      <family val="2"/>
      <scheme val="minor"/>
    </font>
    <font>
      <u/>
      <sz val="10"/>
      <color theme="1"/>
      <name val="Calibri"/>
      <family val="2"/>
      <scheme val="minor"/>
    </font>
    <font>
      <sz val="9"/>
      <color rgb="FFFF0000"/>
      <name val="Calibri"/>
      <family val="2"/>
    </font>
    <font>
      <b/>
      <sz val="9"/>
      <color theme="1"/>
      <name val="Calibri"/>
      <family val="2"/>
    </font>
    <font>
      <b/>
      <sz val="10"/>
      <color rgb="FFFF0000"/>
      <name val="Arial"/>
      <family val="2"/>
    </font>
    <font>
      <b/>
      <u/>
      <sz val="9"/>
      <color rgb="FF000000"/>
      <name val="Arial"/>
      <family val="2"/>
    </font>
    <font>
      <u/>
      <sz val="11"/>
      <color rgb="FF000000"/>
      <name val="Calibri"/>
      <family val="2"/>
    </font>
    <font>
      <b/>
      <u/>
      <sz val="14"/>
      <color rgb="FF000000"/>
      <name val="Calibri"/>
      <family val="2"/>
    </font>
    <font>
      <b/>
      <u/>
      <sz val="12"/>
      <color theme="1"/>
      <name val="Calibri"/>
      <family val="2"/>
      <scheme val="minor"/>
    </font>
    <font>
      <b/>
      <u/>
      <sz val="14"/>
      <color theme="1"/>
      <name val="Calibri"/>
      <family val="2"/>
      <scheme val="minor"/>
    </font>
    <font>
      <b/>
      <sz val="9"/>
      <color theme="1"/>
      <name val="Arial"/>
      <family val="2"/>
    </font>
  </fonts>
  <fills count="4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
      <patternFill patternType="solid">
        <fgColor rgb="FFE6E6E6"/>
        <bgColor rgb="FFE6E6E6"/>
      </patternFill>
    </fill>
    <fill>
      <patternFill patternType="solid">
        <fgColor rgb="FFFFFF00"/>
        <bgColor rgb="FFFFFF00"/>
      </patternFill>
    </fill>
    <fill>
      <patternFill patternType="solid">
        <fgColor rgb="FFCCCCCC"/>
        <bgColor rgb="FFCCCCCC"/>
      </patternFill>
    </fill>
    <fill>
      <patternFill patternType="solid">
        <fgColor rgb="FFCCFFFF"/>
        <bgColor rgb="FFCCFFFF"/>
      </patternFill>
    </fill>
    <fill>
      <patternFill patternType="solid">
        <fgColor rgb="FF94BD5E"/>
        <bgColor rgb="FF94BD5E"/>
      </patternFill>
    </fill>
    <fill>
      <patternFill patternType="solid">
        <fgColor rgb="FFFF8080"/>
        <bgColor rgb="FFFF8080"/>
      </patternFill>
    </fill>
    <fill>
      <patternFill patternType="solid">
        <fgColor rgb="FFC0C0C0"/>
        <bgColor rgb="FFC0C0C0"/>
      </patternFill>
    </fill>
    <fill>
      <patternFill patternType="solid">
        <fgColor rgb="FFFFCC99"/>
        <bgColor rgb="FFFFCC99"/>
      </patternFill>
    </fill>
    <fill>
      <patternFill patternType="solid">
        <fgColor rgb="FF99CCFF"/>
        <bgColor rgb="FF99CCFF"/>
      </patternFill>
    </fill>
    <fill>
      <patternFill patternType="solid">
        <fgColor rgb="FFFFFBCC"/>
        <bgColor rgb="FFFFFBCC"/>
      </patternFill>
    </fill>
    <fill>
      <patternFill patternType="solid">
        <fgColor rgb="FFFFFF00"/>
        <bgColor indexed="64"/>
      </patternFill>
    </fill>
    <fill>
      <patternFill patternType="solid">
        <fgColor rgb="FFB7B3CA"/>
        <bgColor rgb="FFB7B3CA"/>
      </patternFill>
    </fill>
    <fill>
      <patternFill patternType="solid">
        <fgColor rgb="FF80BD55"/>
        <bgColor rgb="FF80BD55"/>
      </patternFill>
    </fill>
    <fill>
      <patternFill patternType="solid">
        <fgColor rgb="FFFF8000"/>
        <bgColor rgb="FFFF8000"/>
      </patternFill>
    </fill>
    <fill>
      <patternFill patternType="solid">
        <fgColor rgb="FF75B548"/>
        <bgColor rgb="FF75B548"/>
      </patternFill>
    </fill>
    <fill>
      <patternFill patternType="solid">
        <fgColor theme="0" tint="-0.14999847407452621"/>
        <bgColor indexed="64"/>
      </patternFill>
    </fill>
    <fill>
      <patternFill patternType="solid">
        <fgColor theme="7" tint="0.79998168889431442"/>
        <bgColor rgb="FFFFFFCC"/>
      </patternFill>
    </fill>
    <fill>
      <patternFill patternType="solid">
        <fgColor theme="7" tint="0.79998168889431442"/>
        <bgColor indexed="64"/>
      </patternFill>
    </fill>
    <fill>
      <patternFill patternType="solid">
        <fgColor theme="5" tint="0.59999389629810485"/>
        <bgColor rgb="FFFFDBB6"/>
      </patternFill>
    </fill>
    <fill>
      <patternFill patternType="solid">
        <fgColor theme="5" tint="0.59999389629810485"/>
        <bgColor indexed="64"/>
      </patternFill>
    </fill>
    <fill>
      <patternFill patternType="solid">
        <fgColor theme="9" tint="0.79998168889431442"/>
        <bgColor rgb="FFC9F5F5"/>
      </patternFill>
    </fill>
    <fill>
      <patternFill patternType="solid">
        <fgColor theme="9" tint="0.79998168889431442"/>
        <bgColor rgb="FFCCFFFF"/>
      </patternFill>
    </fill>
    <fill>
      <patternFill patternType="solid">
        <fgColor theme="9" tint="0.79998168889431442"/>
        <bgColor indexed="64"/>
      </patternFill>
    </fill>
    <fill>
      <patternFill patternType="solid">
        <fgColor theme="9" tint="0.79998168889431442"/>
        <bgColor rgb="FFB6FCFF"/>
      </patternFill>
    </fill>
    <fill>
      <patternFill patternType="solid">
        <fgColor theme="0" tint="-0.14999847407452621"/>
        <bgColor rgb="FFE6E6E6"/>
      </patternFill>
    </fill>
    <fill>
      <patternFill patternType="solid">
        <fgColor theme="7" tint="0.79998168889431442"/>
        <bgColor rgb="FFFFFBCC"/>
      </patternFill>
    </fill>
    <fill>
      <patternFill patternType="solid">
        <fgColor theme="4" tint="0.59999389629810485"/>
        <bgColor indexed="64"/>
      </patternFill>
    </fill>
    <fill>
      <patternFill patternType="solid">
        <fgColor theme="4" tint="0.59999389629810485"/>
        <bgColor rgb="FFB7B3CA"/>
      </patternFill>
    </fill>
    <fill>
      <patternFill patternType="solid">
        <fgColor rgb="FFFF8080"/>
        <bgColor rgb="FFC0C0C0"/>
      </patternFill>
    </fill>
    <fill>
      <patternFill patternType="solid">
        <fgColor theme="0" tint="-0.34998626667073579"/>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6">
    <xf numFmtId="0" fontId="0" fillId="0" borderId="0"/>
    <xf numFmtId="0" fontId="22" fillId="0" borderId="0" applyNumberFormat="0" applyBorder="0" applyProtection="0"/>
    <xf numFmtId="0" fontId="23" fillId="2" borderId="0" applyNumberFormat="0" applyBorder="0" applyProtection="0"/>
    <xf numFmtId="0" fontId="23" fillId="3" borderId="0" applyNumberFormat="0" applyBorder="0" applyProtection="0"/>
    <xf numFmtId="0" fontId="22" fillId="4" borderId="0" applyNumberFormat="0" applyBorder="0" applyProtection="0"/>
    <xf numFmtId="0" fontId="24" fillId="5" borderId="0" applyNumberFormat="0" applyBorder="0" applyProtection="0"/>
    <xf numFmtId="0" fontId="25" fillId="6" borderId="0" applyNumberFormat="0" applyBorder="0" applyProtection="0"/>
    <xf numFmtId="166" fontId="26" fillId="0" borderId="0" applyBorder="0" applyProtection="0"/>
    <xf numFmtId="9" fontId="26" fillId="0" borderId="0" applyBorder="0" applyProtection="0"/>
    <xf numFmtId="166" fontId="27" fillId="0" borderId="0" applyBorder="0" applyProtection="0"/>
    <xf numFmtId="9" fontId="21" fillId="0" borderId="0" applyFont="0" applyBorder="0" applyProtection="0"/>
    <xf numFmtId="0" fontId="28" fillId="0" borderId="0" applyNumberFormat="0" applyBorder="0" applyProtection="0"/>
    <xf numFmtId="0" fontId="29" fillId="7" borderId="0" applyNumberFormat="0" applyBorder="0" applyProtection="0"/>
    <xf numFmtId="0" fontId="30" fillId="0" borderId="0" applyNumberFormat="0" applyBorder="0" applyProtection="0"/>
    <xf numFmtId="0" fontId="31" fillId="0" borderId="0" applyNumberFormat="0" applyBorder="0" applyProtection="0"/>
    <xf numFmtId="0" fontId="32" fillId="0" borderId="0" applyNumberFormat="0" applyBorder="0" applyProtection="0"/>
    <xf numFmtId="0" fontId="33" fillId="0" borderId="0" applyNumberFormat="0" applyBorder="0" applyProtection="0">
      <alignment horizontal="center"/>
    </xf>
    <xf numFmtId="0" fontId="33" fillId="0" borderId="0" applyNumberFormat="0" applyBorder="0" applyProtection="0">
      <alignment horizontal="center" textRotation="90"/>
    </xf>
    <xf numFmtId="167" fontId="21" fillId="0" borderId="0" applyFont="0" applyBorder="0" applyProtection="0"/>
    <xf numFmtId="172" fontId="27" fillId="0" borderId="0" applyBorder="0" applyProtection="0"/>
    <xf numFmtId="172" fontId="27" fillId="0" borderId="0" applyBorder="0" applyProtection="0"/>
    <xf numFmtId="172" fontId="27" fillId="0" borderId="0" applyBorder="0" applyProtection="0"/>
    <xf numFmtId="172" fontId="27" fillId="0" borderId="0" applyBorder="0" applyProtection="0"/>
    <xf numFmtId="172" fontId="27" fillId="0" borderId="0" applyBorder="0" applyProtection="0"/>
    <xf numFmtId="172" fontId="27" fillId="0" borderId="0" applyBorder="0" applyProtection="0"/>
    <xf numFmtId="172" fontId="27" fillId="0" borderId="0" applyBorder="0" applyProtection="0"/>
    <xf numFmtId="0" fontId="34" fillId="8" borderId="0" applyNumberFormat="0" applyBorder="0" applyProtection="0"/>
    <xf numFmtId="0" fontId="21" fillId="0" borderId="0" applyNumberFormat="0" applyFont="0" applyBorder="0" applyProtection="0"/>
    <xf numFmtId="0" fontId="27" fillId="0" borderId="0" applyNumberFormat="0" applyBorder="0" applyProtection="0"/>
    <xf numFmtId="0" fontId="21" fillId="0" borderId="0" applyNumberFormat="0" applyFont="0" applyBorder="0" applyProtection="0"/>
    <xf numFmtId="0" fontId="21" fillId="0" borderId="0" applyNumberFormat="0" applyFont="0" applyBorder="0" applyProtection="0"/>
    <xf numFmtId="0" fontId="27" fillId="0" borderId="0" applyNumberFormat="0" applyBorder="0" applyProtection="0"/>
    <xf numFmtId="0" fontId="27" fillId="0" borderId="0" applyNumberFormat="0" applyBorder="0" applyProtection="0"/>
    <xf numFmtId="0" fontId="21" fillId="0" borderId="0" applyNumberFormat="0" applyFont="0" applyBorder="0" applyProtection="0"/>
    <xf numFmtId="0" fontId="27" fillId="0" borderId="0" applyNumberFormat="0" applyBorder="0" applyProtection="0"/>
    <xf numFmtId="0" fontId="27" fillId="0" borderId="0" applyNumberFormat="0" applyBorder="0" applyProtection="0"/>
    <xf numFmtId="0" fontId="21" fillId="0" borderId="0" applyNumberFormat="0" applyFont="0" applyBorder="0" applyProtection="0"/>
    <xf numFmtId="0" fontId="27" fillId="0" borderId="0" applyNumberFormat="0" applyBorder="0" applyProtection="0"/>
    <xf numFmtId="0" fontId="35" fillId="8" borderId="2" applyNumberFormat="0" applyProtection="0"/>
    <xf numFmtId="9" fontId="27" fillId="0" borderId="0" applyBorder="0" applyProtection="0"/>
    <xf numFmtId="9" fontId="27" fillId="0" borderId="0" applyBorder="0" applyProtection="0"/>
    <xf numFmtId="9" fontId="27" fillId="0" borderId="0" applyBorder="0" applyProtection="0"/>
    <xf numFmtId="9" fontId="27" fillId="0" borderId="0" applyBorder="0" applyProtection="0"/>
    <xf numFmtId="9" fontId="27" fillId="0" borderId="0" applyBorder="0" applyProtection="0"/>
    <xf numFmtId="0" fontId="36" fillId="0" borderId="0" applyNumberFormat="0" applyBorder="0" applyProtection="0"/>
    <xf numFmtId="164" fontId="36" fillId="0" borderId="0" applyBorder="0" applyProtection="0"/>
    <xf numFmtId="172" fontId="27" fillId="0" borderId="0" applyBorder="0" applyProtection="0"/>
    <xf numFmtId="172" fontId="27" fillId="0" borderId="0" applyBorder="0" applyProtection="0"/>
    <xf numFmtId="172" fontId="27" fillId="0" borderId="0" applyBorder="0" applyProtection="0"/>
    <xf numFmtId="172" fontId="27" fillId="0" borderId="0" applyBorder="0" applyProtection="0"/>
    <xf numFmtId="172" fontId="27" fillId="0" borderId="0" applyBorder="0" applyProtection="0"/>
    <xf numFmtId="0" fontId="21" fillId="0" borderId="0" applyNumberFormat="0" applyFont="0" applyBorder="0" applyProtection="0"/>
    <xf numFmtId="0" fontId="21" fillId="0" borderId="0" applyNumberFormat="0" applyFont="0" applyBorder="0" applyProtection="0"/>
    <xf numFmtId="0" fontId="37" fillId="0" borderId="0" applyNumberFormat="0" applyBorder="0" applyProtection="0"/>
    <xf numFmtId="172" fontId="27" fillId="0" borderId="0" applyBorder="0" applyProtection="0"/>
    <xf numFmtId="0" fontId="24" fillId="0" borderId="0" applyNumberFormat="0" applyBorder="0" applyProtection="0"/>
  </cellStyleXfs>
  <cellXfs count="586">
    <xf numFmtId="0" fontId="0" fillId="0" borderId="0" xfId="0"/>
    <xf numFmtId="0" fontId="38" fillId="9" borderId="0" xfId="0" applyFont="1" applyFill="1"/>
    <xf numFmtId="0" fontId="39" fillId="9" borderId="0" xfId="0" applyFont="1" applyFill="1"/>
    <xf numFmtId="0" fontId="38" fillId="9" borderId="3" xfId="0" applyFont="1" applyFill="1" applyBorder="1" applyAlignment="1">
      <alignment horizontal="left" indent="1"/>
    </xf>
    <xf numFmtId="0" fontId="38" fillId="9" borderId="4" xfId="0" applyFont="1" applyFill="1" applyBorder="1" applyAlignment="1">
      <alignment horizontal="left" indent="1"/>
    </xf>
    <xf numFmtId="0" fontId="38" fillId="9" borderId="5" xfId="0" applyFont="1" applyFill="1" applyBorder="1"/>
    <xf numFmtId="0" fontId="0" fillId="0" borderId="0" xfId="0" applyAlignment="1">
      <alignment vertical="center"/>
    </xf>
    <xf numFmtId="0" fontId="41" fillId="0" borderId="0" xfId="0" applyFont="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12" xfId="0" applyFont="1" applyBorder="1" applyAlignment="1">
      <alignment horizontal="center" vertical="center"/>
    </xf>
    <xf numFmtId="0" fontId="27" fillId="0" borderId="0" xfId="0" applyFont="1" applyAlignment="1">
      <alignment horizontal="left" vertical="center"/>
    </xf>
    <xf numFmtId="0" fontId="41" fillId="0" borderId="0" xfId="0" applyFont="1" applyAlignment="1">
      <alignment horizontal="left" vertical="center"/>
    </xf>
    <xf numFmtId="0" fontId="41" fillId="10" borderId="11" xfId="0" applyFont="1" applyFill="1" applyBorder="1" applyAlignment="1" applyProtection="1">
      <alignment horizontal="center" vertical="center" wrapText="1"/>
      <protection locked="0"/>
    </xf>
    <xf numFmtId="0" fontId="41" fillId="10" borderId="12" xfId="0" applyFont="1" applyFill="1" applyBorder="1" applyAlignment="1">
      <alignment horizontal="left" vertical="center"/>
    </xf>
    <xf numFmtId="0" fontId="27" fillId="10" borderId="12" xfId="0" applyFont="1" applyFill="1" applyBorder="1" applyAlignment="1">
      <alignment horizontal="center" vertical="center"/>
    </xf>
    <xf numFmtId="0" fontId="27" fillId="10" borderId="13" xfId="0" applyFont="1" applyFill="1" applyBorder="1" applyAlignment="1">
      <alignment horizontal="center" vertical="center"/>
    </xf>
    <xf numFmtId="0" fontId="42" fillId="0" borderId="0" xfId="0" applyFont="1" applyAlignment="1">
      <alignment vertical="center"/>
    </xf>
    <xf numFmtId="0" fontId="42" fillId="0" borderId="6" xfId="0" applyFont="1" applyBorder="1" applyAlignment="1" applyProtection="1">
      <alignment horizontal="center" vertical="center" wrapText="1"/>
      <protection locked="0"/>
    </xf>
    <xf numFmtId="0" fontId="42" fillId="0" borderId="0" xfId="0" applyFont="1" applyAlignment="1">
      <alignment horizontal="left" vertical="center"/>
    </xf>
    <xf numFmtId="0" fontId="42" fillId="0" borderId="0" xfId="0" applyFont="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pplyProtection="1">
      <alignment horizontal="center" vertical="center" wrapText="1"/>
      <protection locked="0"/>
    </xf>
    <xf numFmtId="0" fontId="42" fillId="0" borderId="12" xfId="0" applyFont="1" applyBorder="1" applyAlignment="1">
      <alignment horizontal="left" vertical="center"/>
    </xf>
    <xf numFmtId="0" fontId="42" fillId="0" borderId="12" xfId="0" applyFont="1" applyBorder="1" applyAlignment="1">
      <alignment horizontal="center" vertical="center"/>
    </xf>
    <xf numFmtId="0" fontId="42" fillId="0" borderId="13" xfId="0" applyFont="1" applyBorder="1" applyAlignment="1">
      <alignment horizontal="center" vertical="center"/>
    </xf>
    <xf numFmtId="0" fontId="42" fillId="0" borderId="11" xfId="0" applyFont="1" applyBorder="1" applyAlignment="1">
      <alignment horizontal="center" vertical="center"/>
    </xf>
    <xf numFmtId="0" fontId="42" fillId="0" borderId="12" xfId="0" applyFont="1" applyBorder="1" applyAlignment="1">
      <alignment vertical="center"/>
    </xf>
    <xf numFmtId="0" fontId="41" fillId="0" borderId="0" xfId="0" applyFont="1" applyAlignment="1" applyProtection="1">
      <alignment horizontal="center" vertical="center"/>
      <protection locked="0"/>
    </xf>
    <xf numFmtId="0" fontId="27" fillId="0" borderId="0" xfId="0" applyFont="1" applyAlignment="1" applyProtection="1">
      <alignment vertical="center"/>
      <protection locked="0"/>
    </xf>
    <xf numFmtId="0" fontId="41" fillId="0" borderId="16" xfId="0" applyFont="1" applyBorder="1" applyAlignment="1">
      <alignment horizontal="center" vertical="center"/>
    </xf>
    <xf numFmtId="0" fontId="27" fillId="0" borderId="0" xfId="0" applyFont="1" applyAlignment="1" applyProtection="1">
      <alignment vertical="center" wrapText="1"/>
      <protection locked="0"/>
    </xf>
    <xf numFmtId="0" fontId="41" fillId="0" borderId="0" xfId="0" applyFont="1" applyAlignment="1" applyProtection="1">
      <alignment horizontal="left" vertical="center" wrapText="1"/>
      <protection locked="0"/>
    </xf>
    <xf numFmtId="0" fontId="42" fillId="0" borderId="16" xfId="0" applyFont="1" applyBorder="1" applyAlignment="1" applyProtection="1">
      <alignment horizontal="center" vertical="center" wrapText="1"/>
      <protection locked="0"/>
    </xf>
    <xf numFmtId="14" fontId="45" fillId="0" borderId="16" xfId="0" applyNumberFormat="1" applyFont="1" applyBorder="1" applyAlignment="1">
      <alignment horizontal="center" vertical="center"/>
    </xf>
    <xf numFmtId="0" fontId="42" fillId="0" borderId="16" xfId="0" applyFont="1" applyBorder="1" applyAlignment="1">
      <alignment horizontal="center" vertical="center"/>
    </xf>
    <xf numFmtId="0" fontId="46" fillId="0" borderId="16" xfId="0" applyFont="1" applyBorder="1" applyAlignment="1">
      <alignment horizontal="center" vertical="center"/>
    </xf>
    <xf numFmtId="0" fontId="27" fillId="0" borderId="0" xfId="0" applyFont="1" applyAlignment="1" applyProtection="1">
      <alignment horizontal="center" vertical="center" wrapText="1"/>
      <protection locked="0"/>
    </xf>
    <xf numFmtId="0" fontId="46" fillId="10" borderId="11" xfId="0" applyFont="1" applyFill="1" applyBorder="1" applyAlignment="1">
      <alignment vertical="center"/>
    </xf>
    <xf numFmtId="0" fontId="41" fillId="10" borderId="12" xfId="0" applyFont="1" applyFill="1" applyBorder="1" applyAlignment="1">
      <alignment vertical="center"/>
    </xf>
    <xf numFmtId="0" fontId="46" fillId="10" borderId="16" xfId="0" applyFont="1" applyFill="1" applyBorder="1" applyAlignment="1">
      <alignment horizontal="center" vertical="center"/>
    </xf>
    <xf numFmtId="0" fontId="27" fillId="0" borderId="16" xfId="0" applyFont="1" applyBorder="1" applyAlignment="1" applyProtection="1">
      <alignment horizontal="center" vertical="center" wrapText="1"/>
      <protection locked="0"/>
    </xf>
    <xf numFmtId="0" fontId="27" fillId="0" borderId="12" xfId="0" applyFont="1" applyBorder="1" applyAlignment="1">
      <alignment vertical="center"/>
    </xf>
    <xf numFmtId="0" fontId="27" fillId="0" borderId="16" xfId="0" applyFont="1" applyBorder="1" applyAlignment="1">
      <alignment horizontal="center" vertical="center"/>
    </xf>
    <xf numFmtId="164" fontId="27" fillId="0" borderId="16" xfId="0" applyNumberFormat="1" applyFont="1" applyBorder="1" applyAlignment="1">
      <alignment horizontal="center" vertical="center"/>
    </xf>
    <xf numFmtId="0" fontId="41" fillId="8" borderId="11" xfId="0" applyFont="1" applyFill="1" applyBorder="1" applyAlignment="1" applyProtection="1">
      <alignment horizontal="center" vertical="center" wrapText="1"/>
      <protection locked="0"/>
    </xf>
    <xf numFmtId="0" fontId="41" fillId="8" borderId="12" xfId="0" applyFont="1" applyFill="1" applyBorder="1" applyAlignment="1" applyProtection="1">
      <alignment horizontal="left" vertical="center" wrapText="1"/>
      <protection locked="0"/>
    </xf>
    <xf numFmtId="0" fontId="41" fillId="8" borderId="16" xfId="0" applyFont="1" applyFill="1" applyBorder="1" applyAlignment="1" applyProtection="1">
      <alignment horizontal="center" vertical="center" wrapText="1"/>
      <protection locked="0"/>
    </xf>
    <xf numFmtId="164" fontId="27" fillId="8" borderId="16" xfId="0" applyNumberFormat="1" applyFont="1" applyFill="1" applyBorder="1" applyAlignment="1" applyProtection="1">
      <alignment horizontal="center" vertical="center" wrapText="1"/>
      <protection locked="0"/>
    </xf>
    <xf numFmtId="0" fontId="27" fillId="8" borderId="11" xfId="0" applyFont="1" applyFill="1" applyBorder="1" applyAlignment="1" applyProtection="1">
      <alignment horizontal="center" vertical="center" wrapText="1"/>
      <protection locked="0"/>
    </xf>
    <xf numFmtId="164" fontId="41" fillId="8" borderId="16" xfId="0" applyNumberFormat="1" applyFont="1" applyFill="1" applyBorder="1" applyAlignment="1">
      <alignment horizontal="center" vertical="center" wrapText="1"/>
    </xf>
    <xf numFmtId="0" fontId="47" fillId="0" borderId="0" xfId="0" applyFont="1" applyAlignment="1" applyProtection="1">
      <alignment horizontal="left" vertical="center" wrapText="1"/>
      <protection locked="0"/>
    </xf>
    <xf numFmtId="2" fontId="41" fillId="0" borderId="0" xfId="0" applyNumberFormat="1" applyFont="1" applyAlignment="1">
      <alignment horizontal="center" vertical="center" wrapText="1"/>
    </xf>
    <xf numFmtId="0" fontId="27" fillId="0" borderId="12" xfId="0" applyFont="1" applyBorder="1" applyAlignment="1" applyProtection="1">
      <alignment horizontal="left" vertical="center" wrapText="1"/>
      <protection locked="0"/>
    </xf>
    <xf numFmtId="0" fontId="41" fillId="0" borderId="0" xfId="0" applyFont="1" applyAlignment="1" applyProtection="1">
      <alignment horizontal="center" vertical="center" wrapText="1"/>
      <protection locked="0"/>
    </xf>
    <xf numFmtId="0" fontId="41" fillId="0" borderId="0" xfId="0" applyFont="1" applyAlignment="1" applyProtection="1">
      <alignment vertical="center" wrapText="1"/>
      <protection locked="0"/>
    </xf>
    <xf numFmtId="0" fontId="27" fillId="0" borderId="16" xfId="0" applyFont="1" applyBorder="1" applyAlignment="1">
      <alignment vertical="center" wrapText="1"/>
    </xf>
    <xf numFmtId="0" fontId="27" fillId="0" borderId="11" xfId="0" applyFont="1" applyBorder="1" applyAlignment="1" applyProtection="1">
      <alignment horizontal="left" vertical="center" wrapText="1"/>
      <protection locked="0"/>
    </xf>
    <xf numFmtId="0" fontId="27" fillId="0" borderId="11" xfId="0" applyFont="1" applyBorder="1" applyAlignment="1" applyProtection="1">
      <alignment horizontal="center" vertical="center" wrapText="1"/>
      <protection locked="0"/>
    </xf>
    <xf numFmtId="0" fontId="47" fillId="0" borderId="0" xfId="0" applyFont="1" applyAlignment="1" applyProtection="1">
      <alignment horizontal="left" vertical="center"/>
      <protection locked="0"/>
    </xf>
    <xf numFmtId="4" fontId="27" fillId="0" borderId="0" xfId="0" applyNumberFormat="1" applyFont="1" applyAlignment="1" applyProtection="1">
      <alignment horizontal="center" vertical="center" wrapText="1"/>
      <protection locked="0"/>
    </xf>
    <xf numFmtId="0" fontId="27" fillId="0" borderId="16" xfId="0" applyFont="1" applyBorder="1" applyAlignment="1">
      <alignment horizontal="center" vertical="center" wrapText="1"/>
    </xf>
    <xf numFmtId="0" fontId="41" fillId="13" borderId="16" xfId="0" applyFont="1" applyFill="1" applyBorder="1" applyAlignment="1">
      <alignment horizontal="center" vertical="center" wrapText="1"/>
    </xf>
    <xf numFmtId="0" fontId="41" fillId="13" borderId="16" xfId="0" applyFont="1" applyFill="1" applyBorder="1" applyAlignment="1" applyProtection="1">
      <alignment horizontal="center" vertical="center" wrapText="1"/>
      <protection locked="0"/>
    </xf>
    <xf numFmtId="164" fontId="27" fillId="13" borderId="16" xfId="0" applyNumberFormat="1" applyFont="1" applyFill="1" applyBorder="1" applyAlignment="1">
      <alignment horizontal="center" vertical="center"/>
    </xf>
    <xf numFmtId="0" fontId="27" fillId="0" borderId="16" xfId="0" applyFont="1" applyBorder="1" applyAlignment="1" applyProtection="1">
      <alignment vertical="center" wrapText="1"/>
      <protection locked="0"/>
    </xf>
    <xf numFmtId="0" fontId="27" fillId="0" borderId="6" xfId="0" applyFont="1" applyBorder="1" applyAlignment="1" applyProtection="1">
      <alignment horizontal="center" vertical="center" wrapText="1"/>
      <protection locked="0"/>
    </xf>
    <xf numFmtId="0" fontId="27" fillId="0" borderId="0" xfId="0" applyFont="1" applyAlignment="1" applyProtection="1">
      <alignment horizontal="left" vertical="center" wrapText="1"/>
      <protection locked="0"/>
    </xf>
    <xf numFmtId="164" fontId="27" fillId="14" borderId="16" xfId="0" applyNumberFormat="1" applyFont="1" applyFill="1" applyBorder="1" applyAlignment="1">
      <alignment horizontal="center" vertical="center" wrapText="1"/>
    </xf>
    <xf numFmtId="2" fontId="41" fillId="0" borderId="13" xfId="0" applyNumberFormat="1" applyFont="1" applyBorder="1" applyAlignment="1">
      <alignment horizontal="center" vertical="center" wrapText="1"/>
    </xf>
    <xf numFmtId="0" fontId="41" fillId="0" borderId="0" xfId="0" applyFont="1" applyAlignment="1">
      <alignment vertical="center" wrapText="1"/>
    </xf>
    <xf numFmtId="0" fontId="41" fillId="0" borderId="0" xfId="0" applyFont="1" applyAlignment="1">
      <alignment horizontal="right" vertical="center" wrapText="1"/>
    </xf>
    <xf numFmtId="0" fontId="41" fillId="0" borderId="0" xfId="0" applyFont="1" applyAlignment="1">
      <alignment horizontal="center" vertical="center" wrapText="1"/>
    </xf>
    <xf numFmtId="164" fontId="41" fillId="0" borderId="0" xfId="10" applyNumberFormat="1" applyFont="1" applyAlignment="1">
      <alignment horizontal="center" vertical="center" wrapText="1"/>
    </xf>
    <xf numFmtId="0" fontId="41" fillId="15" borderId="16" xfId="0" applyFont="1" applyFill="1" applyBorder="1" applyAlignment="1" applyProtection="1">
      <alignment horizontal="center" vertical="center" wrapText="1"/>
      <protection locked="0"/>
    </xf>
    <xf numFmtId="0" fontId="27" fillId="0" borderId="16" xfId="0" applyFont="1" applyBorder="1" applyAlignment="1">
      <alignment horizontal="left" vertical="center"/>
    </xf>
    <xf numFmtId="10" fontId="27" fillId="0" borderId="16" xfId="10" applyNumberFormat="1" applyFont="1" applyBorder="1" applyAlignment="1">
      <alignment horizontal="center" vertical="center"/>
    </xf>
    <xf numFmtId="164" fontId="27" fillId="15" borderId="16" xfId="0" applyNumberFormat="1" applyFont="1" applyFill="1" applyBorder="1" applyAlignment="1">
      <alignment horizontal="center" vertical="center"/>
    </xf>
    <xf numFmtId="164" fontId="27" fillId="15" borderId="16" xfId="0" applyNumberFormat="1" applyFont="1" applyFill="1" applyBorder="1" applyAlignment="1">
      <alignment horizontal="center"/>
    </xf>
    <xf numFmtId="0" fontId="42" fillId="0" borderId="16" xfId="0" applyFont="1" applyBorder="1" applyAlignment="1">
      <alignment vertical="center" wrapText="1"/>
    </xf>
    <xf numFmtId="164" fontId="27" fillId="16" borderId="16" xfId="0" applyNumberFormat="1" applyFont="1" applyFill="1" applyBorder="1" applyAlignment="1">
      <alignment horizontal="center" vertical="center"/>
    </xf>
    <xf numFmtId="0" fontId="27" fillId="0" borderId="16" xfId="0" applyFont="1" applyBorder="1" applyAlignment="1">
      <alignment vertical="center"/>
    </xf>
    <xf numFmtId="0" fontId="27" fillId="0" borderId="16" xfId="0" applyFont="1" applyBorder="1" applyAlignment="1">
      <alignment horizontal="left" vertical="center" wrapText="1"/>
    </xf>
    <xf numFmtId="10" fontId="27" fillId="15" borderId="16" xfId="10" applyNumberFormat="1" applyFont="1" applyFill="1" applyBorder="1" applyAlignment="1" applyProtection="1">
      <alignment horizontal="center" vertical="center" wrapText="1"/>
      <protection locked="0"/>
    </xf>
    <xf numFmtId="164" fontId="41" fillId="15" borderId="16" xfId="0" applyNumberFormat="1" applyFont="1" applyFill="1" applyBorder="1" applyAlignment="1" applyProtection="1">
      <alignment horizontal="center" vertical="center" wrapText="1"/>
      <protection locked="0"/>
    </xf>
    <xf numFmtId="0" fontId="43" fillId="0" borderId="0" xfId="0" applyFont="1" applyAlignment="1" applyProtection="1">
      <alignment vertical="center" wrapText="1"/>
      <protection locked="0"/>
    </xf>
    <xf numFmtId="0" fontId="43" fillId="0" borderId="0" xfId="0" applyFont="1" applyAlignment="1" applyProtection="1">
      <alignment horizontal="center" vertical="center" wrapText="1"/>
      <protection locked="0"/>
    </xf>
    <xf numFmtId="10" fontId="27" fillId="0" borderId="0" xfId="10" applyNumberFormat="1" applyFont="1" applyAlignment="1" applyProtection="1">
      <alignment horizontal="center" vertical="center" wrapText="1"/>
      <protection locked="0"/>
    </xf>
    <xf numFmtId="0" fontId="47" fillId="0" borderId="0" xfId="0" applyFont="1" applyAlignment="1">
      <alignment vertical="center"/>
    </xf>
    <xf numFmtId="10" fontId="43" fillId="0" borderId="0" xfId="10" applyNumberFormat="1" applyFont="1" applyAlignment="1" applyProtection="1">
      <alignment horizontal="center" vertical="center" wrapText="1"/>
      <protection locked="0"/>
    </xf>
    <xf numFmtId="0" fontId="43" fillId="11" borderId="3" xfId="0" applyFont="1" applyFill="1" applyBorder="1" applyAlignment="1" applyProtection="1">
      <alignment horizontal="center" vertical="center" wrapText="1"/>
      <protection locked="0"/>
    </xf>
    <xf numFmtId="0" fontId="43" fillId="11" borderId="4" xfId="0" applyFont="1" applyFill="1" applyBorder="1" applyAlignment="1" applyProtection="1">
      <alignment horizontal="left" vertical="center"/>
      <protection locked="0"/>
    </xf>
    <xf numFmtId="4" fontId="43" fillId="0" borderId="0" xfId="0" applyNumberFormat="1" applyFont="1" applyAlignment="1" applyProtection="1">
      <alignment horizontal="center" vertical="center" wrapText="1"/>
      <protection locked="0"/>
    </xf>
    <xf numFmtId="0" fontId="43" fillId="8" borderId="6" xfId="0" applyFont="1" applyFill="1" applyBorder="1" applyAlignment="1" applyProtection="1">
      <alignment horizontal="center" vertical="center" wrapText="1"/>
      <protection locked="0"/>
    </xf>
    <xf numFmtId="0" fontId="43" fillId="8" borderId="0" xfId="0" applyFont="1" applyFill="1" applyAlignment="1" applyProtection="1">
      <alignment horizontal="left" vertical="center" wrapText="1"/>
      <protection locked="0"/>
    </xf>
    <xf numFmtId="0" fontId="43" fillId="8" borderId="8" xfId="0" applyFont="1" applyFill="1" applyBorder="1" applyAlignment="1" applyProtection="1">
      <alignment horizontal="center" vertical="center" wrapText="1"/>
      <protection locked="0"/>
    </xf>
    <xf numFmtId="0" fontId="43" fillId="8" borderId="9" xfId="0" applyFont="1" applyFill="1" applyBorder="1" applyAlignment="1" applyProtection="1">
      <alignment horizontal="left" vertical="center" wrapText="1"/>
      <protection locked="0"/>
    </xf>
    <xf numFmtId="10" fontId="41" fillId="0" borderId="0" xfId="10" applyNumberFormat="1" applyFont="1" applyAlignment="1" applyProtection="1">
      <alignment horizontal="center" vertical="center" wrapText="1"/>
      <protection locked="0"/>
    </xf>
    <xf numFmtId="4" fontId="41" fillId="0" borderId="0" xfId="0" applyNumberFormat="1" applyFont="1" applyAlignment="1" applyProtection="1">
      <alignment horizontal="center" vertical="center" wrapText="1"/>
      <protection locked="0"/>
    </xf>
    <xf numFmtId="170" fontId="48" fillId="12" borderId="16" xfId="10" applyNumberFormat="1" applyFont="1" applyFill="1" applyBorder="1" applyAlignment="1" applyProtection="1">
      <alignment horizontal="center" vertical="center" wrapText="1"/>
      <protection locked="0"/>
    </xf>
    <xf numFmtId="4" fontId="41" fillId="12" borderId="16" xfId="0" applyNumberFormat="1" applyFont="1" applyFill="1" applyBorder="1" applyAlignment="1" applyProtection="1">
      <alignment horizontal="center" vertical="center" wrapText="1"/>
      <protection locked="0"/>
    </xf>
    <xf numFmtId="10" fontId="27" fillId="8" borderId="16" xfId="0" applyNumberFormat="1" applyFont="1" applyFill="1" applyBorder="1" applyAlignment="1" applyProtection="1">
      <alignment horizontal="center" vertical="center" wrapText="1"/>
      <protection locked="0"/>
    </xf>
    <xf numFmtId="164" fontId="27" fillId="8" borderId="16" xfId="0" applyNumberFormat="1" applyFont="1" applyFill="1" applyBorder="1" applyAlignment="1">
      <alignment horizontal="center" vertical="center"/>
    </xf>
    <xf numFmtId="10" fontId="49" fillId="12" borderId="16" xfId="0" applyNumberFormat="1" applyFont="1" applyFill="1" applyBorder="1" applyAlignment="1" applyProtection="1">
      <alignment horizontal="center" vertical="center" wrapText="1"/>
      <protection locked="0"/>
    </xf>
    <xf numFmtId="164" fontId="49" fillId="12" borderId="16" xfId="0" applyNumberFormat="1" applyFont="1" applyFill="1" applyBorder="1" applyAlignment="1" applyProtection="1">
      <alignment horizontal="center" vertical="center" wrapText="1"/>
      <protection locked="0"/>
    </xf>
    <xf numFmtId="0" fontId="27" fillId="15" borderId="16" xfId="0" applyFont="1" applyFill="1" applyBorder="1" applyAlignment="1" applyProtection="1">
      <alignment horizontal="center" vertical="center" wrapText="1"/>
      <protection locked="0"/>
    </xf>
    <xf numFmtId="10" fontId="41" fillId="12" borderId="16" xfId="0" applyNumberFormat="1" applyFont="1" applyFill="1" applyBorder="1" applyAlignment="1" applyProtection="1">
      <alignment horizontal="center" vertical="center" wrapText="1"/>
      <protection locked="0"/>
    </xf>
    <xf numFmtId="164" fontId="41" fillId="12" borderId="16" xfId="0" applyNumberFormat="1" applyFont="1" applyFill="1" applyBorder="1" applyAlignment="1" applyProtection="1">
      <alignment horizontal="center" vertical="center" wrapText="1"/>
      <protection locked="0"/>
    </xf>
    <xf numFmtId="0" fontId="27" fillId="0" borderId="0" xfId="0" applyFont="1" applyAlignment="1" applyProtection="1">
      <alignment horizontal="center" vertical="center"/>
      <protection locked="0"/>
    </xf>
    <xf numFmtId="0" fontId="27" fillId="11" borderId="0" xfId="0" applyFont="1" applyFill="1" applyAlignment="1">
      <alignment horizontal="left" vertical="center"/>
    </xf>
    <xf numFmtId="0" fontId="27" fillId="11" borderId="0" xfId="0" applyFont="1" applyFill="1" applyAlignment="1">
      <alignment horizontal="center" vertical="center"/>
    </xf>
    <xf numFmtId="0" fontId="27" fillId="0" borderId="16" xfId="0" applyFont="1" applyBorder="1" applyAlignment="1">
      <alignment horizontal="right" vertical="center"/>
    </xf>
    <xf numFmtId="0" fontId="41" fillId="10" borderId="12" xfId="0" applyFont="1" applyFill="1" applyBorder="1" applyAlignment="1">
      <alignment horizontal="center" vertical="center"/>
    </xf>
    <xf numFmtId="0" fontId="27" fillId="0" borderId="13" xfId="0" applyFont="1" applyBorder="1" applyAlignment="1">
      <alignment horizontal="center" vertical="center"/>
    </xf>
    <xf numFmtId="164" fontId="27" fillId="0" borderId="7" xfId="0" applyNumberFormat="1" applyFont="1" applyBorder="1" applyAlignment="1">
      <alignment horizontal="center" vertical="center"/>
    </xf>
    <xf numFmtId="0" fontId="41" fillId="8" borderId="13" xfId="0" applyFont="1" applyFill="1" applyBorder="1" applyAlignment="1" applyProtection="1">
      <alignment horizontal="center" vertical="center" wrapText="1"/>
      <protection locked="0"/>
    </xf>
    <xf numFmtId="10" fontId="27" fillId="0" borderId="13" xfId="0" applyNumberFormat="1" applyFont="1" applyBorder="1" applyAlignment="1" applyProtection="1">
      <alignment horizontal="center" vertical="center" wrapText="1"/>
      <protection locked="0"/>
    </xf>
    <xf numFmtId="10" fontId="27" fillId="0" borderId="0" xfId="0" applyNumberFormat="1" applyFont="1" applyAlignment="1" applyProtection="1">
      <alignment horizontal="center" vertical="center" wrapText="1"/>
      <protection locked="0"/>
    </xf>
    <xf numFmtId="10" fontId="27" fillId="0" borderId="13" xfId="10" applyNumberFormat="1" applyFont="1" applyBorder="1" applyAlignment="1" applyProtection="1">
      <alignment horizontal="center" vertical="center" wrapText="1"/>
      <protection locked="0"/>
    </xf>
    <xf numFmtId="10" fontId="50" fillId="0" borderId="0" xfId="0" applyNumberFormat="1" applyFont="1" applyAlignment="1" applyProtection="1">
      <alignment horizontal="center" vertical="center" wrapText="1"/>
      <protection locked="0"/>
    </xf>
    <xf numFmtId="10" fontId="50" fillId="0" borderId="13" xfId="0" applyNumberFormat="1" applyFont="1" applyBorder="1" applyAlignment="1" applyProtection="1">
      <alignment horizontal="center" vertical="center" wrapText="1"/>
      <protection locked="0"/>
    </xf>
    <xf numFmtId="2" fontId="41" fillId="8" borderId="13" xfId="0" applyNumberFormat="1" applyFont="1" applyFill="1" applyBorder="1" applyAlignment="1">
      <alignment horizontal="center" vertical="center" wrapText="1"/>
    </xf>
    <xf numFmtId="0" fontId="41" fillId="17" borderId="11" xfId="0" applyFont="1" applyFill="1" applyBorder="1" applyAlignment="1" applyProtection="1">
      <alignment horizontal="left" vertical="center"/>
      <protection locked="0"/>
    </xf>
    <xf numFmtId="0" fontId="41" fillId="17" borderId="12" xfId="0" applyFont="1" applyFill="1" applyBorder="1" applyAlignment="1" applyProtection="1">
      <alignment horizontal="left" vertical="center"/>
      <protection locked="0"/>
    </xf>
    <xf numFmtId="0" fontId="49" fillId="17" borderId="13" xfId="0" applyFont="1" applyFill="1" applyBorder="1" applyAlignment="1" applyProtection="1">
      <alignment horizontal="center" vertical="center" wrapText="1"/>
      <protection locked="0"/>
    </xf>
    <xf numFmtId="0" fontId="41" fillId="17" borderId="16" xfId="0" applyFont="1" applyFill="1" applyBorder="1" applyAlignment="1" applyProtection="1">
      <alignment horizontal="center" vertical="center" wrapText="1"/>
      <protection locked="0"/>
    </xf>
    <xf numFmtId="164" fontId="27" fillId="17" borderId="16" xfId="0" applyNumberFormat="1" applyFont="1" applyFill="1" applyBorder="1" applyAlignment="1">
      <alignment horizontal="center" vertical="center" wrapText="1"/>
    </xf>
    <xf numFmtId="0" fontId="27" fillId="17" borderId="11" xfId="0" applyFont="1" applyFill="1" applyBorder="1" applyAlignment="1" applyProtection="1">
      <alignment horizontal="center" vertical="center" wrapText="1"/>
      <protection locked="0"/>
    </xf>
    <xf numFmtId="0" fontId="41" fillId="17" borderId="12" xfId="0" applyFont="1" applyFill="1" applyBorder="1" applyAlignment="1" applyProtection="1">
      <alignment horizontal="left" vertical="center" wrapText="1"/>
      <protection locked="0"/>
    </xf>
    <xf numFmtId="2" fontId="41" fillId="17" borderId="13" xfId="0" applyNumberFormat="1" applyFont="1" applyFill="1" applyBorder="1" applyAlignment="1">
      <alignment horizontal="center" vertical="center" wrapText="1"/>
    </xf>
    <xf numFmtId="164" fontId="41" fillId="17" borderId="16" xfId="0" applyNumberFormat="1" applyFont="1" applyFill="1" applyBorder="1" applyAlignment="1">
      <alignment horizontal="center" vertical="center" wrapText="1"/>
    </xf>
    <xf numFmtId="0" fontId="41" fillId="0" borderId="0" xfId="0" applyFont="1" applyAlignment="1" applyProtection="1">
      <alignment horizontal="right" vertical="center" wrapText="1"/>
      <protection locked="0"/>
    </xf>
    <xf numFmtId="0" fontId="41" fillId="14" borderId="11" xfId="0" applyFont="1" applyFill="1" applyBorder="1" applyAlignment="1" applyProtection="1">
      <alignment horizontal="left" vertical="center" wrapText="1"/>
      <protection locked="0"/>
    </xf>
    <xf numFmtId="0" fontId="41" fillId="14" borderId="12" xfId="0" applyFont="1" applyFill="1" applyBorder="1" applyAlignment="1" applyProtection="1">
      <alignment horizontal="left" vertical="center" wrapText="1"/>
      <protection locked="0"/>
    </xf>
    <xf numFmtId="2" fontId="41" fillId="14" borderId="12" xfId="0" applyNumberFormat="1" applyFont="1" applyFill="1" applyBorder="1" applyAlignment="1">
      <alignment horizontal="center" vertical="center" wrapText="1"/>
    </xf>
    <xf numFmtId="2" fontId="41" fillId="14" borderId="16" xfId="0" applyNumberFormat="1" applyFont="1" applyFill="1" applyBorder="1" applyAlignment="1">
      <alignment horizontal="center" vertical="center" wrapText="1"/>
    </xf>
    <xf numFmtId="0" fontId="27" fillId="14" borderId="11" xfId="0" applyFont="1" applyFill="1" applyBorder="1" applyAlignment="1" applyProtection="1">
      <alignment horizontal="center" vertical="center" wrapText="1"/>
      <protection locked="0"/>
    </xf>
    <xf numFmtId="2" fontId="41" fillId="14" borderId="13" xfId="0" applyNumberFormat="1" applyFont="1" applyFill="1" applyBorder="1" applyAlignment="1">
      <alignment horizontal="center" vertical="center" wrapText="1"/>
    </xf>
    <xf numFmtId="164" fontId="41" fillId="14" borderId="16" xfId="0" applyNumberFormat="1" applyFont="1" applyFill="1" applyBorder="1" applyAlignment="1">
      <alignment horizontal="center" vertical="center" wrapText="1"/>
    </xf>
    <xf numFmtId="0" fontId="41" fillId="13" borderId="11" xfId="0" applyFont="1" applyFill="1" applyBorder="1" applyAlignment="1" applyProtection="1">
      <alignment horizontal="left" vertical="center" wrapText="1"/>
      <protection locked="0"/>
    </xf>
    <xf numFmtId="0" fontId="41" fillId="13" borderId="12" xfId="0" applyFont="1" applyFill="1" applyBorder="1" applyAlignment="1" applyProtection="1">
      <alignment horizontal="left" vertical="center" wrapText="1"/>
      <protection locked="0"/>
    </xf>
    <xf numFmtId="0" fontId="41" fillId="13" borderId="12" xfId="0" applyFont="1" applyFill="1" applyBorder="1" applyAlignment="1" applyProtection="1">
      <alignment horizontal="center" vertical="center" wrapText="1"/>
      <protection locked="0"/>
    </xf>
    <xf numFmtId="0" fontId="41" fillId="13" borderId="13" xfId="0" applyFont="1" applyFill="1" applyBorder="1" applyAlignment="1" applyProtection="1">
      <alignment horizontal="center" vertical="center" wrapText="1"/>
      <protection locked="0"/>
    </xf>
    <xf numFmtId="0" fontId="41" fillId="13" borderId="16" xfId="0" applyFont="1" applyFill="1" applyBorder="1" applyAlignment="1">
      <alignment horizontal="left" vertical="center" wrapText="1"/>
    </xf>
    <xf numFmtId="10" fontId="27" fillId="0" borderId="16" xfId="10" applyNumberFormat="1" applyFont="1" applyBorder="1" applyAlignment="1" applyProtection="1">
      <alignment horizontal="center" vertical="center" wrapText="1"/>
      <protection locked="0"/>
    </xf>
    <xf numFmtId="164" fontId="27" fillId="13" borderId="16" xfId="0" applyNumberFormat="1" applyFont="1" applyFill="1" applyBorder="1" applyAlignment="1">
      <alignment horizontal="center" vertical="center" wrapText="1"/>
    </xf>
    <xf numFmtId="0" fontId="41" fillId="13" borderId="8" xfId="0" applyFont="1" applyFill="1" applyBorder="1" applyAlignment="1">
      <alignment horizontal="center" vertical="center" wrapText="1"/>
    </xf>
    <xf numFmtId="0" fontId="41" fillId="13" borderId="9" xfId="0" applyFont="1" applyFill="1" applyBorder="1" applyAlignment="1">
      <alignment horizontal="left" vertical="center" wrapText="1"/>
    </xf>
    <xf numFmtId="10" fontId="41" fillId="13" borderId="16" xfId="10" applyNumberFormat="1" applyFont="1" applyFill="1" applyBorder="1" applyAlignment="1">
      <alignment horizontal="center" vertical="center" wrapText="1"/>
    </xf>
    <xf numFmtId="164" fontId="41" fillId="13" borderId="10" xfId="0" applyNumberFormat="1" applyFont="1" applyFill="1" applyBorder="1" applyAlignment="1">
      <alignment horizontal="center" vertical="center" wrapText="1"/>
    </xf>
    <xf numFmtId="0" fontId="43" fillId="0" borderId="0" xfId="0" applyFont="1" applyAlignment="1" applyProtection="1">
      <alignment horizontal="left" vertical="center"/>
      <protection locked="0"/>
    </xf>
    <xf numFmtId="10" fontId="41" fillId="0" borderId="0" xfId="10" applyNumberFormat="1" applyFont="1" applyAlignment="1">
      <alignment horizontal="center" vertical="center" wrapText="1"/>
    </xf>
    <xf numFmtId="164" fontId="41" fillId="0" borderId="0" xfId="0" applyNumberFormat="1" applyFont="1" applyAlignment="1">
      <alignment horizontal="center" vertical="center" wrapText="1"/>
    </xf>
    <xf numFmtId="0" fontId="27" fillId="0" borderId="11" xfId="0" applyFont="1" applyBorder="1" applyAlignment="1">
      <alignment horizontal="left" vertical="center"/>
    </xf>
    <xf numFmtId="0" fontId="27" fillId="0" borderId="13" xfId="0" applyFont="1" applyBorder="1" applyAlignment="1">
      <alignment horizontal="left" vertical="center"/>
    </xf>
    <xf numFmtId="0" fontId="49" fillId="0" borderId="0" xfId="0" applyFont="1" applyAlignment="1">
      <alignment vertical="center"/>
    </xf>
    <xf numFmtId="0" fontId="49" fillId="0" borderId="16" xfId="0" applyFont="1" applyBorder="1" applyAlignment="1">
      <alignment horizontal="center" vertical="center"/>
    </xf>
    <xf numFmtId="164" fontId="49" fillId="13" borderId="16" xfId="0" applyNumberFormat="1" applyFont="1" applyFill="1" applyBorder="1" applyAlignment="1">
      <alignment horizontal="center" vertical="center"/>
    </xf>
    <xf numFmtId="164" fontId="41" fillId="13" borderId="16" xfId="0" applyNumberFormat="1" applyFont="1" applyFill="1" applyBorder="1" applyAlignment="1">
      <alignment horizontal="center" vertical="center"/>
    </xf>
    <xf numFmtId="164" fontId="41" fillId="0" borderId="0" xfId="0" applyNumberFormat="1" applyFont="1" applyAlignment="1">
      <alignment horizontal="center" vertical="center"/>
    </xf>
    <xf numFmtId="0" fontId="41" fillId="0" borderId="0" xfId="0" applyFont="1" applyAlignment="1">
      <alignment horizontal="right" vertical="center"/>
    </xf>
    <xf numFmtId="0" fontId="41" fillId="18" borderId="16" xfId="0" applyFont="1" applyFill="1" applyBorder="1" applyAlignment="1">
      <alignment horizontal="center" vertical="center"/>
    </xf>
    <xf numFmtId="164" fontId="27" fillId="18" borderId="16" xfId="0" applyNumberFormat="1" applyFont="1" applyFill="1" applyBorder="1" applyAlignment="1">
      <alignment horizontal="center" vertical="center"/>
    </xf>
    <xf numFmtId="164" fontId="41" fillId="18" borderId="16" xfId="10" applyNumberFormat="1" applyFont="1" applyFill="1" applyBorder="1" applyAlignment="1">
      <alignment horizontal="center" vertical="center" wrapText="1"/>
    </xf>
    <xf numFmtId="0" fontId="27" fillId="11" borderId="16" xfId="10" applyNumberFormat="1" applyFont="1" applyFill="1" applyBorder="1" applyAlignment="1">
      <alignment horizontal="center" vertical="center"/>
    </xf>
    <xf numFmtId="164" fontId="51" fillId="0" borderId="0" xfId="0" applyNumberFormat="1" applyFont="1" applyAlignment="1">
      <alignment horizontal="center" vertical="center"/>
    </xf>
    <xf numFmtId="10" fontId="43" fillId="11" borderId="4" xfId="10" applyNumberFormat="1" applyFont="1" applyFill="1" applyBorder="1" applyAlignment="1" applyProtection="1">
      <alignment horizontal="center" vertical="center" wrapText="1"/>
      <protection locked="0"/>
    </xf>
    <xf numFmtId="4" fontId="43" fillId="11" borderId="5" xfId="0" applyNumberFormat="1" applyFont="1" applyFill="1" applyBorder="1" applyAlignment="1" applyProtection="1">
      <alignment horizontal="center" vertical="center" wrapText="1"/>
      <protection locked="0"/>
    </xf>
    <xf numFmtId="10" fontId="43" fillId="8" borderId="0" xfId="10" applyNumberFormat="1" applyFont="1" applyFill="1" applyAlignment="1" applyProtection="1">
      <alignment horizontal="center" vertical="center" wrapText="1"/>
      <protection locked="0"/>
    </xf>
    <xf numFmtId="4" fontId="43" fillId="8" borderId="7" xfId="0" applyNumberFormat="1" applyFont="1" applyFill="1" applyBorder="1" applyAlignment="1" applyProtection="1">
      <alignment horizontal="center" vertical="center" wrapText="1"/>
      <protection locked="0"/>
    </xf>
    <xf numFmtId="10" fontId="43" fillId="8" borderId="9" xfId="10" applyNumberFormat="1" applyFont="1" applyFill="1" applyBorder="1" applyAlignment="1" applyProtection="1">
      <alignment horizontal="center" vertical="center" wrapText="1"/>
      <protection locked="0"/>
    </xf>
    <xf numFmtId="4" fontId="43" fillId="8" borderId="10" xfId="0" applyNumberFormat="1" applyFont="1" applyFill="1" applyBorder="1" applyAlignment="1" applyProtection="1">
      <alignment horizontal="center" vertical="center" wrapText="1"/>
      <protection locked="0"/>
    </xf>
    <xf numFmtId="0" fontId="27" fillId="8" borderId="16" xfId="0" applyFont="1" applyFill="1" applyBorder="1" applyAlignment="1" applyProtection="1">
      <alignment horizontal="center" vertical="center" wrapText="1"/>
      <protection locked="0"/>
    </xf>
    <xf numFmtId="0" fontId="27" fillId="8" borderId="16" xfId="0" applyFont="1" applyFill="1" applyBorder="1" applyAlignment="1" applyProtection="1">
      <alignment horizontal="left" vertical="center" wrapText="1" indent="1"/>
      <protection locked="0"/>
    </xf>
    <xf numFmtId="0" fontId="27" fillId="17" borderId="16" xfId="0" applyFont="1" applyFill="1" applyBorder="1" applyAlignment="1" applyProtection="1">
      <alignment horizontal="center" vertical="center" wrapText="1"/>
      <protection locked="0"/>
    </xf>
    <xf numFmtId="0" fontId="27" fillId="17" borderId="16" xfId="0" applyFont="1" applyFill="1" applyBorder="1" applyAlignment="1" applyProtection="1">
      <alignment horizontal="left" vertical="center" wrapText="1" indent="1"/>
      <protection locked="0"/>
    </xf>
    <xf numFmtId="10" fontId="27" fillId="17" borderId="16" xfId="0" applyNumberFormat="1" applyFont="1" applyFill="1" applyBorder="1" applyAlignment="1" applyProtection="1">
      <alignment horizontal="center" vertical="center" wrapText="1"/>
      <protection locked="0"/>
    </xf>
    <xf numFmtId="164" fontId="27" fillId="17" borderId="16" xfId="0" applyNumberFormat="1" applyFont="1" applyFill="1" applyBorder="1" applyAlignment="1">
      <alignment horizontal="center" vertical="center"/>
    </xf>
    <xf numFmtId="0" fontId="27" fillId="14" borderId="16" xfId="0" applyFont="1" applyFill="1" applyBorder="1" applyAlignment="1" applyProtection="1">
      <alignment horizontal="center" vertical="center" wrapText="1"/>
      <protection locked="0"/>
    </xf>
    <xf numFmtId="0" fontId="27" fillId="14" borderId="16" xfId="0" applyFont="1" applyFill="1" applyBorder="1" applyAlignment="1" applyProtection="1">
      <alignment horizontal="left" vertical="center" wrapText="1" indent="1"/>
      <protection locked="0"/>
    </xf>
    <xf numFmtId="10" fontId="27" fillId="14" borderId="16" xfId="0" applyNumberFormat="1" applyFont="1" applyFill="1" applyBorder="1" applyAlignment="1" applyProtection="1">
      <alignment horizontal="center" vertical="center" wrapText="1"/>
      <protection locked="0"/>
    </xf>
    <xf numFmtId="164" fontId="27" fillId="14" borderId="16" xfId="0" applyNumberFormat="1" applyFont="1" applyFill="1" applyBorder="1" applyAlignment="1">
      <alignment horizontal="center" vertical="center"/>
    </xf>
    <xf numFmtId="0" fontId="27" fillId="18" borderId="16" xfId="0" applyFont="1" applyFill="1" applyBorder="1" applyAlignment="1" applyProtection="1">
      <alignment horizontal="center" vertical="center" wrapText="1"/>
      <protection locked="0"/>
    </xf>
    <xf numFmtId="0" fontId="27" fillId="18" borderId="16" xfId="0" applyFont="1" applyFill="1" applyBorder="1" applyAlignment="1" applyProtection="1">
      <alignment horizontal="left" vertical="center" wrapText="1" indent="1"/>
      <protection locked="0"/>
    </xf>
    <xf numFmtId="10" fontId="27" fillId="18" borderId="16" xfId="0" applyNumberFormat="1" applyFont="1" applyFill="1" applyBorder="1" applyAlignment="1" applyProtection="1">
      <alignment horizontal="center" vertical="center" wrapText="1"/>
      <protection locked="0"/>
    </xf>
    <xf numFmtId="0" fontId="27" fillId="15" borderId="16" xfId="0" applyFont="1" applyFill="1" applyBorder="1" applyAlignment="1" applyProtection="1">
      <alignment horizontal="left" vertical="center" wrapText="1" indent="1"/>
      <protection locked="0"/>
    </xf>
    <xf numFmtId="10" fontId="27" fillId="15" borderId="16" xfId="0" applyNumberFormat="1" applyFont="1" applyFill="1" applyBorder="1" applyAlignment="1" applyProtection="1">
      <alignment horizontal="left" vertical="center" wrapText="1"/>
      <protection locked="0"/>
    </xf>
    <xf numFmtId="0" fontId="46" fillId="0" borderId="0" xfId="0" applyFont="1" applyAlignment="1">
      <alignment horizontal="center" vertical="center"/>
    </xf>
    <xf numFmtId="0" fontId="46" fillId="0" borderId="0" xfId="0" applyFont="1" applyAlignment="1" applyProtection="1">
      <alignment horizontal="left" vertical="center" wrapText="1"/>
      <protection locked="0"/>
    </xf>
    <xf numFmtId="0" fontId="42" fillId="0" borderId="0" xfId="0" applyFont="1" applyAlignment="1" applyProtection="1">
      <alignment vertical="center" wrapText="1"/>
      <protection locked="0"/>
    </xf>
    <xf numFmtId="0" fontId="42" fillId="0" borderId="1" xfId="0" applyFont="1" applyBorder="1" applyAlignment="1">
      <alignment horizontal="left" vertical="center"/>
    </xf>
    <xf numFmtId="0" fontId="42" fillId="0" borderId="8" xfId="0" applyFont="1" applyBorder="1" applyAlignment="1">
      <alignment horizontal="center" vertical="center"/>
    </xf>
    <xf numFmtId="0" fontId="42" fillId="0" borderId="9" xfId="0" applyFont="1" applyBorder="1" applyAlignment="1">
      <alignment horizontal="left" vertical="center"/>
    </xf>
    <xf numFmtId="0" fontId="42" fillId="20" borderId="1" xfId="0" applyFont="1" applyFill="1" applyBorder="1" applyAlignment="1">
      <alignment horizontal="left" vertical="center"/>
    </xf>
    <xf numFmtId="0" fontId="52" fillId="0" borderId="0" xfId="0" applyFont="1" applyAlignment="1">
      <alignment vertical="center"/>
    </xf>
    <xf numFmtId="0" fontId="52" fillId="0" borderId="0" xfId="0" applyFont="1" applyAlignment="1">
      <alignment horizontal="center" vertical="center"/>
    </xf>
    <xf numFmtId="0" fontId="46" fillId="10" borderId="3" xfId="0" applyFont="1" applyFill="1" applyBorder="1" applyAlignment="1" applyProtection="1">
      <alignment horizontal="center" vertical="center" wrapText="1"/>
      <protection locked="0"/>
    </xf>
    <xf numFmtId="0" fontId="46" fillId="10" borderId="4" xfId="0" applyFont="1" applyFill="1" applyBorder="1" applyAlignment="1">
      <alignment horizontal="left" vertical="center"/>
    </xf>
    <xf numFmtId="0" fontId="46" fillId="10" borderId="4" xfId="0" applyFont="1" applyFill="1" applyBorder="1" applyAlignment="1">
      <alignment horizontal="center" vertical="center"/>
    </xf>
    <xf numFmtId="0" fontId="42" fillId="10" borderId="5" xfId="0" applyFont="1" applyFill="1" applyBorder="1" applyAlignment="1">
      <alignment horizontal="center" vertical="center"/>
    </xf>
    <xf numFmtId="0" fontId="42" fillId="0" borderId="0" xfId="0" applyFont="1" applyAlignment="1" applyProtection="1">
      <alignment vertical="center"/>
      <protection locked="0"/>
    </xf>
    <xf numFmtId="0" fontId="42" fillId="0" borderId="0" xfId="0" applyFont="1" applyAlignment="1" applyProtection="1">
      <alignment horizontal="center" vertical="center" wrapText="1"/>
      <protection locked="0"/>
    </xf>
    <xf numFmtId="168" fontId="53" fillId="0" borderId="0" xfId="0" applyNumberFormat="1" applyFont="1" applyAlignment="1" applyProtection="1">
      <alignment horizontal="center" vertical="center" wrapText="1"/>
      <protection locked="0"/>
    </xf>
    <xf numFmtId="165" fontId="45" fillId="0" borderId="0" xfId="0" applyNumberFormat="1" applyFont="1" applyAlignment="1" applyProtection="1">
      <alignment horizontal="left" vertical="center" wrapText="1"/>
      <protection locked="0"/>
    </xf>
    <xf numFmtId="0" fontId="54" fillId="0" borderId="0" xfId="0" applyFont="1" applyAlignment="1">
      <alignment horizontal="left" vertical="center"/>
    </xf>
    <xf numFmtId="0" fontId="46" fillId="10" borderId="12" xfId="0" applyFont="1" applyFill="1" applyBorder="1" applyAlignment="1">
      <alignment vertical="center"/>
    </xf>
    <xf numFmtId="0" fontId="42" fillId="10" borderId="12" xfId="0" applyFont="1" applyFill="1" applyBorder="1" applyAlignment="1">
      <alignment horizontal="center" vertical="center"/>
    </xf>
    <xf numFmtId="0" fontId="46" fillId="0" borderId="13" xfId="0" applyFont="1" applyBorder="1" applyAlignment="1">
      <alignment horizontal="center" vertical="center" wrapText="1"/>
    </xf>
    <xf numFmtId="165" fontId="55" fillId="0" borderId="16" xfId="0" applyNumberFormat="1" applyFont="1" applyBorder="1" applyAlignment="1">
      <alignment horizontal="center"/>
    </xf>
    <xf numFmtId="0" fontId="42" fillId="0" borderId="17" xfId="0" applyFont="1" applyBorder="1" applyAlignment="1" applyProtection="1">
      <alignment horizontal="center" vertical="center" wrapText="1"/>
      <protection locked="0"/>
    </xf>
    <xf numFmtId="0" fontId="46" fillId="0" borderId="12" xfId="0" applyFont="1" applyBorder="1" applyAlignment="1">
      <alignment vertical="center"/>
    </xf>
    <xf numFmtId="164" fontId="42" fillId="0" borderId="16" xfId="0" applyNumberFormat="1" applyFont="1" applyBorder="1" applyAlignment="1">
      <alignment horizontal="center" vertical="center"/>
    </xf>
    <xf numFmtId="0" fontId="56" fillId="0" borderId="4" xfId="0" applyFont="1" applyBorder="1" applyAlignment="1">
      <alignment horizontal="left" vertical="center"/>
    </xf>
    <xf numFmtId="0" fontId="42" fillId="0" borderId="12" xfId="0" applyFont="1" applyBorder="1" applyAlignment="1" applyProtection="1">
      <alignment vertical="center" wrapText="1"/>
      <protection locked="0"/>
    </xf>
    <xf numFmtId="10" fontId="42" fillId="0" borderId="11" xfId="0" applyNumberFormat="1" applyFont="1" applyBorder="1" applyAlignment="1" applyProtection="1">
      <alignment horizontal="center" vertical="center" wrapText="1"/>
      <protection locked="0"/>
    </xf>
    <xf numFmtId="10" fontId="42" fillId="0" borderId="11" xfId="10" applyNumberFormat="1" applyFont="1" applyBorder="1" applyAlignment="1" applyProtection="1">
      <alignment horizontal="center" vertical="center" wrapText="1"/>
      <protection locked="0"/>
    </xf>
    <xf numFmtId="0" fontId="56" fillId="0" borderId="0" xfId="0" applyFont="1" applyAlignment="1" applyProtection="1">
      <alignment horizontal="left" vertical="center" wrapText="1"/>
      <protection locked="0"/>
    </xf>
    <xf numFmtId="2" fontId="46" fillId="0" borderId="0" xfId="0" applyNumberFormat="1" applyFont="1" applyAlignment="1">
      <alignment horizontal="center" vertical="center" wrapText="1"/>
    </xf>
    <xf numFmtId="0" fontId="52" fillId="0" borderId="0" xfId="0" applyFont="1"/>
    <xf numFmtId="0" fontId="42" fillId="0" borderId="12" xfId="0" applyFont="1" applyBorder="1" applyAlignment="1" applyProtection="1">
      <alignment horizontal="left" vertical="center" wrapText="1"/>
      <protection locked="0"/>
    </xf>
    <xf numFmtId="10" fontId="42" fillId="0" borderId="16" xfId="0" applyNumberFormat="1" applyFont="1" applyBorder="1" applyAlignment="1">
      <alignment horizontal="center" vertical="center" wrapText="1"/>
    </xf>
    <xf numFmtId="0" fontId="46" fillId="0" borderId="0" xfId="0" applyFont="1" applyAlignment="1" applyProtection="1">
      <alignment horizontal="center" vertical="center" wrapText="1"/>
      <protection locked="0"/>
    </xf>
    <xf numFmtId="0" fontId="59" fillId="0" borderId="0" xfId="0" applyFont="1" applyAlignment="1" applyProtection="1">
      <alignment horizontal="left" vertical="center" wrapText="1"/>
      <protection locked="0"/>
    </xf>
    <xf numFmtId="10" fontId="42" fillId="0" borderId="0" xfId="0" applyNumberFormat="1" applyFont="1" applyAlignment="1">
      <alignment horizontal="center" vertical="center" wrapText="1"/>
    </xf>
    <xf numFmtId="164" fontId="42" fillId="0" borderId="0" xfId="0" applyNumberFormat="1" applyFont="1" applyAlignment="1">
      <alignment horizontal="center" vertical="center" wrapText="1"/>
    </xf>
    <xf numFmtId="0" fontId="42" fillId="0" borderId="12" xfId="0" applyFont="1" applyBorder="1" applyAlignment="1">
      <alignment vertical="center" wrapText="1"/>
    </xf>
    <xf numFmtId="10" fontId="58" fillId="0" borderId="0" xfId="0" applyNumberFormat="1" applyFont="1" applyAlignment="1">
      <alignment horizontal="center" vertical="center" wrapText="1"/>
    </xf>
    <xf numFmtId="164" fontId="58" fillId="0" borderId="0" xfId="0" applyNumberFormat="1" applyFont="1" applyAlignment="1">
      <alignment horizontal="center" vertical="center" wrapText="1"/>
    </xf>
    <xf numFmtId="0" fontId="42" fillId="0" borderId="11" xfId="0" applyFont="1" applyBorder="1" applyAlignment="1" applyProtection="1">
      <alignment horizontal="left" vertical="center" wrapText="1"/>
      <protection locked="0"/>
    </xf>
    <xf numFmtId="0" fontId="56" fillId="0" borderId="0" xfId="0" applyFont="1" applyAlignment="1" applyProtection="1">
      <alignment horizontal="left" vertical="center"/>
      <protection locked="0"/>
    </xf>
    <xf numFmtId="4" fontId="42" fillId="0" borderId="0" xfId="0" applyNumberFormat="1" applyFont="1" applyAlignment="1" applyProtection="1">
      <alignment horizontal="center" vertical="center" wrapText="1"/>
      <protection locked="0"/>
    </xf>
    <xf numFmtId="0" fontId="42" fillId="0" borderId="16" xfId="0" applyFont="1" applyBorder="1" applyAlignment="1">
      <alignment horizontal="center" vertical="center" wrapText="1"/>
    </xf>
    <xf numFmtId="0" fontId="42" fillId="0" borderId="11" xfId="0" applyFont="1" applyBorder="1" applyAlignment="1">
      <alignment vertical="center"/>
    </xf>
    <xf numFmtId="10" fontId="42" fillId="0" borderId="13" xfId="0" applyNumberFormat="1" applyFont="1" applyBorder="1" applyAlignment="1">
      <alignment horizontal="center" vertical="center"/>
    </xf>
    <xf numFmtId="10" fontId="46" fillId="0" borderId="16" xfId="0" applyNumberFormat="1" applyFont="1" applyBorder="1" applyAlignment="1">
      <alignment horizontal="center" vertical="center"/>
    </xf>
    <xf numFmtId="10" fontId="42" fillId="0" borderId="16" xfId="0" applyNumberFormat="1" applyFont="1" applyBorder="1" applyAlignment="1">
      <alignment horizontal="center" vertical="center"/>
    </xf>
    <xf numFmtId="0" fontId="46" fillId="0" borderId="11" xfId="0" applyFont="1" applyBorder="1" applyAlignment="1">
      <alignment horizontal="center" vertical="center"/>
    </xf>
    <xf numFmtId="164" fontId="46" fillId="0" borderId="16" xfId="0" applyNumberFormat="1" applyFont="1" applyBorder="1" applyAlignment="1">
      <alignment horizontal="center" vertical="center"/>
    </xf>
    <xf numFmtId="0" fontId="42" fillId="21" borderId="11" xfId="0" applyFont="1" applyFill="1" applyBorder="1" applyAlignment="1" applyProtection="1">
      <alignment horizontal="center" vertical="center" wrapText="1"/>
      <protection locked="0"/>
    </xf>
    <xf numFmtId="0" fontId="46" fillId="21" borderId="12" xfId="0" applyFont="1" applyFill="1" applyBorder="1" applyAlignment="1" applyProtection="1">
      <alignment horizontal="left" vertical="center"/>
      <protection locked="0"/>
    </xf>
    <xf numFmtId="2" fontId="46" fillId="21" borderId="12" xfId="0" applyNumberFormat="1" applyFont="1" applyFill="1" applyBorder="1" applyAlignment="1">
      <alignment horizontal="center" vertical="center" wrapText="1"/>
    </xf>
    <xf numFmtId="4" fontId="42" fillId="21" borderId="16" xfId="0" applyNumberFormat="1" applyFont="1" applyFill="1" applyBorder="1" applyAlignment="1" applyProtection="1">
      <alignment horizontal="center" vertical="center" wrapText="1"/>
      <protection locked="0"/>
    </xf>
    <xf numFmtId="0" fontId="40" fillId="0" borderId="16" xfId="0" applyFont="1" applyBorder="1" applyAlignment="1">
      <alignment horizontal="left"/>
    </xf>
    <xf numFmtId="0" fontId="42" fillId="0" borderId="16" xfId="0" applyFont="1" applyBorder="1" applyAlignment="1">
      <alignment horizontal="left"/>
    </xf>
    <xf numFmtId="169" fontId="46" fillId="0" borderId="11" xfId="0" applyNumberFormat="1" applyFont="1" applyBorder="1" applyAlignment="1">
      <alignment horizontal="center" vertical="center"/>
    </xf>
    <xf numFmtId="170" fontId="46" fillId="0" borderId="16" xfId="0" applyNumberFormat="1" applyFont="1" applyBorder="1" applyAlignment="1">
      <alignment horizontal="center" vertical="center"/>
    </xf>
    <xf numFmtId="0" fontId="42" fillId="0" borderId="11" xfId="0" applyFont="1" applyBorder="1" applyAlignment="1">
      <alignment vertical="center" wrapText="1"/>
    </xf>
    <xf numFmtId="10" fontId="42" fillId="0" borderId="13" xfId="0" applyNumberFormat="1" applyFont="1" applyBorder="1" applyAlignment="1">
      <alignment horizontal="center" vertical="center" wrapText="1"/>
    </xf>
    <xf numFmtId="0" fontId="46" fillId="0" borderId="12" xfId="0" applyFont="1" applyBorder="1" applyAlignment="1">
      <alignment horizontal="center" vertical="center"/>
    </xf>
    <xf numFmtId="10" fontId="46" fillId="0" borderId="13" xfId="0" applyNumberFormat="1" applyFont="1" applyBorder="1" applyAlignment="1">
      <alignment horizontal="center" vertical="center"/>
    </xf>
    <xf numFmtId="2" fontId="46" fillId="0" borderId="16" xfId="0" applyNumberFormat="1" applyFont="1" applyBorder="1" applyAlignment="1">
      <alignment horizontal="center" vertical="center" wrapText="1"/>
    </xf>
    <xf numFmtId="0" fontId="46" fillId="21" borderId="16" xfId="0" applyFont="1" applyFill="1" applyBorder="1" applyAlignment="1">
      <alignment horizontal="center" vertical="center"/>
    </xf>
    <xf numFmtId="164" fontId="42" fillId="21" borderId="16" xfId="0" applyNumberFormat="1" applyFont="1" applyFill="1" applyBorder="1" applyAlignment="1">
      <alignment horizontal="center" vertical="center"/>
    </xf>
    <xf numFmtId="0" fontId="46" fillId="21" borderId="11" xfId="0" applyFont="1" applyFill="1" applyBorder="1" applyAlignment="1">
      <alignment horizontal="center" vertical="center" wrapText="1"/>
    </xf>
    <xf numFmtId="10" fontId="46" fillId="21" borderId="13" xfId="0" applyNumberFormat="1" applyFont="1" applyFill="1" applyBorder="1" applyAlignment="1">
      <alignment horizontal="center" vertical="center" wrapText="1"/>
    </xf>
    <xf numFmtId="164" fontId="46" fillId="21" borderId="16" xfId="10" applyNumberFormat="1" applyFont="1" applyFill="1" applyBorder="1" applyAlignment="1">
      <alignment horizontal="center" vertical="center" wrapText="1"/>
    </xf>
    <xf numFmtId="0" fontId="42" fillId="22" borderId="11" xfId="0" applyFont="1" applyFill="1" applyBorder="1" applyAlignment="1" applyProtection="1">
      <alignment horizontal="center" vertical="center" wrapText="1"/>
      <protection locked="0"/>
    </xf>
    <xf numFmtId="0" fontId="46" fillId="22" borderId="12" xfId="0" applyFont="1" applyFill="1" applyBorder="1" applyAlignment="1" applyProtection="1">
      <alignment horizontal="left" vertical="center"/>
      <protection locked="0"/>
    </xf>
    <xf numFmtId="2" fontId="46" fillId="22" borderId="12" xfId="0" applyNumberFormat="1" applyFont="1" applyFill="1" applyBorder="1" applyAlignment="1">
      <alignment horizontal="center" vertical="center" wrapText="1"/>
    </xf>
    <xf numFmtId="0" fontId="46" fillId="22" borderId="11" xfId="0" applyFont="1" applyFill="1" applyBorder="1" applyAlignment="1" applyProtection="1">
      <alignment horizontal="left" vertical="center" wrapText="1"/>
      <protection locked="0"/>
    </xf>
    <xf numFmtId="0" fontId="46" fillId="22" borderId="12" xfId="0" applyFont="1" applyFill="1" applyBorder="1" applyAlignment="1" applyProtection="1">
      <alignment horizontal="left" vertical="center" wrapText="1"/>
      <protection locked="0"/>
    </xf>
    <xf numFmtId="2" fontId="46" fillId="22" borderId="16" xfId="0" applyNumberFormat="1" applyFont="1" applyFill="1" applyBorder="1" applyAlignment="1">
      <alignment horizontal="center" vertical="center" wrapText="1"/>
    </xf>
    <xf numFmtId="0" fontId="42" fillId="0" borderId="0" xfId="0" applyFont="1" applyAlignment="1" applyProtection="1">
      <alignment horizontal="left" vertical="center" wrapText="1"/>
      <protection locked="0"/>
    </xf>
    <xf numFmtId="164" fontId="42" fillId="14" borderId="16" xfId="0" applyNumberFormat="1" applyFont="1" applyFill="1" applyBorder="1" applyAlignment="1">
      <alignment horizontal="center" vertical="center" wrapText="1"/>
    </xf>
    <xf numFmtId="0" fontId="42" fillId="0" borderId="8" xfId="0" applyFont="1" applyBorder="1" applyAlignment="1" applyProtection="1">
      <alignment horizontal="center" vertical="center" wrapText="1"/>
      <protection locked="0"/>
    </xf>
    <xf numFmtId="0" fontId="42" fillId="0" borderId="9" xfId="0" applyFont="1" applyBorder="1" applyAlignment="1" applyProtection="1">
      <alignment horizontal="left" vertical="center" wrapText="1"/>
      <protection locked="0"/>
    </xf>
    <xf numFmtId="164" fontId="46" fillId="22" borderId="16" xfId="0" applyNumberFormat="1" applyFont="1" applyFill="1" applyBorder="1" applyAlignment="1">
      <alignment horizontal="center" vertical="center" wrapText="1"/>
    </xf>
    <xf numFmtId="0" fontId="46" fillId="0" borderId="0" xfId="0" applyFont="1" applyAlignment="1">
      <alignment vertical="center" wrapText="1"/>
    </xf>
    <xf numFmtId="0" fontId="46" fillId="0" borderId="0" xfId="0" applyFont="1" applyAlignment="1">
      <alignment horizontal="right" vertical="center" wrapText="1"/>
    </xf>
    <xf numFmtId="0" fontId="46" fillId="0" borderId="0" xfId="0" applyFont="1" applyAlignment="1">
      <alignment horizontal="center" vertical="center" wrapText="1"/>
    </xf>
    <xf numFmtId="164" fontId="46" fillId="0" borderId="0" xfId="10" applyNumberFormat="1" applyFont="1" applyAlignment="1">
      <alignment horizontal="center" vertical="center" wrapText="1"/>
    </xf>
    <xf numFmtId="0" fontId="46" fillId="15" borderId="16" xfId="0" applyFont="1" applyFill="1" applyBorder="1" applyAlignment="1">
      <alignment horizontal="center" vertical="center" wrapText="1"/>
    </xf>
    <xf numFmtId="0" fontId="46" fillId="15" borderId="16" xfId="0" applyFont="1" applyFill="1" applyBorder="1" applyAlignment="1" applyProtection="1">
      <alignment horizontal="center" vertical="center" wrapText="1"/>
      <protection locked="0"/>
    </xf>
    <xf numFmtId="10" fontId="42" fillId="0" borderId="16" xfId="10" applyNumberFormat="1" applyFont="1" applyBorder="1" applyAlignment="1">
      <alignment horizontal="center" vertical="center"/>
    </xf>
    <xf numFmtId="10" fontId="42" fillId="15" borderId="16" xfId="0" applyNumberFormat="1" applyFont="1" applyFill="1" applyBorder="1" applyAlignment="1" applyProtection="1">
      <alignment horizontal="center" vertical="center" wrapText="1"/>
      <protection locked="0"/>
    </xf>
    <xf numFmtId="164" fontId="42" fillId="15" borderId="16" xfId="0" applyNumberFormat="1" applyFont="1" applyFill="1" applyBorder="1" applyAlignment="1">
      <alignment horizontal="center" vertical="center"/>
    </xf>
    <xf numFmtId="10" fontId="42" fillId="15" borderId="16" xfId="0" applyNumberFormat="1" applyFont="1" applyFill="1" applyBorder="1" applyAlignment="1">
      <alignment horizontal="center" vertical="center"/>
    </xf>
    <xf numFmtId="0" fontId="42" fillId="0" borderId="16" xfId="0" applyFont="1" applyBorder="1" applyAlignment="1">
      <alignment vertical="center"/>
    </xf>
    <xf numFmtId="0" fontId="42" fillId="0" borderId="16" xfId="0" applyFont="1" applyBorder="1" applyAlignment="1">
      <alignment horizontal="left" vertical="center" wrapText="1"/>
    </xf>
    <xf numFmtId="10" fontId="42" fillId="15" borderId="16" xfId="10" applyNumberFormat="1" applyFont="1" applyFill="1" applyBorder="1" applyAlignment="1" applyProtection="1">
      <alignment horizontal="center" vertical="center" wrapText="1"/>
      <protection locked="0"/>
    </xf>
    <xf numFmtId="164" fontId="46" fillId="15" borderId="16" xfId="0" applyNumberFormat="1" applyFont="1" applyFill="1" applyBorder="1" applyAlignment="1" applyProtection="1">
      <alignment horizontal="center" vertical="center" wrapText="1"/>
      <protection locked="0"/>
    </xf>
    <xf numFmtId="10" fontId="42" fillId="0" borderId="0" xfId="10" applyNumberFormat="1" applyFont="1" applyAlignment="1" applyProtection="1">
      <alignment horizontal="center" vertical="center" wrapText="1"/>
      <protection locked="0"/>
    </xf>
    <xf numFmtId="165" fontId="42" fillId="0" borderId="0" xfId="0" applyNumberFormat="1" applyFont="1" applyAlignment="1" applyProtection="1">
      <alignment horizontal="center" vertical="center" wrapText="1"/>
      <protection locked="0"/>
    </xf>
    <xf numFmtId="0" fontId="42" fillId="11" borderId="3" xfId="0" applyFont="1" applyFill="1" applyBorder="1" applyAlignment="1" applyProtection="1">
      <alignment horizontal="center" vertical="center" wrapText="1"/>
      <protection locked="0"/>
    </xf>
    <xf numFmtId="0" fontId="42" fillId="11" borderId="4" xfId="0" applyFont="1" applyFill="1" applyBorder="1" applyAlignment="1" applyProtection="1">
      <alignment horizontal="left" vertical="center"/>
      <protection locked="0"/>
    </xf>
    <xf numFmtId="10" fontId="42" fillId="0" borderId="6" xfId="10" applyNumberFormat="1" applyFont="1" applyBorder="1" applyAlignment="1" applyProtection="1">
      <alignment horizontal="center" vertical="center" wrapText="1"/>
      <protection locked="0"/>
    </xf>
    <xf numFmtId="0" fontId="42" fillId="8" borderId="6" xfId="0" applyFont="1" applyFill="1" applyBorder="1" applyAlignment="1" applyProtection="1">
      <alignment horizontal="center" vertical="center" wrapText="1"/>
      <protection locked="0"/>
    </xf>
    <xf numFmtId="0" fontId="42" fillId="8" borderId="0" xfId="0" applyFont="1" applyFill="1" applyAlignment="1" applyProtection="1">
      <alignment horizontal="left" vertical="center" wrapText="1"/>
      <protection locked="0"/>
    </xf>
    <xf numFmtId="0" fontId="42" fillId="8" borderId="8" xfId="0" applyFont="1" applyFill="1" applyBorder="1" applyAlignment="1" applyProtection="1">
      <alignment horizontal="center" vertical="center" wrapText="1"/>
      <protection locked="0"/>
    </xf>
    <xf numFmtId="0" fontId="42" fillId="8" borderId="9" xfId="0" applyFont="1" applyFill="1" applyBorder="1" applyAlignment="1" applyProtection="1">
      <alignment horizontal="left" vertical="center" wrapText="1"/>
      <protection locked="0"/>
    </xf>
    <xf numFmtId="10" fontId="46" fillId="0" borderId="0" xfId="10" applyNumberFormat="1" applyFont="1" applyAlignment="1" applyProtection="1">
      <alignment horizontal="center" vertical="center" wrapText="1"/>
      <protection locked="0"/>
    </xf>
    <xf numFmtId="4" fontId="46" fillId="0" borderId="0" xfId="0" applyNumberFormat="1" applyFont="1" applyAlignment="1" applyProtection="1">
      <alignment horizontal="center" vertical="center" wrapText="1"/>
      <protection locked="0"/>
    </xf>
    <xf numFmtId="0" fontId="42" fillId="23" borderId="11" xfId="0" applyFont="1" applyFill="1" applyBorder="1" applyAlignment="1" applyProtection="1">
      <alignment horizontal="center" vertical="center" wrapText="1"/>
      <protection locked="0"/>
    </xf>
    <xf numFmtId="0" fontId="46" fillId="23" borderId="12" xfId="0" applyFont="1" applyFill="1" applyBorder="1" applyAlignment="1" applyProtection="1">
      <alignment horizontal="center" vertical="center" wrapText="1"/>
      <protection locked="0"/>
    </xf>
    <xf numFmtId="10" fontId="46" fillId="23" borderId="12" xfId="10" applyNumberFormat="1" applyFont="1" applyFill="1" applyBorder="1" applyAlignment="1" applyProtection="1">
      <alignment horizontal="center" vertical="center" wrapText="1"/>
      <protection locked="0"/>
    </xf>
    <xf numFmtId="4" fontId="46" fillId="23" borderId="12" xfId="0" applyNumberFormat="1" applyFont="1" applyFill="1" applyBorder="1" applyAlignment="1" applyProtection="1">
      <alignment horizontal="center" vertical="center" wrapText="1"/>
      <protection locked="0"/>
    </xf>
    <xf numFmtId="0" fontId="46" fillId="12" borderId="16" xfId="0" applyFont="1" applyFill="1" applyBorder="1" applyAlignment="1" applyProtection="1">
      <alignment horizontal="center" vertical="center" wrapText="1"/>
      <protection locked="0"/>
    </xf>
    <xf numFmtId="170" fontId="58" fillId="12" borderId="16" xfId="10" applyNumberFormat="1" applyFont="1" applyFill="1" applyBorder="1" applyAlignment="1" applyProtection="1">
      <alignment horizontal="center" vertical="center" wrapText="1"/>
      <protection locked="0"/>
    </xf>
    <xf numFmtId="4" fontId="46" fillId="12" borderId="16" xfId="0" applyNumberFormat="1" applyFont="1" applyFill="1" applyBorder="1" applyAlignment="1" applyProtection="1">
      <alignment horizontal="center" vertical="center" wrapText="1"/>
      <protection locked="0"/>
    </xf>
    <xf numFmtId="0" fontId="46" fillId="24" borderId="16" xfId="0" applyFont="1" applyFill="1" applyBorder="1" applyAlignment="1" applyProtection="1">
      <alignment horizontal="center" vertical="center" wrapText="1"/>
      <protection locked="0"/>
    </xf>
    <xf numFmtId="0" fontId="46" fillId="24" borderId="16" xfId="0" applyFont="1" applyFill="1" applyBorder="1" applyAlignment="1" applyProtection="1">
      <alignment horizontal="left" vertical="center" wrapText="1" indent="1"/>
      <protection locked="0"/>
    </xf>
    <xf numFmtId="10" fontId="42" fillId="24" borderId="16" xfId="0" applyNumberFormat="1" applyFont="1" applyFill="1" applyBorder="1" applyAlignment="1" applyProtection="1">
      <alignment horizontal="center" vertical="center" wrapText="1"/>
      <protection locked="0"/>
    </xf>
    <xf numFmtId="164" fontId="42" fillId="24" borderId="16" xfId="0" applyNumberFormat="1" applyFont="1" applyFill="1" applyBorder="1" applyAlignment="1">
      <alignment horizontal="center" vertical="center"/>
    </xf>
    <xf numFmtId="0" fontId="57" fillId="12" borderId="16" xfId="0" applyFont="1" applyFill="1" applyBorder="1" applyAlignment="1">
      <alignment horizontal="center" vertical="center" wrapText="1"/>
    </xf>
    <xf numFmtId="10" fontId="57" fillId="12" borderId="16" xfId="0" applyNumberFormat="1" applyFont="1" applyFill="1" applyBorder="1" applyAlignment="1" applyProtection="1">
      <alignment horizontal="center" vertical="center" wrapText="1"/>
      <protection locked="0"/>
    </xf>
    <xf numFmtId="164" fontId="57" fillId="12" borderId="16" xfId="0" applyNumberFormat="1" applyFont="1" applyFill="1" applyBorder="1" applyAlignment="1" applyProtection="1">
      <alignment horizontal="center" vertical="center" wrapText="1"/>
      <protection locked="0"/>
    </xf>
    <xf numFmtId="0" fontId="42" fillId="15" borderId="16" xfId="0" applyFont="1" applyFill="1" applyBorder="1" applyAlignment="1" applyProtection="1">
      <alignment horizontal="center" vertical="center" wrapText="1"/>
      <protection locked="0"/>
    </xf>
    <xf numFmtId="0" fontId="46" fillId="15" borderId="16" xfId="0" applyFont="1" applyFill="1" applyBorder="1" applyAlignment="1" applyProtection="1">
      <alignment horizontal="left" vertical="center" wrapText="1" indent="1"/>
      <protection locked="0"/>
    </xf>
    <xf numFmtId="10" fontId="46" fillId="12" borderId="16" xfId="0" applyNumberFormat="1" applyFont="1" applyFill="1" applyBorder="1" applyAlignment="1" applyProtection="1">
      <alignment horizontal="center" vertical="center" wrapText="1"/>
      <protection locked="0"/>
    </xf>
    <xf numFmtId="164" fontId="46" fillId="12" borderId="16" xfId="0" applyNumberFormat="1" applyFont="1" applyFill="1" applyBorder="1" applyAlignment="1" applyProtection="1">
      <alignment horizontal="center" vertical="center" wrapText="1"/>
      <protection locked="0"/>
    </xf>
    <xf numFmtId="0" fontId="42" fillId="0" borderId="0" xfId="0" applyFont="1" applyAlignment="1" applyProtection="1">
      <alignment horizontal="center" vertical="center"/>
      <protection locked="0"/>
    </xf>
    <xf numFmtId="165" fontId="42" fillId="0" borderId="0" xfId="0" applyNumberFormat="1" applyFont="1" applyAlignment="1" applyProtection="1">
      <alignment horizontal="center" vertical="center"/>
      <protection locked="0"/>
    </xf>
    <xf numFmtId="171" fontId="42" fillId="0" borderId="0" xfId="0" applyNumberFormat="1" applyFont="1" applyAlignment="1" applyProtection="1">
      <alignment horizontal="center" vertical="center"/>
      <protection locked="0"/>
    </xf>
    <xf numFmtId="164" fontId="42" fillId="0" borderId="0" xfId="0" applyNumberFormat="1" applyFont="1" applyAlignment="1" applyProtection="1">
      <alignment horizontal="center" vertical="center"/>
      <protection locked="0"/>
    </xf>
    <xf numFmtId="166" fontId="42" fillId="0" borderId="0" xfId="0" applyNumberFormat="1" applyFont="1" applyAlignment="1" applyProtection="1">
      <alignment horizontal="center" vertical="center"/>
      <protection locked="0"/>
    </xf>
    <xf numFmtId="0" fontId="17" fillId="0" borderId="0" xfId="0" applyFont="1" applyAlignment="1" applyProtection="1">
      <alignment vertical="center" wrapText="1"/>
      <protection locked="0"/>
    </xf>
    <xf numFmtId="0" fontId="18" fillId="0" borderId="16" xfId="0" applyFont="1" applyBorder="1" applyAlignment="1" applyProtection="1">
      <alignment horizontal="center" vertical="center" wrapText="1"/>
      <protection locked="0"/>
    </xf>
    <xf numFmtId="0" fontId="18" fillId="0" borderId="12" xfId="0" applyFont="1" applyBorder="1" applyAlignment="1" applyProtection="1">
      <alignment vertical="center" wrapText="1"/>
      <protection locked="0"/>
    </xf>
    <xf numFmtId="10" fontId="18" fillId="0" borderId="6" xfId="0" applyNumberFormat="1" applyFont="1" applyBorder="1" applyAlignment="1" applyProtection="1">
      <alignment horizontal="center" vertical="center" wrapText="1"/>
      <protection locked="0"/>
    </xf>
    <xf numFmtId="0" fontId="19" fillId="0" borderId="0" xfId="0" applyFont="1"/>
    <xf numFmtId="164" fontId="42" fillId="26" borderId="16" xfId="0" applyNumberFormat="1" applyFont="1" applyFill="1" applyBorder="1" applyAlignment="1" applyProtection="1">
      <alignment horizontal="center" vertical="center" wrapText="1"/>
      <protection locked="0"/>
    </xf>
    <xf numFmtId="164" fontId="18" fillId="27" borderId="16" xfId="0" applyNumberFormat="1" applyFont="1" applyFill="1" applyBorder="1" applyAlignment="1" applyProtection="1">
      <alignment horizontal="center" vertical="center" wrapText="1"/>
      <protection locked="0"/>
    </xf>
    <xf numFmtId="10" fontId="18" fillId="0" borderId="11" xfId="0" applyNumberFormat="1" applyFont="1" applyBorder="1" applyAlignment="1" applyProtection="1">
      <alignment horizontal="center" vertical="center" wrapText="1"/>
      <protection locked="0"/>
    </xf>
    <xf numFmtId="10" fontId="42" fillId="0" borderId="18" xfId="0" applyNumberFormat="1" applyFont="1" applyBorder="1" applyAlignment="1">
      <alignment horizontal="center" vertical="center" wrapText="1"/>
    </xf>
    <xf numFmtId="10" fontId="42" fillId="0" borderId="16" xfId="0" quotePrefix="1" applyNumberFormat="1" applyFont="1" applyBorder="1" applyAlignment="1">
      <alignment horizontal="center" vertical="center"/>
    </xf>
    <xf numFmtId="10" fontId="42" fillId="20" borderId="16" xfId="10" applyNumberFormat="1" applyFont="1" applyFill="1" applyBorder="1" applyAlignment="1">
      <alignment horizontal="center" vertical="center"/>
    </xf>
    <xf numFmtId="0" fontId="42" fillId="20" borderId="16" xfId="0" applyFont="1" applyFill="1" applyBorder="1" applyAlignment="1">
      <alignment horizontal="left" vertical="center"/>
    </xf>
    <xf numFmtId="173" fontId="42" fillId="15" borderId="16" xfId="0" applyNumberFormat="1" applyFont="1" applyFill="1" applyBorder="1" applyAlignment="1">
      <alignment horizontal="center" vertical="center"/>
    </xf>
    <xf numFmtId="173" fontId="42" fillId="15" borderId="16" xfId="0" applyNumberFormat="1" applyFont="1" applyFill="1" applyBorder="1" applyAlignment="1">
      <alignment horizontal="center"/>
    </xf>
    <xf numFmtId="0" fontId="46" fillId="26" borderId="11" xfId="0" applyFont="1" applyFill="1" applyBorder="1" applyAlignment="1" applyProtection="1">
      <alignment horizontal="center" vertical="center" wrapText="1"/>
      <protection locked="0"/>
    </xf>
    <xf numFmtId="0" fontId="46" fillId="26" borderId="12" xfId="0" applyFont="1" applyFill="1" applyBorder="1" applyAlignment="1" applyProtection="1">
      <alignment horizontal="left" vertical="center" wrapText="1"/>
      <protection locked="0"/>
    </xf>
    <xf numFmtId="0" fontId="46" fillId="26" borderId="12" xfId="0" applyFont="1" applyFill="1" applyBorder="1" applyAlignment="1" applyProtection="1">
      <alignment horizontal="center" vertical="center" wrapText="1"/>
      <protection locked="0"/>
    </xf>
    <xf numFmtId="0" fontId="46" fillId="26" borderId="16" xfId="0" applyFont="1" applyFill="1" applyBorder="1" applyAlignment="1" applyProtection="1">
      <alignment horizontal="center" vertical="center" wrapText="1"/>
      <protection locked="0"/>
    </xf>
    <xf numFmtId="164" fontId="18" fillId="26" borderId="16" xfId="0" applyNumberFormat="1" applyFont="1" applyFill="1" applyBorder="1" applyAlignment="1" applyProtection="1">
      <alignment horizontal="center" vertical="center" wrapText="1"/>
      <protection locked="0"/>
    </xf>
    <xf numFmtId="0" fontId="42" fillId="26" borderId="11" xfId="0" applyFont="1" applyFill="1" applyBorder="1" applyAlignment="1" applyProtection="1">
      <alignment horizontal="center" vertical="center" wrapText="1"/>
      <protection locked="0"/>
    </xf>
    <xf numFmtId="2" fontId="46" fillId="26" borderId="12" xfId="0" applyNumberFormat="1" applyFont="1" applyFill="1" applyBorder="1" applyAlignment="1">
      <alignment horizontal="center" vertical="center" wrapText="1"/>
    </xf>
    <xf numFmtId="164" fontId="46" fillId="26" borderId="16" xfId="0" applyNumberFormat="1" applyFont="1" applyFill="1" applyBorder="1" applyAlignment="1">
      <alignment horizontal="center" vertical="center" wrapText="1"/>
    </xf>
    <xf numFmtId="0" fontId="46" fillId="28" borderId="11" xfId="0" applyFont="1" applyFill="1" applyBorder="1" applyAlignment="1" applyProtection="1">
      <alignment horizontal="left" vertical="center"/>
      <protection locked="0"/>
    </xf>
    <xf numFmtId="0" fontId="46" fillId="28" borderId="12" xfId="0" applyFont="1" applyFill="1" applyBorder="1" applyAlignment="1" applyProtection="1">
      <alignment horizontal="left" vertical="center"/>
      <protection locked="0"/>
    </xf>
    <xf numFmtId="0" fontId="57" fillId="28" borderId="12" xfId="0" applyFont="1" applyFill="1" applyBorder="1" applyAlignment="1" applyProtection="1">
      <alignment horizontal="center" vertical="center" wrapText="1"/>
      <protection locked="0"/>
    </xf>
    <xf numFmtId="0" fontId="46" fillId="28" borderId="16" xfId="0" applyFont="1" applyFill="1" applyBorder="1" applyAlignment="1" applyProtection="1">
      <alignment horizontal="center" vertical="center" wrapText="1"/>
      <protection locked="0"/>
    </xf>
    <xf numFmtId="164" fontId="42" fillId="28" borderId="16" xfId="0" applyNumberFormat="1" applyFont="1" applyFill="1" applyBorder="1" applyAlignment="1">
      <alignment horizontal="center" vertical="center" wrapText="1"/>
    </xf>
    <xf numFmtId="0" fontId="46" fillId="29" borderId="16" xfId="0" applyFont="1" applyFill="1" applyBorder="1" applyAlignment="1" applyProtection="1">
      <alignment horizontal="center" vertical="center" wrapText="1"/>
      <protection locked="0"/>
    </xf>
    <xf numFmtId="0" fontId="46" fillId="29" borderId="12" xfId="0" applyFont="1" applyFill="1" applyBorder="1" applyAlignment="1" applyProtection="1">
      <alignment horizontal="center" vertical="center" wrapText="1"/>
      <protection locked="0"/>
    </xf>
    <xf numFmtId="10" fontId="46" fillId="29" borderId="16" xfId="0" applyNumberFormat="1" applyFont="1" applyFill="1" applyBorder="1" applyAlignment="1">
      <alignment horizontal="center" vertical="center" wrapText="1"/>
    </xf>
    <xf numFmtId="164" fontId="58" fillId="28" borderId="16" xfId="0" applyNumberFormat="1" applyFont="1" applyFill="1" applyBorder="1" applyAlignment="1">
      <alignment horizontal="center" vertical="center" wrapText="1"/>
    </xf>
    <xf numFmtId="0" fontId="42" fillId="30" borderId="3" xfId="0" applyFont="1" applyFill="1" applyBorder="1" applyAlignment="1" applyProtection="1">
      <alignment horizontal="center" vertical="center" wrapText="1"/>
      <protection locked="0"/>
    </xf>
    <xf numFmtId="0" fontId="46" fillId="30" borderId="4" xfId="0" applyFont="1" applyFill="1" applyBorder="1" applyAlignment="1" applyProtection="1">
      <alignment horizontal="left" vertical="center"/>
      <protection locked="0"/>
    </xf>
    <xf numFmtId="2" fontId="46" fillId="30" borderId="4" xfId="0" applyNumberFormat="1" applyFont="1" applyFill="1" applyBorder="1" applyAlignment="1">
      <alignment horizontal="center" vertical="center" wrapText="1"/>
    </xf>
    <xf numFmtId="4" fontId="42" fillId="30" borderId="16" xfId="0" applyNumberFormat="1" applyFont="1" applyFill="1" applyBorder="1" applyAlignment="1" applyProtection="1">
      <alignment horizontal="center" vertical="center" wrapText="1"/>
      <protection locked="0"/>
    </xf>
    <xf numFmtId="0" fontId="46" fillId="31" borderId="16" xfId="0" applyFont="1" applyFill="1" applyBorder="1" applyAlignment="1">
      <alignment horizontal="center" vertical="center" wrapText="1"/>
    </xf>
    <xf numFmtId="0" fontId="46" fillId="31" borderId="16" xfId="0" applyFont="1" applyFill="1" applyBorder="1" applyAlignment="1">
      <alignment horizontal="left" vertical="center"/>
    </xf>
    <xf numFmtId="0" fontId="46" fillId="31" borderId="16" xfId="0" applyFont="1" applyFill="1" applyBorder="1" applyAlignment="1" applyProtection="1">
      <alignment horizontal="center" vertical="center" wrapText="1"/>
      <protection locked="0"/>
    </xf>
    <xf numFmtId="0" fontId="42" fillId="32" borderId="16" xfId="0" applyFont="1" applyFill="1" applyBorder="1" applyAlignment="1">
      <alignment horizontal="center" vertical="center" wrapText="1"/>
    </xf>
    <xf numFmtId="164" fontId="42" fillId="31" borderId="16" xfId="0" applyNumberFormat="1" applyFont="1" applyFill="1" applyBorder="1" applyAlignment="1">
      <alignment horizontal="center" vertical="center"/>
    </xf>
    <xf numFmtId="0" fontId="46" fillId="32" borderId="11" xfId="0" applyFont="1" applyFill="1" applyBorder="1" applyAlignment="1">
      <alignment horizontal="center" vertical="center"/>
    </xf>
    <xf numFmtId="0" fontId="46" fillId="33" borderId="16" xfId="0" applyFont="1" applyFill="1" applyBorder="1" applyAlignment="1" applyProtection="1">
      <alignment horizontal="center" vertical="center" wrapText="1"/>
      <protection locked="0"/>
    </xf>
    <xf numFmtId="0" fontId="46" fillId="33" borderId="16" xfId="0" applyFont="1" applyFill="1" applyBorder="1" applyAlignment="1" applyProtection="1">
      <alignment horizontal="left" vertical="center" wrapText="1" indent="1"/>
      <protection locked="0"/>
    </xf>
    <xf numFmtId="10" fontId="42" fillId="33" borderId="16" xfId="0" applyNumberFormat="1" applyFont="1" applyFill="1" applyBorder="1" applyAlignment="1" applyProtection="1">
      <alignment horizontal="center" vertical="center" wrapText="1"/>
      <protection locked="0"/>
    </xf>
    <xf numFmtId="164" fontId="42" fillId="33" borderId="16" xfId="0" applyNumberFormat="1" applyFont="1" applyFill="1" applyBorder="1" applyAlignment="1">
      <alignment horizontal="center" vertical="center"/>
    </xf>
    <xf numFmtId="0" fontId="46" fillId="26" borderId="16" xfId="0" applyFont="1" applyFill="1" applyBorder="1" applyAlignment="1" applyProtection="1">
      <alignment horizontal="left" vertical="center" wrapText="1" indent="1"/>
      <protection locked="0"/>
    </xf>
    <xf numFmtId="10" fontId="42" fillId="26" borderId="16" xfId="0" applyNumberFormat="1" applyFont="1" applyFill="1" applyBorder="1" applyAlignment="1" applyProtection="1">
      <alignment horizontal="center" vertical="center" wrapText="1"/>
      <protection locked="0"/>
    </xf>
    <xf numFmtId="164" fontId="42" fillId="26" borderId="16" xfId="0" applyNumberFormat="1" applyFont="1" applyFill="1" applyBorder="1" applyAlignment="1">
      <alignment horizontal="center" vertical="center"/>
    </xf>
    <xf numFmtId="0" fontId="46" fillId="28" borderId="16" xfId="0" applyFont="1" applyFill="1" applyBorder="1" applyAlignment="1" applyProtection="1">
      <alignment horizontal="left" vertical="center" wrapText="1" indent="1"/>
      <protection locked="0"/>
    </xf>
    <xf numFmtId="10" fontId="42" fillId="28" borderId="16" xfId="0" applyNumberFormat="1" applyFont="1" applyFill="1" applyBorder="1" applyAlignment="1" applyProtection="1">
      <alignment horizontal="center" vertical="center" wrapText="1"/>
      <protection locked="0"/>
    </xf>
    <xf numFmtId="164" fontId="42" fillId="28" borderId="16" xfId="0" applyNumberFormat="1" applyFont="1" applyFill="1" applyBorder="1" applyAlignment="1">
      <alignment horizontal="center" vertical="center"/>
    </xf>
    <xf numFmtId="10" fontId="58" fillId="32" borderId="16" xfId="0" applyNumberFormat="1" applyFont="1" applyFill="1" applyBorder="1" applyAlignment="1">
      <alignment horizontal="center" vertical="center"/>
    </xf>
    <xf numFmtId="164" fontId="58" fillId="32" borderId="16" xfId="0" applyNumberFormat="1" applyFont="1" applyFill="1" applyBorder="1" applyAlignment="1">
      <alignment horizontal="center" vertical="center"/>
    </xf>
    <xf numFmtId="0" fontId="42" fillId="0" borderId="0" xfId="0" applyFont="1" applyAlignment="1" applyProtection="1">
      <alignment horizontal="right" vertical="center"/>
      <protection locked="0"/>
    </xf>
    <xf numFmtId="49" fontId="41" fillId="0" borderId="0" xfId="0" applyNumberFormat="1" applyFont="1" applyAlignment="1" applyProtection="1">
      <alignment horizontal="left" vertical="center"/>
      <protection locked="0"/>
    </xf>
    <xf numFmtId="0" fontId="46" fillId="10" borderId="8" xfId="0" applyFont="1" applyFill="1" applyBorder="1" applyAlignment="1">
      <alignment horizontal="center" vertical="center"/>
    </xf>
    <xf numFmtId="49" fontId="42" fillId="19" borderId="11" xfId="0" applyNumberFormat="1" applyFont="1" applyFill="1" applyBorder="1" applyAlignment="1" applyProtection="1">
      <alignment horizontal="left" vertical="center" wrapText="1"/>
      <protection locked="0"/>
    </xf>
    <xf numFmtId="0" fontId="27" fillId="25" borderId="1" xfId="0" applyFont="1" applyFill="1" applyBorder="1" applyAlignment="1">
      <alignment vertical="center" wrapText="1"/>
    </xf>
    <xf numFmtId="0" fontId="41" fillId="34" borderId="14" xfId="0" applyFont="1" applyFill="1" applyBorder="1" applyAlignment="1">
      <alignment horizontal="center" vertical="center" wrapText="1"/>
    </xf>
    <xf numFmtId="0" fontId="41" fillId="34" borderId="16" xfId="0" applyFont="1" applyFill="1" applyBorder="1" applyAlignment="1">
      <alignment horizontal="center" vertical="center" wrapText="1"/>
    </xf>
    <xf numFmtId="0" fontId="41" fillId="34" borderId="11" xfId="0" applyFont="1" applyFill="1" applyBorder="1" applyAlignment="1" applyProtection="1">
      <alignment horizontal="center" vertical="center" wrapText="1"/>
      <protection locked="0"/>
    </xf>
    <xf numFmtId="4" fontId="42" fillId="0" borderId="1" xfId="0" applyNumberFormat="1" applyFont="1" applyBorder="1" applyAlignment="1">
      <alignment horizontal="center" vertical="center"/>
    </xf>
    <xf numFmtId="0" fontId="42" fillId="28" borderId="11" xfId="0" applyFont="1" applyFill="1" applyBorder="1" applyAlignment="1" applyProtection="1">
      <alignment horizontal="center" vertical="center" wrapText="1"/>
      <protection locked="0"/>
    </xf>
    <xf numFmtId="164" fontId="46" fillId="28" borderId="16" xfId="0" applyNumberFormat="1" applyFont="1" applyFill="1" applyBorder="1" applyAlignment="1">
      <alignment horizontal="center" vertical="center" wrapText="1"/>
    </xf>
    <xf numFmtId="0" fontId="46" fillId="29" borderId="11" xfId="0" applyFont="1" applyFill="1" applyBorder="1" applyAlignment="1" applyProtection="1">
      <alignment horizontal="center" vertical="center" wrapText="1"/>
      <protection locked="0"/>
    </xf>
    <xf numFmtId="10" fontId="58" fillId="29" borderId="16" xfId="0" applyNumberFormat="1" applyFont="1" applyFill="1" applyBorder="1" applyAlignment="1">
      <alignment horizontal="center" vertical="center" wrapText="1"/>
    </xf>
    <xf numFmtId="0" fontId="42" fillId="28" borderId="3" xfId="0" applyFont="1" applyFill="1" applyBorder="1" applyAlignment="1" applyProtection="1">
      <alignment horizontal="center" vertical="center" wrapText="1"/>
      <protection locked="0"/>
    </xf>
    <xf numFmtId="0" fontId="46" fillId="28" borderId="4" xfId="0" applyFont="1" applyFill="1" applyBorder="1" applyAlignment="1" applyProtection="1">
      <alignment horizontal="left" vertical="center"/>
      <protection locked="0"/>
    </xf>
    <xf numFmtId="164" fontId="46" fillId="28" borderId="4" xfId="0" applyNumberFormat="1" applyFont="1" applyFill="1" applyBorder="1" applyAlignment="1">
      <alignment horizontal="center" vertical="center" wrapText="1"/>
    </xf>
    <xf numFmtId="0" fontId="42" fillId="29" borderId="16" xfId="0" applyFont="1" applyFill="1" applyBorder="1" applyAlignment="1">
      <alignment vertical="center" wrapText="1"/>
    </xf>
    <xf numFmtId="164" fontId="46" fillId="29" borderId="16" xfId="0" applyNumberFormat="1" applyFont="1" applyFill="1" applyBorder="1" applyAlignment="1">
      <alignment horizontal="center" vertical="center" wrapText="1"/>
    </xf>
    <xf numFmtId="0" fontId="42" fillId="29" borderId="11" xfId="0" applyFont="1" applyFill="1" applyBorder="1" applyAlignment="1" applyProtection="1">
      <alignment horizontal="left" vertical="center" wrapText="1"/>
      <protection locked="0"/>
    </xf>
    <xf numFmtId="0" fontId="42" fillId="29" borderId="11" xfId="0" applyFont="1" applyFill="1" applyBorder="1" applyAlignment="1" applyProtection="1">
      <alignment horizontal="center" vertical="center" wrapText="1"/>
      <protection locked="0"/>
    </xf>
    <xf numFmtId="2" fontId="46" fillId="29" borderId="12" xfId="0" applyNumberFormat="1" applyFont="1" applyFill="1" applyBorder="1" applyAlignment="1">
      <alignment horizontal="center" vertical="center" wrapText="1"/>
    </xf>
    <xf numFmtId="0" fontId="46" fillId="28" borderId="16" xfId="0" applyFont="1" applyFill="1" applyBorder="1" applyAlignment="1">
      <alignment horizontal="center" vertical="center"/>
    </xf>
    <xf numFmtId="0" fontId="42" fillId="29" borderId="11" xfId="0" applyFont="1" applyFill="1" applyBorder="1" applyAlignment="1">
      <alignment vertical="center"/>
    </xf>
    <xf numFmtId="10" fontId="42" fillId="29" borderId="13" xfId="0" applyNumberFormat="1" applyFont="1" applyFill="1" applyBorder="1" applyAlignment="1">
      <alignment horizontal="center" vertical="center"/>
    </xf>
    <xf numFmtId="0" fontId="46" fillId="28" borderId="11" xfId="0" applyFont="1" applyFill="1" applyBorder="1" applyAlignment="1">
      <alignment horizontal="center" vertical="center" wrapText="1"/>
    </xf>
    <xf numFmtId="10" fontId="46" fillId="28" borderId="13" xfId="0" applyNumberFormat="1" applyFont="1" applyFill="1" applyBorder="1" applyAlignment="1">
      <alignment horizontal="center" vertical="center" wrapText="1"/>
    </xf>
    <xf numFmtId="164" fontId="46" fillId="28" borderId="16" xfId="10" applyNumberFormat="1" applyFont="1" applyFill="1" applyBorder="1" applyAlignment="1">
      <alignment horizontal="center" vertical="center" wrapText="1"/>
    </xf>
    <xf numFmtId="164" fontId="42" fillId="36" borderId="16" xfId="0" applyNumberFormat="1" applyFont="1" applyFill="1" applyBorder="1" applyAlignment="1">
      <alignment horizontal="center" vertical="center"/>
    </xf>
    <xf numFmtId="0" fontId="46" fillId="37" borderId="16" xfId="0" applyFont="1" applyFill="1" applyBorder="1" applyAlignment="1">
      <alignment horizontal="center" vertical="center" wrapText="1"/>
    </xf>
    <xf numFmtId="0" fontId="46" fillId="37" borderId="16" xfId="0" applyFont="1" applyFill="1" applyBorder="1" applyAlignment="1">
      <alignment horizontal="left" vertical="center"/>
    </xf>
    <xf numFmtId="0" fontId="46" fillId="37" borderId="16" xfId="0" applyFont="1" applyFill="1" applyBorder="1" applyAlignment="1" applyProtection="1">
      <alignment horizontal="center" vertical="center" wrapText="1"/>
      <protection locked="0"/>
    </xf>
    <xf numFmtId="169" fontId="46" fillId="37" borderId="11" xfId="0" applyNumberFormat="1" applyFont="1" applyFill="1" applyBorder="1" applyAlignment="1">
      <alignment horizontal="center" vertical="center"/>
    </xf>
    <xf numFmtId="10" fontId="58" fillId="37" borderId="16" xfId="0" applyNumberFormat="1" applyFont="1" applyFill="1" applyBorder="1" applyAlignment="1">
      <alignment horizontal="center" vertical="center"/>
    </xf>
    <xf numFmtId="164" fontId="58" fillId="37" borderId="16" xfId="0" applyNumberFormat="1" applyFont="1" applyFill="1" applyBorder="1" applyAlignment="1">
      <alignment horizontal="center" vertical="center"/>
    </xf>
    <xf numFmtId="169" fontId="40" fillId="0" borderId="16" xfId="0" applyNumberFormat="1" applyFont="1" applyBorder="1" applyAlignment="1">
      <alignment horizontal="center"/>
    </xf>
    <xf numFmtId="10" fontId="40" fillId="0" borderId="16" xfId="0" applyNumberFormat="1" applyFont="1" applyBorder="1" applyAlignment="1">
      <alignment horizontal="center"/>
    </xf>
    <xf numFmtId="170" fontId="58" fillId="37" borderId="16" xfId="0" applyNumberFormat="1" applyFont="1" applyFill="1" applyBorder="1" applyAlignment="1">
      <alignment horizontal="center" vertical="center"/>
    </xf>
    <xf numFmtId="0" fontId="46" fillId="37" borderId="11" xfId="0" applyFont="1" applyFill="1" applyBorder="1" applyAlignment="1">
      <alignment horizontal="center" vertical="center"/>
    </xf>
    <xf numFmtId="0" fontId="46" fillId="37" borderId="11" xfId="0" applyFont="1" applyFill="1" applyBorder="1" applyAlignment="1">
      <alignment horizontal="left" vertical="center"/>
    </xf>
    <xf numFmtId="10" fontId="46" fillId="37" borderId="16" xfId="0" applyNumberFormat="1" applyFont="1" applyFill="1" applyBorder="1" applyAlignment="1">
      <alignment horizontal="center" vertical="center"/>
    </xf>
    <xf numFmtId="0" fontId="42" fillId="36" borderId="16" xfId="0" applyFont="1" applyFill="1" applyBorder="1" applyAlignment="1" applyProtection="1">
      <alignment horizontal="center" vertical="center" wrapText="1"/>
      <protection locked="0"/>
    </xf>
    <xf numFmtId="2" fontId="46" fillId="36" borderId="16" xfId="0" applyNumberFormat="1" applyFont="1" applyFill="1" applyBorder="1" applyAlignment="1">
      <alignment horizontal="center" vertical="center" wrapText="1"/>
    </xf>
    <xf numFmtId="0" fontId="46" fillId="36" borderId="16" xfId="0" applyFont="1" applyFill="1" applyBorder="1" applyAlignment="1">
      <alignment horizontal="center" vertical="center"/>
    </xf>
    <xf numFmtId="0" fontId="46" fillId="37" borderId="16" xfId="0" applyFont="1" applyFill="1" applyBorder="1" applyAlignment="1" applyProtection="1">
      <alignment horizontal="left" vertical="center" wrapText="1" indent="1"/>
      <protection locked="0"/>
    </xf>
    <xf numFmtId="10" fontId="42" fillId="37" borderId="16" xfId="0" applyNumberFormat="1" applyFont="1" applyFill="1" applyBorder="1" applyAlignment="1" applyProtection="1">
      <alignment horizontal="center" vertical="center" wrapText="1"/>
      <protection locked="0"/>
    </xf>
    <xf numFmtId="164" fontId="42" fillId="37" borderId="16" xfId="0" applyNumberFormat="1" applyFont="1" applyFill="1" applyBorder="1" applyAlignment="1">
      <alignment horizontal="center" vertical="center"/>
    </xf>
    <xf numFmtId="174" fontId="0" fillId="0" borderId="0" xfId="0" applyNumberFormat="1"/>
    <xf numFmtId="0" fontId="52" fillId="0" borderId="1" xfId="0" applyFont="1" applyBorder="1" applyAlignment="1">
      <alignment horizontal="center"/>
    </xf>
    <xf numFmtId="0" fontId="65" fillId="0" borderId="1" xfId="0" applyFont="1" applyBorder="1" applyAlignment="1">
      <alignment horizontal="center" vertical="center"/>
    </xf>
    <xf numFmtId="0" fontId="69" fillId="9" borderId="6" xfId="0" applyFont="1" applyFill="1" applyBorder="1" applyAlignment="1">
      <alignment horizontal="left" indent="1"/>
    </xf>
    <xf numFmtId="0" fontId="44" fillId="9" borderId="0" xfId="0" applyFont="1" applyFill="1" applyAlignment="1">
      <alignment horizontal="left" indent="1"/>
    </xf>
    <xf numFmtId="0" fontId="44" fillId="9" borderId="7" xfId="0" applyFont="1" applyFill="1" applyBorder="1"/>
    <xf numFmtId="0" fontId="69" fillId="9" borderId="0" xfId="0" applyFont="1" applyFill="1" applyAlignment="1">
      <alignment horizontal="left" indent="1"/>
    </xf>
    <xf numFmtId="0" fontId="70" fillId="9" borderId="6" xfId="0" applyFont="1" applyFill="1" applyBorder="1" applyAlignment="1">
      <alignment horizontal="left" indent="1"/>
    </xf>
    <xf numFmtId="0" fontId="70" fillId="9" borderId="0" xfId="0" applyFont="1" applyFill="1" applyAlignment="1">
      <alignment horizontal="left" indent="1"/>
    </xf>
    <xf numFmtId="0" fontId="70" fillId="9" borderId="7" xfId="0" applyFont="1" applyFill="1" applyBorder="1"/>
    <xf numFmtId="0" fontId="69" fillId="9" borderId="6" xfId="0" applyFont="1" applyFill="1" applyBorder="1" applyAlignment="1">
      <alignment horizontal="left" vertical="center" indent="1"/>
    </xf>
    <xf numFmtId="49" fontId="44" fillId="9" borderId="7" xfId="0" applyNumberFormat="1" applyFont="1" applyFill="1" applyBorder="1" applyAlignment="1">
      <alignment vertical="center" wrapText="1"/>
    </xf>
    <xf numFmtId="0" fontId="62" fillId="0" borderId="23" xfId="0" applyFont="1" applyBorder="1" applyAlignment="1">
      <alignment horizontal="left" vertical="center" indent="1"/>
    </xf>
    <xf numFmtId="49" fontId="44" fillId="9" borderId="7" xfId="0" applyNumberFormat="1" applyFont="1" applyFill="1" applyBorder="1" applyAlignment="1">
      <alignment vertical="top" wrapText="1"/>
    </xf>
    <xf numFmtId="0" fontId="71" fillId="9" borderId="6" xfId="0" applyFont="1" applyFill="1" applyBorder="1" applyAlignment="1">
      <alignment horizontal="left" indent="1"/>
    </xf>
    <xf numFmtId="0" fontId="71" fillId="9" borderId="0" xfId="0" applyFont="1" applyFill="1" applyAlignment="1">
      <alignment horizontal="left" indent="1"/>
    </xf>
    <xf numFmtId="0" fontId="73" fillId="9" borderId="6" xfId="0" applyFont="1" applyFill="1" applyBorder="1" applyAlignment="1">
      <alignment horizontal="left" indent="1"/>
    </xf>
    <xf numFmtId="0" fontId="44" fillId="9" borderId="8" xfId="0" applyFont="1" applyFill="1" applyBorder="1" applyAlignment="1">
      <alignment horizontal="left" indent="1"/>
    </xf>
    <xf numFmtId="0" fontId="44" fillId="9" borderId="9" xfId="0" applyFont="1" applyFill="1" applyBorder="1" applyAlignment="1">
      <alignment horizontal="left" indent="1"/>
    </xf>
    <xf numFmtId="0" fontId="44" fillId="9" borderId="10" xfId="0" applyFont="1" applyFill="1" applyBorder="1"/>
    <xf numFmtId="0" fontId="44" fillId="9" borderId="0" xfId="0" applyFont="1" applyFill="1"/>
    <xf numFmtId="49" fontId="46" fillId="8" borderId="16" xfId="0" applyNumberFormat="1" applyFont="1" applyFill="1" applyBorder="1" applyAlignment="1">
      <alignment horizontal="center" vertical="center"/>
    </xf>
    <xf numFmtId="0" fontId="52" fillId="0" borderId="1" xfId="0" applyFont="1" applyBorder="1"/>
    <xf numFmtId="174" fontId="42" fillId="0" borderId="6" xfId="0" applyNumberFormat="1" applyFont="1" applyBorder="1" applyAlignment="1" applyProtection="1">
      <alignment horizontal="center" vertical="center" wrapText="1"/>
      <protection locked="0"/>
    </xf>
    <xf numFmtId="0" fontId="68" fillId="0" borderId="0" xfId="0" applyFont="1" applyAlignment="1" applyProtection="1">
      <alignment horizontal="left" vertical="center" wrapText="1"/>
      <protection locked="0"/>
    </xf>
    <xf numFmtId="0" fontId="76" fillId="0" borderId="0" xfId="0" applyFont="1" applyAlignment="1">
      <alignment vertical="center" wrapText="1"/>
    </xf>
    <xf numFmtId="164" fontId="42" fillId="38" borderId="16" xfId="0" applyNumberFormat="1" applyFont="1" applyFill="1" applyBorder="1" applyAlignment="1">
      <alignment horizontal="center" vertical="center"/>
    </xf>
    <xf numFmtId="174" fontId="42" fillId="0" borderId="12" xfId="0" applyNumberFormat="1" applyFont="1" applyBorder="1" applyAlignment="1">
      <alignment horizontal="center" vertical="center"/>
    </xf>
    <xf numFmtId="174" fontId="18" fillId="0" borderId="12" xfId="0" applyNumberFormat="1" applyFont="1" applyBorder="1" applyAlignment="1" applyProtection="1">
      <alignment vertical="center" wrapText="1"/>
      <protection locked="0"/>
    </xf>
    <xf numFmtId="174" fontId="46" fillId="0" borderId="0" xfId="0" applyNumberFormat="1" applyFont="1" applyAlignment="1">
      <alignment horizontal="center" vertical="center" wrapText="1"/>
    </xf>
    <xf numFmtId="174" fontId="46" fillId="0" borderId="12" xfId="0" applyNumberFormat="1" applyFont="1" applyBorder="1" applyAlignment="1">
      <alignment horizontal="center" vertical="center" wrapText="1"/>
    </xf>
    <xf numFmtId="174" fontId="46" fillId="0" borderId="13" xfId="0" applyNumberFormat="1" applyFont="1" applyBorder="1" applyAlignment="1">
      <alignment horizontal="center" vertical="center" wrapText="1"/>
    </xf>
    <xf numFmtId="174" fontId="46" fillId="0" borderId="10" xfId="0" applyNumberFormat="1" applyFont="1" applyBorder="1" applyAlignment="1">
      <alignment horizontal="center" vertical="center" wrapText="1"/>
    </xf>
    <xf numFmtId="174" fontId="46" fillId="0" borderId="9" xfId="0" applyNumberFormat="1" applyFont="1" applyBorder="1" applyAlignment="1">
      <alignment horizontal="center" vertical="center" wrapText="1"/>
    </xf>
    <xf numFmtId="164" fontId="68" fillId="29" borderId="16" xfId="0" applyNumberFormat="1" applyFont="1" applyFill="1" applyBorder="1" applyAlignment="1">
      <alignment horizontal="center" vertical="center" wrapText="1"/>
    </xf>
    <xf numFmtId="174" fontId="68" fillId="29" borderId="16" xfId="0" applyNumberFormat="1" applyFont="1" applyFill="1" applyBorder="1" applyAlignment="1">
      <alignment vertical="center" wrapText="1"/>
    </xf>
    <xf numFmtId="164" fontId="68" fillId="29" borderId="12" xfId="0" applyNumberFormat="1" applyFont="1" applyFill="1" applyBorder="1" applyAlignment="1">
      <alignment horizontal="center" vertical="center" wrapText="1"/>
    </xf>
    <xf numFmtId="10" fontId="77" fillId="0" borderId="16" xfId="0" applyNumberFormat="1" applyFont="1" applyBorder="1" applyAlignment="1">
      <alignment horizontal="center"/>
    </xf>
    <xf numFmtId="10" fontId="42" fillId="0" borderId="16" xfId="0" applyNumberFormat="1" applyFont="1" applyBorder="1" applyAlignment="1">
      <alignment horizontal="right" vertical="center"/>
    </xf>
    <xf numFmtId="10" fontId="42" fillId="0" borderId="16" xfId="0" applyNumberFormat="1" applyFont="1" applyBorder="1" applyAlignment="1">
      <alignment horizontal="right" vertical="center" wrapText="1"/>
    </xf>
    <xf numFmtId="0" fontId="63" fillId="0" borderId="0" xfId="0" applyFont="1" applyAlignment="1">
      <alignment horizontal="left" vertical="center" wrapText="1"/>
    </xf>
    <xf numFmtId="0" fontId="52" fillId="22" borderId="16" xfId="0" applyFont="1" applyFill="1" applyBorder="1"/>
    <xf numFmtId="0" fontId="52" fillId="28" borderId="16" xfId="0" applyFont="1" applyFill="1" applyBorder="1"/>
    <xf numFmtId="0" fontId="79" fillId="0" borderId="31" xfId="0" applyFont="1" applyBorder="1" applyAlignment="1">
      <alignment horizontal="center" vertical="center" wrapText="1"/>
    </xf>
    <xf numFmtId="49" fontId="61" fillId="0" borderId="19" xfId="0" applyNumberFormat="1" applyFont="1" applyBorder="1" applyAlignment="1">
      <alignment horizontal="center"/>
    </xf>
    <xf numFmtId="0" fontId="61" fillId="0" borderId="19" xfId="0" applyFont="1" applyBorder="1" applyAlignment="1">
      <alignment wrapText="1"/>
    </xf>
    <xf numFmtId="0" fontId="61" fillId="0" borderId="19" xfId="0" applyFont="1" applyBorder="1" applyAlignment="1">
      <alignment horizontal="center"/>
    </xf>
    <xf numFmtId="4" fontId="61" fillId="0" borderId="19" xfId="0" applyNumberFormat="1" applyFont="1" applyBorder="1" applyAlignment="1">
      <alignment horizontal="center" vertical="center"/>
    </xf>
    <xf numFmtId="0" fontId="61" fillId="0" borderId="19" xfId="0" applyFont="1" applyBorder="1"/>
    <xf numFmtId="49" fontId="61" fillId="0" borderId="1" xfId="0" applyNumberFormat="1" applyFont="1" applyBorder="1" applyAlignment="1">
      <alignment horizontal="center"/>
    </xf>
    <xf numFmtId="0" fontId="61" fillId="0" borderId="1" xfId="0" applyFont="1" applyBorder="1" applyAlignment="1">
      <alignment wrapText="1"/>
    </xf>
    <xf numFmtId="0" fontId="61" fillId="0" borderId="1" xfId="0" applyFont="1" applyBorder="1" applyAlignment="1">
      <alignment horizontal="center"/>
    </xf>
    <xf numFmtId="4" fontId="61" fillId="0" borderId="1" xfId="0" applyNumberFormat="1" applyFont="1" applyBorder="1" applyAlignment="1">
      <alignment horizontal="center" vertical="center"/>
    </xf>
    <xf numFmtId="0" fontId="61" fillId="0" borderId="1" xfId="0" applyFont="1" applyBorder="1" applyAlignment="1">
      <alignment horizontal="right"/>
    </xf>
    <xf numFmtId="0" fontId="74" fillId="0" borderId="1" xfId="0" applyFont="1" applyBorder="1" applyAlignment="1">
      <alignment horizontal="right" wrapText="1"/>
    </xf>
    <xf numFmtId="0" fontId="74" fillId="0" borderId="1" xfId="0" applyFont="1" applyBorder="1" applyAlignment="1">
      <alignment horizontal="right"/>
    </xf>
    <xf numFmtId="4" fontId="74" fillId="0" borderId="1" xfId="0" applyNumberFormat="1" applyFont="1" applyBorder="1" applyAlignment="1">
      <alignment horizontal="right"/>
    </xf>
    <xf numFmtId="0" fontId="74" fillId="0" borderId="31" xfId="0" applyFont="1" applyBorder="1" applyAlignment="1">
      <alignment horizontal="center" vertical="center" wrapText="1"/>
    </xf>
    <xf numFmtId="49" fontId="61" fillId="0" borderId="19" xfId="0" applyNumberFormat="1" applyFont="1" applyBorder="1" applyAlignment="1">
      <alignment horizontal="center" vertical="center"/>
    </xf>
    <xf numFmtId="49" fontId="61" fillId="0" borderId="1" xfId="0" applyNumberFormat="1" applyFont="1" applyBorder="1" applyAlignment="1">
      <alignment horizontal="center" vertical="center"/>
    </xf>
    <xf numFmtId="0" fontId="61" fillId="0" borderId="19" xfId="0" applyFont="1" applyBorder="1" applyAlignment="1">
      <alignment horizontal="center" vertical="center"/>
    </xf>
    <xf numFmtId="0" fontId="61" fillId="0" borderId="19" xfId="0" applyFont="1" applyBorder="1" applyAlignment="1">
      <alignment vertical="center"/>
    </xf>
    <xf numFmtId="0" fontId="61" fillId="0" borderId="1" xfId="0" applyFont="1" applyBorder="1" applyAlignment="1">
      <alignment horizontal="center" vertical="center"/>
    </xf>
    <xf numFmtId="0" fontId="61" fillId="0" borderId="1" xfId="0" applyFont="1" applyBorder="1"/>
    <xf numFmtId="0" fontId="0" fillId="0" borderId="0" xfId="0" applyAlignment="1">
      <alignment horizontal="left" wrapText="1"/>
    </xf>
    <xf numFmtId="0" fontId="0" fillId="27" borderId="32" xfId="0" applyFill="1" applyBorder="1"/>
    <xf numFmtId="0" fontId="0" fillId="27" borderId="33" xfId="0" applyFill="1" applyBorder="1"/>
    <xf numFmtId="0" fontId="0" fillId="27" borderId="35" xfId="0" applyFill="1" applyBorder="1"/>
    <xf numFmtId="0" fontId="46" fillId="0" borderId="15" xfId="0" applyFont="1" applyBorder="1" applyAlignment="1">
      <alignment horizontal="center" vertical="center"/>
    </xf>
    <xf numFmtId="49" fontId="46" fillId="0" borderId="16" xfId="0" applyNumberFormat="1" applyFont="1" applyBorder="1" applyAlignment="1">
      <alignment horizontal="center" vertical="center"/>
    </xf>
    <xf numFmtId="49" fontId="42" fillId="0" borderId="11" xfId="0" applyNumberFormat="1" applyFont="1" applyBorder="1" applyAlignment="1" applyProtection="1">
      <alignment horizontal="left" vertical="center" wrapText="1"/>
      <protection locked="0"/>
    </xf>
    <xf numFmtId="0" fontId="0" fillId="0" borderId="0" xfId="0" applyAlignment="1">
      <alignment horizontal="center"/>
    </xf>
    <xf numFmtId="0" fontId="60" fillId="0" borderId="19" xfId="0" applyFont="1" applyBorder="1" applyAlignment="1">
      <alignment horizontal="center" wrapText="1"/>
    </xf>
    <xf numFmtId="4" fontId="52" fillId="0" borderId="1" xfId="0" applyNumberFormat="1" applyFont="1" applyBorder="1" applyAlignment="1">
      <alignment horizontal="center"/>
    </xf>
    <xf numFmtId="0" fontId="60" fillId="0" borderId="1" xfId="0" applyFont="1" applyBorder="1" applyAlignment="1">
      <alignment horizontal="right"/>
    </xf>
    <xf numFmtId="0" fontId="60" fillId="0" borderId="0" xfId="0" applyFont="1" applyAlignment="1">
      <alignment horizontal="right"/>
    </xf>
    <xf numFmtId="4" fontId="60" fillId="0" borderId="1" xfId="0" applyNumberFormat="1" applyFont="1" applyBorder="1" applyAlignment="1">
      <alignment horizontal="center"/>
    </xf>
    <xf numFmtId="0" fontId="86" fillId="0" borderId="1" xfId="0" applyFont="1" applyBorder="1"/>
    <xf numFmtId="0" fontId="86" fillId="0" borderId="1" xfId="0" applyFont="1" applyBorder="1" applyAlignment="1">
      <alignment horizontal="center"/>
    </xf>
    <xf numFmtId="4" fontId="86" fillId="0" borderId="1" xfId="0" applyNumberFormat="1" applyFont="1" applyBorder="1" applyAlignment="1">
      <alignment horizontal="center"/>
    </xf>
    <xf numFmtId="0" fontId="81" fillId="27" borderId="32" xfId="0" applyFont="1" applyFill="1" applyBorder="1"/>
    <xf numFmtId="0" fontId="81" fillId="27" borderId="33" xfId="0" applyFont="1" applyFill="1" applyBorder="1"/>
    <xf numFmtId="0" fontId="81" fillId="27" borderId="35" xfId="0" applyFont="1" applyFill="1" applyBorder="1"/>
    <xf numFmtId="175" fontId="0" fillId="27" borderId="25" xfId="0" applyNumberFormat="1" applyFill="1" applyBorder="1"/>
    <xf numFmtId="0" fontId="0" fillId="27" borderId="24" xfId="0" applyFill="1" applyBorder="1"/>
    <xf numFmtId="175" fontId="0" fillId="27" borderId="34" xfId="0" applyNumberFormat="1" applyFill="1" applyBorder="1"/>
    <xf numFmtId="175" fontId="0" fillId="0" borderId="0" xfId="0" applyNumberFormat="1"/>
    <xf numFmtId="0" fontId="0" fillId="27" borderId="26" xfId="0" applyFill="1" applyBorder="1"/>
    <xf numFmtId="0" fontId="0" fillId="27" borderId="36" xfId="0" applyFill="1" applyBorder="1"/>
    <xf numFmtId="0" fontId="0" fillId="27" borderId="27" xfId="0" applyFill="1" applyBorder="1"/>
    <xf numFmtId="0" fontId="0" fillId="27" borderId="37" xfId="0" applyFill="1" applyBorder="1"/>
    <xf numFmtId="39" fontId="0" fillId="27" borderId="38" xfId="0" applyNumberFormat="1" applyFill="1" applyBorder="1"/>
    <xf numFmtId="39" fontId="0" fillId="27" borderId="39" xfId="0" applyNumberFormat="1" applyFill="1" applyBorder="1"/>
    <xf numFmtId="0" fontId="81" fillId="27" borderId="24" xfId="0" applyFont="1" applyFill="1" applyBorder="1" applyAlignment="1">
      <alignment horizontal="center"/>
    </xf>
    <xf numFmtId="0" fontId="81" fillId="0" borderId="0" xfId="0" applyFont="1"/>
    <xf numFmtId="175" fontId="81" fillId="0" borderId="0" xfId="0" applyNumberFormat="1" applyFont="1"/>
    <xf numFmtId="39" fontId="81" fillId="27" borderId="34" xfId="0" applyNumberFormat="1" applyFont="1" applyFill="1" applyBorder="1" applyAlignment="1">
      <alignment horizontal="center"/>
    </xf>
    <xf numFmtId="39" fontId="81" fillId="27" borderId="25" xfId="0" applyNumberFormat="1" applyFont="1" applyFill="1" applyBorder="1" applyAlignment="1">
      <alignment horizontal="center"/>
    </xf>
    <xf numFmtId="0" fontId="50" fillId="25" borderId="1" xfId="0" applyFont="1" applyFill="1" applyBorder="1" applyAlignment="1">
      <alignment vertical="center" wrapText="1"/>
    </xf>
    <xf numFmtId="0" fontId="52" fillId="0" borderId="20" xfId="0" applyFont="1" applyBorder="1"/>
    <xf numFmtId="0" fontId="52" fillId="0" borderId="21" xfId="0" applyFont="1" applyBorder="1"/>
    <xf numFmtId="0" fontId="52" fillId="0" borderId="22" xfId="0" applyFont="1" applyBorder="1"/>
    <xf numFmtId="0" fontId="60" fillId="0" borderId="1" xfId="0" applyFont="1" applyBorder="1" applyAlignment="1">
      <alignment horizontal="center"/>
    </xf>
    <xf numFmtId="174" fontId="41" fillId="27" borderId="1" xfId="0" applyNumberFormat="1" applyFont="1" applyFill="1" applyBorder="1" applyAlignment="1">
      <alignment horizontal="center" vertical="center"/>
    </xf>
    <xf numFmtId="17" fontId="41" fillId="0" borderId="0" xfId="0" applyNumberFormat="1" applyFont="1" applyAlignment="1" applyProtection="1">
      <alignment horizontal="center" vertical="center"/>
      <protection locked="0"/>
    </xf>
    <xf numFmtId="3" fontId="41" fillId="0" borderId="1" xfId="0" applyNumberFormat="1" applyFont="1" applyBorder="1" applyAlignment="1">
      <alignment horizontal="center" vertical="center"/>
    </xf>
    <xf numFmtId="0" fontId="41" fillId="0" borderId="1" xfId="0" applyFont="1" applyBorder="1" applyAlignment="1">
      <alignment horizontal="center" vertical="center"/>
    </xf>
    <xf numFmtId="174" fontId="41" fillId="0" borderId="1" xfId="0" applyNumberFormat="1" applyFont="1" applyBorder="1" applyAlignment="1">
      <alignment horizontal="center" vertical="center"/>
    </xf>
    <xf numFmtId="4" fontId="46" fillId="0" borderId="1" xfId="0" applyNumberFormat="1" applyFont="1" applyBorder="1" applyAlignment="1">
      <alignment horizontal="center" vertical="center"/>
    </xf>
    <xf numFmtId="4" fontId="41" fillId="0" borderId="1" xfId="0" applyNumberFormat="1" applyFont="1" applyBorder="1" applyAlignment="1">
      <alignment horizontal="center" vertical="center"/>
    </xf>
    <xf numFmtId="4" fontId="41" fillId="0" borderId="0" xfId="0" applyNumberFormat="1" applyFont="1" applyAlignment="1">
      <alignment horizontal="center" vertical="center"/>
    </xf>
    <xf numFmtId="0" fontId="42" fillId="39" borderId="0" xfId="0" applyFont="1" applyFill="1" applyAlignment="1" applyProtection="1">
      <alignment horizontal="center" vertical="center" wrapText="1"/>
      <protection locked="0"/>
    </xf>
    <xf numFmtId="174" fontId="46" fillId="39" borderId="1" xfId="0" applyNumberFormat="1" applyFont="1" applyFill="1" applyBorder="1" applyAlignment="1">
      <alignment horizontal="center" vertical="center" wrapText="1"/>
    </xf>
    <xf numFmtId="0" fontId="66" fillId="9" borderId="0" xfId="0" applyFont="1" applyFill="1" applyAlignment="1">
      <alignment horizontal="center" wrapText="1"/>
    </xf>
    <xf numFmtId="0" fontId="76" fillId="0" borderId="0" xfId="0" applyFont="1" applyAlignment="1">
      <alignment horizontal="left" vertical="center" wrapText="1"/>
    </xf>
    <xf numFmtId="0" fontId="46" fillId="0" borderId="1" xfId="0" applyFont="1" applyBorder="1" applyAlignment="1">
      <alignment horizontal="left" vertical="center" wrapText="1"/>
    </xf>
    <xf numFmtId="0" fontId="46" fillId="0" borderId="1" xfId="0" applyFont="1" applyBorder="1" applyAlignment="1" applyProtection="1">
      <alignment horizontal="left" vertical="center" wrapText="1"/>
      <protection locked="0"/>
    </xf>
    <xf numFmtId="0" fontId="42" fillId="0" borderId="16" xfId="0" applyFont="1" applyBorder="1" applyAlignment="1">
      <alignment horizontal="left" vertical="center"/>
    </xf>
    <xf numFmtId="0" fontId="46" fillId="15" borderId="16" xfId="0" applyFont="1" applyFill="1" applyBorder="1" applyAlignment="1">
      <alignment horizontal="center" vertical="center" wrapText="1"/>
    </xf>
    <xf numFmtId="0" fontId="46" fillId="37" borderId="16" xfId="0" applyFont="1" applyFill="1" applyBorder="1" applyAlignment="1">
      <alignment horizontal="center" vertical="center"/>
    </xf>
    <xf numFmtId="0" fontId="42" fillId="0" borderId="16" xfId="0" applyFont="1" applyBorder="1" applyAlignment="1">
      <alignment horizontal="center" vertical="center"/>
    </xf>
    <xf numFmtId="0" fontId="46" fillId="12" borderId="16" xfId="0" applyFont="1" applyFill="1" applyBorder="1" applyAlignment="1" applyProtection="1">
      <alignment horizontal="center" vertical="center" wrapText="1"/>
      <protection locked="0"/>
    </xf>
    <xf numFmtId="0" fontId="58" fillId="12" borderId="16" xfId="0" applyFont="1" applyFill="1" applyBorder="1" applyAlignment="1">
      <alignment horizontal="center" vertical="center" wrapText="1"/>
    </xf>
    <xf numFmtId="0" fontId="46" fillId="28" borderId="16" xfId="0" applyFont="1" applyFill="1" applyBorder="1" applyAlignment="1">
      <alignment horizontal="center" vertical="center"/>
    </xf>
    <xf numFmtId="0" fontId="46" fillId="28" borderId="16" xfId="0" applyFont="1" applyFill="1" applyBorder="1" applyAlignment="1">
      <alignment horizontal="center" vertical="center" wrapText="1"/>
    </xf>
    <xf numFmtId="0" fontId="46" fillId="32" borderId="16" xfId="0" applyFont="1" applyFill="1" applyBorder="1" applyAlignment="1">
      <alignment horizontal="center" vertical="center"/>
    </xf>
    <xf numFmtId="0" fontId="46" fillId="12" borderId="11" xfId="0" applyFont="1" applyFill="1" applyBorder="1" applyAlignment="1">
      <alignment horizontal="center" vertical="center"/>
    </xf>
    <xf numFmtId="0" fontId="46" fillId="12" borderId="12" xfId="0" applyFont="1" applyFill="1" applyBorder="1" applyAlignment="1">
      <alignment horizontal="center" vertical="center"/>
    </xf>
    <xf numFmtId="0" fontId="52" fillId="0" borderId="16" xfId="0" applyFont="1" applyBorder="1"/>
    <xf numFmtId="0" fontId="46" fillId="15" borderId="16" xfId="0" applyFont="1" applyFill="1" applyBorder="1" applyAlignment="1" applyProtection="1">
      <alignment horizontal="center" vertical="center" wrapText="1"/>
      <protection locked="0"/>
    </xf>
    <xf numFmtId="0" fontId="46" fillId="0" borderId="11" xfId="0" applyFont="1" applyBorder="1" applyAlignment="1">
      <alignment horizontal="center" vertical="center"/>
    </xf>
    <xf numFmtId="0" fontId="46" fillId="21" borderId="16" xfId="0" applyFont="1" applyFill="1" applyBorder="1" applyAlignment="1">
      <alignment horizontal="center" vertical="center"/>
    </xf>
    <xf numFmtId="0" fontId="46" fillId="21" borderId="16" xfId="0" applyFont="1" applyFill="1" applyBorder="1" applyAlignment="1">
      <alignment horizontal="center" vertical="center" wrapText="1"/>
    </xf>
    <xf numFmtId="0" fontId="52" fillId="0" borderId="4" xfId="0" applyFont="1" applyBorder="1"/>
    <xf numFmtId="0" fontId="75" fillId="0" borderId="4" xfId="0" applyFont="1" applyBorder="1" applyAlignment="1">
      <alignment horizontal="center" vertical="center" wrapText="1"/>
    </xf>
    <xf numFmtId="0" fontId="94" fillId="39" borderId="1" xfId="0" applyFont="1" applyFill="1" applyBorder="1" applyAlignment="1" applyProtection="1">
      <alignment horizontal="center" vertical="center"/>
      <protection locked="0"/>
    </xf>
    <xf numFmtId="0" fontId="41" fillId="13" borderId="16" xfId="0" applyFont="1" applyFill="1" applyBorder="1" applyAlignment="1">
      <alignment horizontal="left" vertical="center"/>
    </xf>
    <xf numFmtId="0" fontId="27" fillId="0" borderId="16" xfId="0" applyFont="1" applyBorder="1" applyAlignment="1">
      <alignment horizontal="left" vertical="center"/>
    </xf>
    <xf numFmtId="0" fontId="49" fillId="0" borderId="16" xfId="0" applyFont="1" applyBorder="1" applyAlignment="1">
      <alignment horizontal="left" vertical="center"/>
    </xf>
    <xf numFmtId="0" fontId="27" fillId="0" borderId="16" xfId="0" applyFont="1" applyBorder="1" applyAlignment="1">
      <alignment horizontal="left" vertical="center" wrapText="1"/>
    </xf>
    <xf numFmtId="0" fontId="41" fillId="13" borderId="16" xfId="0" applyFont="1" applyFill="1" applyBorder="1" applyAlignment="1">
      <alignment horizontal="center" vertical="center"/>
    </xf>
    <xf numFmtId="0" fontId="41" fillId="15" borderId="16" xfId="0" applyFont="1" applyFill="1" applyBorder="1" applyAlignment="1">
      <alignment horizontal="center" vertical="center" wrapText="1"/>
    </xf>
    <xf numFmtId="0" fontId="41" fillId="18" borderId="16" xfId="0" applyFont="1" applyFill="1" applyBorder="1" applyAlignment="1">
      <alignment horizontal="center" vertical="center"/>
    </xf>
    <xf numFmtId="0" fontId="41" fillId="18" borderId="16" xfId="0" applyFont="1" applyFill="1" applyBorder="1" applyAlignment="1">
      <alignment horizontal="center" vertical="center" wrapText="1"/>
    </xf>
    <xf numFmtId="0" fontId="0" fillId="0" borderId="16" xfId="0" applyBorder="1"/>
    <xf numFmtId="0" fontId="41" fillId="15" borderId="16" xfId="0" applyFont="1" applyFill="1" applyBorder="1" applyAlignment="1" applyProtection="1">
      <alignment horizontal="center" vertical="center" wrapText="1"/>
      <protection locked="0"/>
    </xf>
    <xf numFmtId="0" fontId="41" fillId="12" borderId="16" xfId="0" applyFont="1" applyFill="1" applyBorder="1" applyAlignment="1" applyProtection="1">
      <alignment horizontal="center" vertical="center" wrapText="1"/>
      <protection locked="0"/>
    </xf>
    <xf numFmtId="0" fontId="49" fillId="12" borderId="16" xfId="0" applyFont="1" applyFill="1" applyBorder="1" applyAlignment="1">
      <alignment horizontal="center" vertical="center" wrapText="1"/>
    </xf>
    <xf numFmtId="0" fontId="88" fillId="0" borderId="0" xfId="0" applyFont="1" applyAlignment="1">
      <alignment horizontal="left" vertical="center"/>
    </xf>
    <xf numFmtId="0" fontId="41" fillId="0" borderId="0" xfId="0" applyFont="1" applyAlignment="1" applyProtection="1">
      <alignment horizontal="center" vertical="center"/>
      <protection locked="0"/>
    </xf>
    <xf numFmtId="0" fontId="46" fillId="35" borderId="20" xfId="0" applyFont="1" applyFill="1" applyBorder="1" applyAlignment="1">
      <alignment horizontal="center" vertical="center"/>
    </xf>
    <xf numFmtId="0" fontId="46" fillId="35" borderId="21" xfId="0" applyFont="1" applyFill="1" applyBorder="1" applyAlignment="1">
      <alignment horizontal="center" vertical="center"/>
    </xf>
    <xf numFmtId="0" fontId="67" fillId="0" borderId="0" xfId="0" applyFont="1" applyAlignment="1">
      <alignment horizontal="center" vertical="center" wrapText="1"/>
    </xf>
    <xf numFmtId="0" fontId="46" fillId="34" borderId="14" xfId="0" applyFont="1" applyFill="1" applyBorder="1" applyAlignment="1">
      <alignment horizontal="center" vertical="center" textRotation="90" wrapText="1"/>
    </xf>
    <xf numFmtId="0" fontId="46" fillId="34" borderId="17" xfId="0" applyFont="1" applyFill="1" applyBorder="1" applyAlignment="1">
      <alignment horizontal="center" vertical="center" textRotation="90" wrapText="1"/>
    </xf>
    <xf numFmtId="0" fontId="41" fillId="0" borderId="1" xfId="0" applyFont="1" applyBorder="1" applyAlignment="1">
      <alignment horizontal="left" vertical="center"/>
    </xf>
    <xf numFmtId="0" fontId="83" fillId="0" borderId="0" xfId="0" applyFont="1" applyAlignment="1">
      <alignment horizontal="left" vertical="center" wrapText="1"/>
    </xf>
    <xf numFmtId="0" fontId="78" fillId="0" borderId="28" xfId="0" applyFont="1" applyBorder="1" applyAlignment="1">
      <alignment horizontal="center"/>
    </xf>
    <xf numFmtId="0" fontId="78" fillId="0" borderId="29" xfId="0" applyFont="1" applyBorder="1" applyAlignment="1">
      <alignment horizontal="center"/>
    </xf>
    <xf numFmtId="0" fontId="78" fillId="0" borderId="30" xfId="0" applyFont="1" applyBorder="1" applyAlignment="1">
      <alignment horizontal="center"/>
    </xf>
    <xf numFmtId="0" fontId="0" fillId="0" borderId="0" xfId="0" applyAlignment="1">
      <alignment horizontal="left" vertical="center" wrapText="1"/>
    </xf>
    <xf numFmtId="0" fontId="80" fillId="0" borderId="28" xfId="0" applyFont="1" applyBorder="1" applyAlignment="1">
      <alignment horizontal="center" vertical="center"/>
    </xf>
    <xf numFmtId="0" fontId="80" fillId="0" borderId="29" xfId="0" applyFont="1" applyBorder="1" applyAlignment="1">
      <alignment horizontal="center" vertical="center"/>
    </xf>
    <xf numFmtId="0" fontId="80" fillId="0" borderId="30" xfId="0" applyFont="1" applyBorder="1" applyAlignment="1">
      <alignment horizontal="center" vertical="center"/>
    </xf>
    <xf numFmtId="0" fontId="82" fillId="0" borderId="0" xfId="0" applyFont="1" applyAlignment="1">
      <alignment horizontal="left" vertical="center" wrapText="1"/>
    </xf>
    <xf numFmtId="0" fontId="0" fillId="0" borderId="0" xfId="0" applyAlignment="1">
      <alignment horizontal="center"/>
    </xf>
    <xf numFmtId="0" fontId="63" fillId="0" borderId="28" xfId="0" applyFont="1" applyBorder="1" applyAlignment="1">
      <alignment horizontal="center"/>
    </xf>
    <xf numFmtId="0" fontId="63" fillId="0" borderId="29" xfId="0" applyFont="1" applyBorder="1" applyAlignment="1">
      <alignment horizontal="center"/>
    </xf>
    <xf numFmtId="0" fontId="63" fillId="0" borderId="30" xfId="0" applyFont="1" applyBorder="1" applyAlignment="1">
      <alignment horizontal="center"/>
    </xf>
    <xf numFmtId="0" fontId="52" fillId="0" borderId="0" xfId="0" applyFont="1" applyAlignment="1">
      <alignment horizontal="left" vertical="center" wrapText="1"/>
    </xf>
    <xf numFmtId="0" fontId="87" fillId="0" borderId="0" xfId="0" quotePrefix="1" applyFont="1" applyAlignment="1">
      <alignment horizontal="left" vertical="center" wrapText="1"/>
    </xf>
    <xf numFmtId="0" fontId="87" fillId="0" borderId="0" xfId="0" applyFont="1" applyAlignment="1">
      <alignment horizontal="left" vertical="center" wrapText="1"/>
    </xf>
  </cellXfs>
  <cellStyles count="56">
    <cellStyle name="Accent" xfId="1"/>
    <cellStyle name="Accent 1" xfId="2"/>
    <cellStyle name="Accent 2" xfId="3"/>
    <cellStyle name="Accent 3" xfId="4"/>
    <cellStyle name="Bad" xfId="5"/>
    <cellStyle name="Error" xfId="6"/>
    <cellStyle name="Excel Built-in Comma" xfId="7"/>
    <cellStyle name="Excel Built-in Percent" xfId="8"/>
    <cellStyle name="Excel_BuiltIn_Comma" xfId="9"/>
    <cellStyle name="Excel_BuiltIn_Percent" xfId="10"/>
    <cellStyle name="Footnote" xfId="11"/>
    <cellStyle name="Good" xfId="12"/>
    <cellStyle name="Heading (user)" xfId="13"/>
    <cellStyle name="Heading 1" xfId="14"/>
    <cellStyle name="Heading 2" xfId="15"/>
    <cellStyle name="Heading 3" xfId="16"/>
    <cellStyle name="Heading1 (user)" xfId="17"/>
    <cellStyle name="Moeda" xfId="18" builtinId="4" customBuiltin="1"/>
    <cellStyle name="Moeda 2" xfId="19"/>
    <cellStyle name="Moeda 2 2" xfId="20"/>
    <cellStyle name="Moeda 2 3" xfId="21"/>
    <cellStyle name="Moeda 3" xfId="22"/>
    <cellStyle name="Moeda 4" xfId="23"/>
    <cellStyle name="Moeda 5" xfId="24"/>
    <cellStyle name="Moeda 7" xfId="25"/>
    <cellStyle name="Neutral" xfId="26"/>
    <cellStyle name="Normal" xfId="0" builtinId="0" customBuiltin="1"/>
    <cellStyle name="Normal 2" xfId="27"/>
    <cellStyle name="Normal 2 2" xfId="28"/>
    <cellStyle name="Normal 2 2 2" xfId="29"/>
    <cellStyle name="Normal 2 2 3" xfId="30"/>
    <cellStyle name="Normal 2 3" xfId="31"/>
    <cellStyle name="Normal 2 4" xfId="32"/>
    <cellStyle name="Normal 3" xfId="33"/>
    <cellStyle name="Normal 4" xfId="34"/>
    <cellStyle name="Normal 5" xfId="35"/>
    <cellStyle name="Normal 6" xfId="36"/>
    <cellStyle name="Normal 7" xfId="37"/>
    <cellStyle name="Note" xfId="38"/>
    <cellStyle name="Porcentagem 2" xfId="39"/>
    <cellStyle name="Porcentagem 2 2" xfId="40"/>
    <cellStyle name="Porcentagem 3" xfId="41"/>
    <cellStyle name="Porcentagem 4" xfId="42"/>
    <cellStyle name="Porcentagem 6" xfId="43"/>
    <cellStyle name="Result (user)" xfId="44"/>
    <cellStyle name="Result2 (user)" xfId="45"/>
    <cellStyle name="Separador de milhares 2" xfId="46"/>
    <cellStyle name="Separador de milhares 2 2" xfId="47"/>
    <cellStyle name="Separador de milhares 3" xfId="48"/>
    <cellStyle name="Separador de milhares 4" xfId="49"/>
    <cellStyle name="Separador de milhares 6" xfId="50"/>
    <cellStyle name="Status" xfId="51"/>
    <cellStyle name="Text" xfId="52"/>
    <cellStyle name="Título 5" xfId="53"/>
    <cellStyle name="Vírgula 2" xfId="54"/>
    <cellStyle name="Warning" xfId="55"/>
  </cellStyles>
  <dxfs count="0"/>
  <tableStyles count="0" defaultTableStyle="TableStyleMedium2" defaultPivotStyle="PivotStyleLight16"/>
  <colors>
    <mruColors>
      <color rgb="FFFF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1"/>
  <sheetViews>
    <sheetView view="pageBreakPreview" topLeftCell="A7" zoomScale="60" zoomScaleNormal="83" workbookViewId="0">
      <selection activeCell="B2" sqref="B2:D2"/>
    </sheetView>
  </sheetViews>
  <sheetFormatPr defaultColWidth="11.7109375" defaultRowHeight="12.75"/>
  <cols>
    <col min="1" max="1" width="4.140625" style="1" customWidth="1"/>
    <col min="2" max="2" width="32.28515625" style="1" customWidth="1"/>
    <col min="3" max="3" width="9" style="1" customWidth="1"/>
    <col min="4" max="4" width="84.85546875" style="1" customWidth="1"/>
    <col min="5" max="5" width="7.42578125" style="1" customWidth="1"/>
    <col min="6" max="16384" width="11.7109375" style="1"/>
  </cols>
  <sheetData>
    <row r="2" spans="2:5" ht="53.45" customHeight="1">
      <c r="B2" s="527" t="s">
        <v>381</v>
      </c>
      <c r="C2" s="527"/>
      <c r="D2" s="527"/>
    </row>
    <row r="3" spans="2:5">
      <c r="E3" s="2"/>
    </row>
    <row r="4" spans="2:5" ht="2.4500000000000002" customHeight="1"/>
    <row r="5" spans="2:5">
      <c r="B5" s="3"/>
      <c r="C5" s="4"/>
      <c r="D5" s="5"/>
    </row>
    <row r="6" spans="2:5">
      <c r="B6" s="417" t="s">
        <v>262</v>
      </c>
      <c r="C6" s="418"/>
      <c r="D6" s="419"/>
    </row>
    <row r="7" spans="2:5">
      <c r="B7" s="417"/>
      <c r="C7" s="418"/>
      <c r="D7" s="419"/>
    </row>
    <row r="8" spans="2:5">
      <c r="B8" s="417" t="s">
        <v>263</v>
      </c>
      <c r="C8" s="420"/>
      <c r="D8" s="419"/>
    </row>
    <row r="9" spans="2:5">
      <c r="B9" s="417"/>
      <c r="C9" s="418"/>
      <c r="D9" s="419"/>
    </row>
    <row r="10" spans="2:5" ht="13.5">
      <c r="B10" s="421" t="s">
        <v>0</v>
      </c>
      <c r="C10" s="422"/>
      <c r="D10" s="423" t="s">
        <v>1</v>
      </c>
    </row>
    <row r="11" spans="2:5" ht="38.25">
      <c r="B11" s="424" t="s">
        <v>374</v>
      </c>
      <c r="C11" s="420"/>
      <c r="D11" s="425" t="s">
        <v>273</v>
      </c>
    </row>
    <row r="12" spans="2:5" ht="33" customHeight="1">
      <c r="B12" s="426" t="s">
        <v>375</v>
      </c>
      <c r="C12" s="420"/>
      <c r="D12" s="425" t="s">
        <v>379</v>
      </c>
    </row>
    <row r="13" spans="2:5" ht="32.450000000000003" customHeight="1">
      <c r="B13" s="424" t="s">
        <v>376</v>
      </c>
      <c r="C13" s="420"/>
      <c r="D13" s="425" t="s">
        <v>379</v>
      </c>
    </row>
    <row r="14" spans="2:5" ht="33.950000000000003" customHeight="1">
      <c r="B14" s="424" t="s">
        <v>378</v>
      </c>
      <c r="C14" s="420"/>
      <c r="D14" s="425" t="s">
        <v>379</v>
      </c>
    </row>
    <row r="15" spans="2:5">
      <c r="B15" s="417"/>
      <c r="C15" s="420"/>
      <c r="D15" s="427"/>
    </row>
    <row r="16" spans="2:5">
      <c r="B16" s="428" t="s">
        <v>264</v>
      </c>
      <c r="C16" s="429"/>
      <c r="D16" s="419"/>
    </row>
    <row r="17" spans="2:4">
      <c r="B17" s="428"/>
      <c r="C17" s="429"/>
      <c r="D17" s="419"/>
    </row>
    <row r="18" spans="2:4">
      <c r="B18" s="430" t="s">
        <v>0</v>
      </c>
      <c r="C18" s="418"/>
      <c r="D18" s="419" t="s">
        <v>2</v>
      </c>
    </row>
    <row r="19" spans="2:4">
      <c r="B19" s="417" t="s">
        <v>377</v>
      </c>
      <c r="C19" s="420"/>
      <c r="D19" s="419" t="s">
        <v>380</v>
      </c>
    </row>
    <row r="20" spans="2:4">
      <c r="B20" s="431"/>
      <c r="C20" s="432"/>
      <c r="D20" s="433"/>
    </row>
    <row r="21" spans="2:4">
      <c r="B21" s="434"/>
      <c r="C21" s="434"/>
      <c r="D21" s="434"/>
    </row>
  </sheetData>
  <mergeCells count="1">
    <mergeCell ref="B2:D2"/>
  </mergeCells>
  <pageMargins left="0" right="0" top="0.39370078740157483" bottom="0.39370078740157483" header="0" footer="0"/>
  <pageSetup paperSize="9" scale="76" fitToWidth="0" fitToHeight="0" pageOrder="overThenDown" orientation="portrait" r:id="rId1"/>
  <headerFooter>
    <oddHeader>&amp;C&amp;A</oddHeader>
    <oddFooter>&amp;C&amp;A&amp;R&amp;P/&amp;N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I164"/>
  <sheetViews>
    <sheetView tabSelected="1" view="pageBreakPreview" zoomScale="65" zoomScaleNormal="72" zoomScaleSheetLayoutView="65" zoomScalePageLayoutView="50" workbookViewId="0">
      <selection activeCell="F127" sqref="F127"/>
    </sheetView>
  </sheetViews>
  <sheetFormatPr defaultColWidth="56.140625" defaultRowHeight="15.6" customHeight="1"/>
  <cols>
    <col min="1" max="1" width="1.42578125" style="9" customWidth="1"/>
    <col min="2" max="2" width="6.28515625" style="37" customWidth="1"/>
    <col min="3" max="3" width="67.140625" style="29" customWidth="1"/>
    <col min="4" max="4" width="14" style="29" customWidth="1"/>
    <col min="5" max="5" width="14" style="108" customWidth="1"/>
    <col min="6" max="6" width="21.5703125" style="108" customWidth="1"/>
    <col min="7" max="200" width="9.140625" style="29" customWidth="1"/>
    <col min="201" max="201" width="3.5703125" style="29" customWidth="1"/>
    <col min="202" max="207" width="56.140625" style="29" customWidth="1"/>
    <col min="208" max="211" width="56.140625" style="6" customWidth="1"/>
  </cols>
  <sheetData>
    <row r="1" spans="1:217" ht="8.4499999999999993" customHeight="1">
      <c r="B1" s="9"/>
      <c r="C1" s="9"/>
      <c r="D1" s="9"/>
      <c r="E1" s="8"/>
      <c r="F1" s="7"/>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row>
    <row r="2" spans="1:217" ht="15.6" customHeight="1">
      <c r="B2" s="540" t="s">
        <v>3</v>
      </c>
      <c r="C2" s="541"/>
      <c r="D2" s="541"/>
      <c r="E2" s="541"/>
      <c r="F2" s="187"/>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c r="FB2" s="9"/>
      <c r="FC2" s="9"/>
      <c r="FD2" s="9"/>
      <c r="FE2" s="9"/>
      <c r="FF2" s="9"/>
      <c r="FG2" s="9"/>
      <c r="FH2" s="9"/>
      <c r="FI2" s="9"/>
      <c r="FJ2" s="9"/>
      <c r="FK2" s="9"/>
      <c r="FL2" s="9"/>
      <c r="FM2" s="9"/>
      <c r="FN2" s="9"/>
      <c r="FO2" s="9"/>
      <c r="FP2" s="9"/>
      <c r="FQ2" s="9"/>
      <c r="FR2" s="9"/>
      <c r="FS2" s="9"/>
      <c r="FT2" s="9"/>
      <c r="FU2" s="9"/>
      <c r="FV2" s="9"/>
      <c r="FW2" s="9"/>
      <c r="FX2" s="9"/>
      <c r="FY2" s="9"/>
      <c r="FZ2" s="9"/>
      <c r="GA2" s="9"/>
      <c r="GB2" s="9"/>
      <c r="GC2" s="9"/>
      <c r="GD2" s="9"/>
      <c r="GE2" s="9"/>
      <c r="GF2" s="9"/>
      <c r="GG2" s="9"/>
      <c r="GH2" s="9"/>
      <c r="GI2" s="9"/>
      <c r="GJ2" s="9"/>
      <c r="GK2" s="9"/>
      <c r="GL2" s="9"/>
      <c r="GM2" s="9"/>
      <c r="GN2" s="9"/>
      <c r="GO2" s="9"/>
      <c r="GP2" s="9"/>
      <c r="GQ2" s="9"/>
      <c r="GR2" s="9"/>
      <c r="GS2" s="9"/>
      <c r="GT2" s="9"/>
      <c r="GU2" s="9"/>
      <c r="GV2" s="9"/>
      <c r="GW2" s="9"/>
      <c r="GX2" s="9"/>
      <c r="GY2" s="9"/>
      <c r="GZ2" s="9"/>
      <c r="HA2" s="9"/>
      <c r="HB2" s="9"/>
      <c r="HC2" s="9"/>
      <c r="HD2" s="9"/>
      <c r="HE2" s="9"/>
      <c r="HF2" s="9"/>
      <c r="HG2" s="9"/>
      <c r="HH2" s="9"/>
      <c r="HI2" s="9"/>
    </row>
    <row r="3" spans="1:217" ht="50.1" customHeight="1">
      <c r="A3" s="31"/>
      <c r="B3" s="188"/>
      <c r="C3" s="548" t="s">
        <v>383</v>
      </c>
      <c r="D3" s="548"/>
      <c r="E3" s="548"/>
      <c r="F3" s="189"/>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row>
    <row r="4" spans="1:217" ht="15.6" customHeight="1">
      <c r="A4" s="31"/>
      <c r="B4" s="188"/>
      <c r="C4" s="19"/>
      <c r="D4" s="19"/>
      <c r="E4" s="20"/>
      <c r="F4" s="20"/>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row>
    <row r="5" spans="1:217" ht="15.6" customHeight="1">
      <c r="A5" s="31"/>
      <c r="B5" s="26"/>
      <c r="C5" s="23" t="s">
        <v>203</v>
      </c>
      <c r="D5" s="190" t="s">
        <v>4</v>
      </c>
      <c r="E5" s="416" t="s">
        <v>202</v>
      </c>
      <c r="F5" s="189"/>
      <c r="G5" s="31"/>
      <c r="H5" s="31"/>
      <c r="I5" s="31"/>
      <c r="J5" s="31"/>
      <c r="K5" s="31"/>
      <c r="L5" s="31"/>
      <c r="M5" s="31"/>
      <c r="N5" s="31"/>
      <c r="O5" s="31"/>
      <c r="P5" s="31"/>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31"/>
      <c r="CP5" s="31"/>
      <c r="CQ5" s="31"/>
      <c r="CR5" s="31"/>
      <c r="CS5" s="31"/>
      <c r="CT5" s="31"/>
      <c r="CU5" s="31"/>
      <c r="CV5" s="31"/>
      <c r="CW5" s="31"/>
      <c r="CX5" s="31"/>
      <c r="CY5" s="31"/>
      <c r="CZ5" s="31"/>
      <c r="DA5" s="31"/>
      <c r="DB5" s="31"/>
      <c r="DC5" s="31"/>
      <c r="DD5" s="31"/>
      <c r="DE5" s="31"/>
      <c r="DF5" s="31"/>
      <c r="DG5" s="31"/>
      <c r="DH5" s="31"/>
      <c r="DI5" s="31"/>
      <c r="DJ5" s="31"/>
      <c r="DK5" s="31"/>
      <c r="DL5" s="31"/>
      <c r="DM5" s="31"/>
      <c r="DN5" s="31"/>
      <c r="DO5" s="31"/>
      <c r="DP5" s="31"/>
      <c r="DQ5" s="31"/>
      <c r="DR5" s="31"/>
      <c r="DS5" s="31"/>
      <c r="DT5" s="31"/>
      <c r="DU5" s="31"/>
      <c r="DV5" s="31"/>
      <c r="DW5" s="31"/>
      <c r="DX5" s="31"/>
      <c r="DY5" s="31"/>
      <c r="DZ5" s="31"/>
      <c r="EA5" s="31"/>
      <c r="EB5" s="31"/>
      <c r="EC5" s="31"/>
      <c r="ED5" s="31"/>
      <c r="EE5" s="31"/>
      <c r="EF5" s="31"/>
      <c r="EG5" s="31"/>
      <c r="EH5" s="31"/>
      <c r="EI5" s="31"/>
      <c r="EJ5" s="31"/>
      <c r="EK5" s="31"/>
      <c r="EL5" s="31"/>
      <c r="EM5" s="31"/>
      <c r="EN5" s="31"/>
      <c r="EO5" s="31"/>
      <c r="EP5" s="31"/>
      <c r="EQ5" s="31"/>
      <c r="ER5" s="31"/>
      <c r="ES5" s="31"/>
      <c r="ET5" s="31"/>
      <c r="EU5" s="31"/>
      <c r="EV5" s="31"/>
      <c r="EW5" s="31"/>
      <c r="EX5" s="31"/>
      <c r="EY5" s="31"/>
      <c r="EZ5" s="31"/>
      <c r="FA5" s="31"/>
      <c r="FB5" s="31"/>
      <c r="FC5" s="31"/>
      <c r="FD5" s="31"/>
      <c r="FE5" s="31"/>
      <c r="FF5" s="31"/>
      <c r="FG5" s="31"/>
      <c r="FH5" s="31"/>
      <c r="FI5" s="31"/>
      <c r="FJ5" s="31"/>
      <c r="FK5" s="31"/>
      <c r="FL5" s="31"/>
      <c r="FM5" s="31"/>
      <c r="FN5" s="31"/>
      <c r="FO5" s="31"/>
      <c r="FP5" s="31"/>
      <c r="FQ5" s="31"/>
      <c r="FR5" s="31"/>
      <c r="FS5" s="31"/>
      <c r="FT5" s="31"/>
      <c r="FU5" s="31"/>
      <c r="FV5" s="31"/>
      <c r="FW5" s="31"/>
      <c r="FX5" s="31"/>
      <c r="FY5" s="31"/>
      <c r="FZ5" s="31"/>
      <c r="GA5" s="31"/>
      <c r="GB5" s="31"/>
      <c r="GC5" s="31"/>
      <c r="GD5" s="31"/>
      <c r="GE5" s="31"/>
      <c r="GF5" s="31"/>
      <c r="GG5" s="31"/>
      <c r="GH5" s="31"/>
      <c r="GI5" s="31"/>
      <c r="GJ5" s="31"/>
      <c r="GK5" s="31"/>
      <c r="GL5" s="31"/>
      <c r="GM5" s="31"/>
      <c r="GN5" s="31"/>
      <c r="GO5" s="31"/>
      <c r="GP5" s="31"/>
      <c r="GQ5" s="31"/>
      <c r="GR5" s="31"/>
      <c r="GS5" s="31"/>
      <c r="GT5" s="31"/>
      <c r="GU5" s="31"/>
      <c r="GV5" s="31"/>
      <c r="GW5" s="31"/>
      <c r="GX5" s="31"/>
      <c r="GY5" s="31"/>
      <c r="GZ5" s="31"/>
      <c r="HA5" s="31"/>
      <c r="HB5" s="31"/>
      <c r="HC5" s="31"/>
      <c r="HD5" s="31"/>
      <c r="HE5" s="31"/>
      <c r="HF5" s="31"/>
      <c r="HG5" s="31"/>
      <c r="HH5" s="31"/>
      <c r="HI5" s="31"/>
    </row>
    <row r="6" spans="1:217" ht="15.6" customHeight="1">
      <c r="A6" s="31"/>
      <c r="B6" s="191"/>
      <c r="C6" s="192" t="s">
        <v>204</v>
      </c>
      <c r="D6" s="193"/>
      <c r="E6" s="190"/>
      <c r="F6" s="189"/>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c r="DE6" s="31"/>
      <c r="DF6" s="31"/>
      <c r="DG6" s="31"/>
      <c r="DH6" s="31"/>
      <c r="DI6" s="31"/>
      <c r="DJ6" s="31"/>
      <c r="DK6" s="31"/>
      <c r="DL6" s="31"/>
      <c r="DM6" s="31"/>
      <c r="DN6" s="31"/>
      <c r="DO6" s="31"/>
      <c r="DP6" s="31"/>
      <c r="DQ6" s="31"/>
      <c r="DR6" s="31"/>
      <c r="DS6" s="31"/>
      <c r="DT6" s="31"/>
      <c r="DU6" s="31"/>
      <c r="DV6" s="31"/>
      <c r="DW6" s="31"/>
      <c r="DX6" s="31"/>
      <c r="DY6" s="31"/>
      <c r="DZ6" s="31"/>
      <c r="EA6" s="31"/>
      <c r="EB6" s="31"/>
      <c r="EC6" s="31"/>
      <c r="ED6" s="31"/>
      <c r="EE6" s="31"/>
      <c r="EF6" s="31"/>
      <c r="EG6" s="31"/>
      <c r="EH6" s="31"/>
      <c r="EI6" s="31"/>
      <c r="EJ6" s="31"/>
      <c r="EK6" s="31"/>
      <c r="EL6" s="31"/>
      <c r="EM6" s="31"/>
      <c r="EN6" s="31"/>
      <c r="EO6" s="31"/>
      <c r="EP6" s="31"/>
      <c r="EQ6" s="31"/>
      <c r="ER6" s="31"/>
      <c r="ES6" s="31"/>
      <c r="ET6" s="31"/>
      <c r="EU6" s="31"/>
      <c r="EV6" s="31"/>
      <c r="EW6" s="31"/>
      <c r="EX6" s="31"/>
      <c r="EY6" s="31"/>
      <c r="EZ6" s="31"/>
      <c r="FA6" s="31"/>
      <c r="FB6" s="31"/>
      <c r="FC6" s="31"/>
      <c r="FD6" s="31"/>
      <c r="FE6" s="31"/>
      <c r="FF6" s="31"/>
      <c r="FG6" s="31"/>
      <c r="FH6" s="31"/>
      <c r="FI6" s="31"/>
      <c r="FJ6" s="31"/>
      <c r="FK6" s="31"/>
      <c r="FL6" s="31"/>
      <c r="FM6" s="31"/>
      <c r="FN6" s="31"/>
      <c r="FO6" s="31"/>
      <c r="FP6" s="31"/>
      <c r="FQ6" s="31"/>
      <c r="FR6" s="31"/>
      <c r="FS6" s="31"/>
      <c r="FT6" s="31"/>
      <c r="FU6" s="31"/>
      <c r="FV6" s="31"/>
      <c r="FW6" s="31"/>
      <c r="FX6" s="31"/>
      <c r="FY6" s="31"/>
      <c r="FZ6" s="31"/>
      <c r="GA6" s="31"/>
      <c r="GB6" s="31"/>
      <c r="GC6" s="31"/>
      <c r="GD6" s="31"/>
      <c r="GE6" s="31"/>
      <c r="GF6" s="31"/>
      <c r="GG6" s="31"/>
      <c r="GH6" s="31"/>
      <c r="GI6" s="31"/>
      <c r="GJ6" s="31"/>
      <c r="GK6" s="31"/>
      <c r="GL6" s="31"/>
      <c r="GM6" s="31"/>
      <c r="GN6" s="31"/>
      <c r="GO6" s="31"/>
      <c r="GP6" s="31"/>
      <c r="GQ6" s="31"/>
      <c r="GR6" s="31"/>
      <c r="GS6" s="31"/>
      <c r="GT6" s="31"/>
      <c r="GU6" s="31"/>
      <c r="GV6" s="31"/>
      <c r="GW6" s="31"/>
      <c r="GX6" s="31"/>
      <c r="GY6" s="31"/>
      <c r="GZ6" s="31"/>
      <c r="HA6" s="31"/>
      <c r="HB6" s="31"/>
      <c r="HC6" s="31"/>
      <c r="HD6" s="31"/>
      <c r="HE6" s="31"/>
      <c r="HF6" s="31"/>
      <c r="HG6" s="31"/>
      <c r="HH6" s="31"/>
      <c r="HI6" s="31"/>
    </row>
    <row r="7" spans="1:217" ht="15.6" customHeight="1">
      <c r="A7" s="31"/>
      <c r="B7" s="194"/>
      <c r="C7" s="194"/>
      <c r="D7" s="194"/>
      <c r="E7" s="195"/>
      <c r="F7" s="194"/>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c r="CB7" s="31"/>
      <c r="CC7" s="31"/>
      <c r="CD7" s="31"/>
      <c r="CE7" s="31"/>
      <c r="CF7" s="31"/>
      <c r="CG7" s="31"/>
      <c r="CH7" s="31"/>
      <c r="CI7" s="31"/>
      <c r="CJ7" s="31"/>
      <c r="CK7" s="31"/>
      <c r="CL7" s="31"/>
      <c r="CM7" s="31"/>
      <c r="CN7" s="31"/>
      <c r="CO7" s="31"/>
      <c r="CP7" s="31"/>
      <c r="CQ7" s="31"/>
      <c r="CR7" s="31"/>
      <c r="CS7" s="31"/>
      <c r="CT7" s="31"/>
      <c r="CU7" s="31"/>
      <c r="CV7" s="31"/>
      <c r="CW7" s="31"/>
      <c r="CX7" s="31"/>
      <c r="CY7" s="31"/>
      <c r="CZ7" s="31"/>
      <c r="DA7" s="31"/>
      <c r="DB7" s="31"/>
      <c r="DC7" s="31"/>
      <c r="DD7" s="31"/>
      <c r="DE7" s="31"/>
      <c r="DF7" s="31"/>
      <c r="DG7" s="31"/>
      <c r="DH7" s="31"/>
      <c r="DI7" s="31"/>
      <c r="DJ7" s="31"/>
      <c r="DK7" s="31"/>
      <c r="DL7" s="31"/>
      <c r="DM7" s="31"/>
      <c r="DN7" s="31"/>
      <c r="DO7" s="31"/>
      <c r="DP7" s="31"/>
      <c r="DQ7" s="31"/>
      <c r="DR7" s="31"/>
      <c r="DS7" s="31"/>
      <c r="DT7" s="31"/>
      <c r="DU7" s="31"/>
      <c r="DV7" s="31"/>
      <c r="DW7" s="31"/>
      <c r="DX7" s="31"/>
      <c r="DY7" s="31"/>
      <c r="DZ7" s="31"/>
      <c r="EA7" s="31"/>
      <c r="EB7" s="31"/>
      <c r="EC7" s="31"/>
      <c r="ED7" s="31"/>
      <c r="EE7" s="31"/>
      <c r="EF7" s="31"/>
      <c r="EG7" s="31"/>
      <c r="EH7" s="31"/>
      <c r="EI7" s="31"/>
      <c r="EJ7" s="31"/>
      <c r="EK7" s="31"/>
      <c r="EL7" s="31"/>
      <c r="EM7" s="31"/>
      <c r="EN7" s="31"/>
      <c r="EO7" s="31"/>
      <c r="EP7" s="31"/>
      <c r="EQ7" s="31"/>
      <c r="ER7" s="31"/>
      <c r="ES7" s="31"/>
      <c r="ET7" s="31"/>
      <c r="EU7" s="31"/>
      <c r="EV7" s="31"/>
      <c r="EW7" s="31"/>
      <c r="EX7" s="31"/>
      <c r="EY7" s="31"/>
      <c r="EZ7" s="31"/>
      <c r="FA7" s="31"/>
      <c r="FB7" s="31"/>
      <c r="FC7" s="31"/>
      <c r="FD7" s="31"/>
      <c r="FE7" s="31"/>
      <c r="FF7" s="31"/>
      <c r="FG7" s="31"/>
      <c r="FH7" s="31"/>
      <c r="FI7" s="31"/>
      <c r="FJ7" s="31"/>
      <c r="FK7" s="31"/>
      <c r="FL7" s="31"/>
      <c r="FM7" s="31"/>
      <c r="FN7" s="31"/>
      <c r="FO7" s="31"/>
      <c r="FP7" s="31"/>
      <c r="FQ7" s="31"/>
      <c r="FR7" s="31"/>
      <c r="FS7" s="31"/>
      <c r="FT7" s="31"/>
      <c r="FU7" s="31"/>
      <c r="FV7" s="31"/>
      <c r="FW7" s="31"/>
      <c r="FX7" s="31"/>
      <c r="FY7" s="31"/>
      <c r="FZ7" s="31"/>
      <c r="GA7" s="31"/>
      <c r="GB7" s="31"/>
      <c r="GC7" s="31"/>
      <c r="GD7" s="31"/>
      <c r="GE7" s="31"/>
      <c r="GF7" s="31"/>
      <c r="GG7" s="31"/>
      <c r="GH7" s="31"/>
      <c r="GI7" s="31"/>
      <c r="GJ7" s="31"/>
      <c r="GK7" s="31"/>
      <c r="GL7" s="31"/>
      <c r="GM7" s="31"/>
      <c r="GN7" s="31"/>
      <c r="GO7" s="31"/>
      <c r="GP7" s="31"/>
      <c r="GQ7" s="31"/>
      <c r="GR7" s="31"/>
      <c r="GS7" s="31"/>
      <c r="GT7" s="31"/>
      <c r="GU7" s="31"/>
      <c r="GV7" s="31"/>
      <c r="GW7" s="31"/>
      <c r="GX7" s="31"/>
      <c r="GY7" s="31"/>
      <c r="GZ7" s="31"/>
      <c r="HA7" s="31"/>
      <c r="HB7" s="31"/>
      <c r="HC7" s="31"/>
      <c r="HD7" s="31"/>
      <c r="HE7" s="31"/>
      <c r="HF7" s="31"/>
      <c r="HG7" s="31"/>
      <c r="HH7" s="31"/>
      <c r="HI7" s="31"/>
    </row>
    <row r="8" spans="1:217" ht="15.6" customHeight="1">
      <c r="A8" s="31"/>
      <c r="B8" s="196"/>
      <c r="C8" s="197" t="s">
        <v>6</v>
      </c>
      <c r="D8" s="197"/>
      <c r="E8" s="198"/>
      <c r="F8" s="199"/>
      <c r="G8" s="31"/>
      <c r="H8" s="31"/>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c r="CZ8" s="31"/>
      <c r="DA8" s="31"/>
      <c r="DB8" s="31"/>
      <c r="DC8" s="31"/>
      <c r="DD8" s="31"/>
      <c r="DE8" s="31"/>
      <c r="DF8" s="31"/>
      <c r="DG8" s="31"/>
      <c r="DH8" s="31"/>
      <c r="DI8" s="31"/>
      <c r="DJ8" s="31"/>
      <c r="DK8" s="31"/>
      <c r="DL8" s="31"/>
      <c r="DM8" s="31"/>
      <c r="DN8" s="31"/>
      <c r="DO8" s="31"/>
      <c r="DP8" s="31"/>
      <c r="DQ8" s="31"/>
      <c r="DR8" s="31"/>
      <c r="DS8" s="31"/>
      <c r="DT8" s="31"/>
      <c r="DU8" s="31"/>
      <c r="DV8" s="31"/>
      <c r="DW8" s="31"/>
      <c r="DX8" s="31"/>
      <c r="DY8" s="31"/>
      <c r="DZ8" s="31"/>
      <c r="EA8" s="31"/>
      <c r="EB8" s="31"/>
      <c r="EC8" s="31"/>
      <c r="ED8" s="31"/>
      <c r="EE8" s="31"/>
      <c r="EF8" s="31"/>
      <c r="EG8" s="31"/>
      <c r="EH8" s="31"/>
      <c r="EI8" s="31"/>
      <c r="EJ8" s="31"/>
      <c r="EK8" s="31"/>
      <c r="EL8" s="31"/>
      <c r="EM8" s="31"/>
      <c r="EN8" s="31"/>
      <c r="EO8" s="31"/>
      <c r="EP8" s="31"/>
      <c r="EQ8" s="31"/>
      <c r="ER8" s="31"/>
      <c r="ES8" s="31"/>
      <c r="ET8" s="31"/>
      <c r="EU8" s="31"/>
      <c r="EV8" s="31"/>
      <c r="EW8" s="31"/>
      <c r="EX8" s="31"/>
      <c r="EY8" s="31"/>
      <c r="EZ8" s="31"/>
      <c r="FA8" s="31"/>
      <c r="FB8" s="31"/>
      <c r="FC8" s="31"/>
      <c r="FD8" s="31"/>
      <c r="FE8" s="31"/>
      <c r="FF8" s="31"/>
      <c r="FG8" s="31"/>
      <c r="FH8" s="31"/>
      <c r="FI8" s="31"/>
      <c r="FJ8" s="31"/>
      <c r="FK8" s="31"/>
      <c r="FL8" s="31"/>
      <c r="FM8" s="31"/>
      <c r="FN8" s="31"/>
      <c r="FO8" s="31"/>
      <c r="FP8" s="31"/>
      <c r="FQ8" s="31"/>
      <c r="FR8" s="31"/>
      <c r="FS8" s="31"/>
      <c r="FT8" s="31"/>
      <c r="FU8" s="31"/>
      <c r="FV8" s="31"/>
      <c r="FW8" s="31"/>
      <c r="FX8" s="31"/>
      <c r="FY8" s="31"/>
      <c r="FZ8" s="31"/>
      <c r="GA8" s="31"/>
      <c r="GB8" s="31"/>
      <c r="GC8" s="31"/>
      <c r="GD8" s="31"/>
      <c r="GE8" s="31"/>
      <c r="GF8" s="31"/>
      <c r="GG8" s="31"/>
      <c r="GH8" s="31"/>
      <c r="GI8" s="31"/>
      <c r="GJ8" s="31"/>
      <c r="GK8" s="31"/>
      <c r="GL8" s="31"/>
      <c r="GM8" s="31"/>
      <c r="GN8" s="31"/>
      <c r="GO8" s="31"/>
      <c r="GP8" s="31"/>
      <c r="GQ8" s="31"/>
      <c r="GR8" s="31"/>
      <c r="GS8" s="31"/>
      <c r="GT8" s="31"/>
      <c r="GU8" s="31"/>
      <c r="GV8" s="31"/>
      <c r="GW8" s="31"/>
      <c r="GX8" s="31"/>
      <c r="GY8" s="31"/>
      <c r="GZ8" s="31"/>
      <c r="HA8" s="31"/>
      <c r="HB8" s="31"/>
      <c r="HC8" s="31"/>
      <c r="HD8" s="31"/>
      <c r="HE8" s="31"/>
      <c r="HF8" s="31"/>
      <c r="HG8" s="31"/>
      <c r="HH8" s="31"/>
      <c r="HI8" s="31"/>
    </row>
    <row r="9" spans="1:217" ht="15.6" customHeight="1">
      <c r="A9" s="31"/>
      <c r="B9" s="33" t="s">
        <v>7</v>
      </c>
      <c r="C9" s="531" t="s">
        <v>16</v>
      </c>
      <c r="D9" s="531"/>
      <c r="E9" s="531"/>
      <c r="F9" s="34"/>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c r="CB9" s="31"/>
      <c r="CC9" s="31"/>
      <c r="CD9" s="31"/>
      <c r="CE9" s="31"/>
      <c r="CF9" s="31"/>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row>
    <row r="10" spans="1:217" ht="15.6" customHeight="1">
      <c r="A10" s="31"/>
      <c r="B10" s="33" t="s">
        <v>8</v>
      </c>
      <c r="C10" s="531" t="s">
        <v>17</v>
      </c>
      <c r="D10" s="531"/>
      <c r="E10" s="531"/>
      <c r="F10" s="35" t="s">
        <v>18</v>
      </c>
      <c r="G10" s="31"/>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c r="CZ10" s="31"/>
      <c r="DA10" s="31"/>
      <c r="DB10" s="31"/>
      <c r="DC10" s="31"/>
      <c r="DD10" s="31"/>
      <c r="DE10" s="31"/>
      <c r="DF10" s="31"/>
      <c r="DG10" s="31"/>
      <c r="DH10" s="31"/>
      <c r="DI10" s="31"/>
      <c r="DJ10" s="31"/>
      <c r="DK10" s="31"/>
      <c r="DL10" s="31"/>
      <c r="DM10" s="31"/>
      <c r="DN10" s="31"/>
      <c r="DO10" s="31"/>
      <c r="DP10" s="31"/>
      <c r="DQ10" s="31"/>
      <c r="DR10" s="31"/>
      <c r="DS10" s="31"/>
      <c r="DT10" s="31"/>
      <c r="DU10" s="31"/>
      <c r="DV10" s="31"/>
      <c r="DW10" s="31"/>
      <c r="DX10" s="31"/>
      <c r="DY10" s="31"/>
      <c r="DZ10" s="31"/>
      <c r="EA10" s="31"/>
      <c r="EB10" s="31"/>
      <c r="EC10" s="31"/>
      <c r="ED10" s="31"/>
      <c r="EE10" s="31"/>
      <c r="EF10" s="31"/>
      <c r="EG10" s="31"/>
      <c r="EH10" s="31"/>
      <c r="EI10" s="31"/>
      <c r="EJ10" s="31"/>
      <c r="EK10" s="31"/>
      <c r="EL10" s="31"/>
      <c r="EM10" s="31"/>
      <c r="EN10" s="31"/>
      <c r="EO10" s="31"/>
      <c r="EP10" s="31"/>
      <c r="EQ10" s="31"/>
      <c r="ER10" s="31"/>
      <c r="ES10" s="31"/>
      <c r="ET10" s="31"/>
      <c r="EU10" s="31"/>
      <c r="EV10" s="31"/>
      <c r="EW10" s="31"/>
      <c r="EX10" s="31"/>
      <c r="EY10" s="31"/>
      <c r="EZ10" s="31"/>
      <c r="FA10" s="31"/>
      <c r="FB10" s="31"/>
      <c r="FC10" s="31"/>
      <c r="FD10" s="31"/>
      <c r="FE10" s="31"/>
      <c r="FF10" s="31"/>
      <c r="FG10" s="31"/>
      <c r="FH10" s="31"/>
      <c r="FI10" s="31"/>
      <c r="FJ10" s="31"/>
      <c r="FK10" s="31"/>
      <c r="FL10" s="31"/>
      <c r="FM10" s="31"/>
      <c r="FN10" s="31"/>
      <c r="FO10" s="31"/>
      <c r="FP10" s="31"/>
      <c r="FQ10" s="31"/>
      <c r="FR10" s="31"/>
      <c r="FS10" s="31"/>
      <c r="FT10" s="31"/>
      <c r="FU10" s="31"/>
      <c r="FV10" s="31"/>
      <c r="FW10" s="31"/>
      <c r="FX10" s="31"/>
      <c r="FY10" s="31"/>
      <c r="FZ10" s="31"/>
      <c r="GA10" s="31"/>
      <c r="GB10" s="31"/>
      <c r="GC10" s="31"/>
      <c r="GD10" s="31"/>
      <c r="GE10" s="31"/>
      <c r="GF10" s="31"/>
      <c r="GG10" s="31"/>
      <c r="GH10" s="31"/>
      <c r="GI10" s="31"/>
      <c r="GJ10" s="31"/>
      <c r="GK10" s="31"/>
      <c r="GL10" s="31"/>
      <c r="GM10" s="31"/>
      <c r="GN10" s="31"/>
      <c r="GO10" s="31"/>
      <c r="GP10" s="31"/>
      <c r="GQ10" s="31"/>
      <c r="GR10" s="31"/>
      <c r="GS10" s="31"/>
      <c r="GT10" s="31"/>
      <c r="GU10" s="31"/>
      <c r="GV10" s="31"/>
      <c r="GW10" s="31"/>
      <c r="GX10" s="31"/>
      <c r="GY10" s="31"/>
      <c r="GZ10" s="31"/>
      <c r="HA10" s="31"/>
      <c r="HB10" s="31"/>
      <c r="HC10" s="31"/>
      <c r="HD10" s="31"/>
      <c r="HE10" s="31"/>
      <c r="HF10" s="31"/>
      <c r="HG10" s="31"/>
      <c r="HH10" s="31"/>
      <c r="HI10" s="31"/>
    </row>
    <row r="11" spans="1:217" ht="26.45" customHeight="1">
      <c r="A11" s="31"/>
      <c r="B11" s="33" t="s">
        <v>9</v>
      </c>
      <c r="C11" s="531" t="s">
        <v>396</v>
      </c>
      <c r="D11" s="531"/>
      <c r="E11" s="531"/>
      <c r="F11" s="36"/>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c r="CZ11" s="31"/>
      <c r="DA11" s="31"/>
      <c r="DB11" s="31"/>
      <c r="DC11" s="31"/>
      <c r="DD11" s="31"/>
      <c r="DE11" s="31"/>
      <c r="DF11" s="31"/>
      <c r="DG11" s="31"/>
      <c r="DH11" s="31"/>
      <c r="DI11" s="31"/>
      <c r="DJ11" s="31"/>
      <c r="DK11" s="31"/>
      <c r="DL11" s="31"/>
      <c r="DM11" s="31"/>
      <c r="DN11" s="31"/>
      <c r="DO11" s="31"/>
      <c r="DP11" s="31"/>
      <c r="DQ11" s="31"/>
      <c r="DR11" s="31"/>
      <c r="DS11" s="31"/>
      <c r="DT11" s="31"/>
      <c r="DU11" s="31"/>
      <c r="DV11" s="31"/>
      <c r="DW11" s="31"/>
      <c r="DX11" s="31"/>
      <c r="DY11" s="31"/>
      <c r="DZ11" s="31"/>
      <c r="EA11" s="31"/>
      <c r="EB11" s="31"/>
      <c r="EC11" s="31"/>
      <c r="ED11" s="31"/>
      <c r="EE11" s="31"/>
      <c r="EF11" s="31"/>
      <c r="EG11" s="31"/>
      <c r="EH11" s="31"/>
      <c r="EI11" s="31"/>
      <c r="EJ11" s="31"/>
      <c r="EK11" s="31"/>
      <c r="EL11" s="31"/>
      <c r="EM11" s="31"/>
      <c r="EN11" s="31"/>
      <c r="EO11" s="31"/>
      <c r="EP11" s="31"/>
      <c r="EQ11" s="31"/>
      <c r="ER11" s="31"/>
      <c r="ES11" s="31"/>
      <c r="ET11" s="31"/>
      <c r="EU11" s="31"/>
      <c r="EV11" s="31"/>
      <c r="EW11" s="31"/>
      <c r="EX11" s="31"/>
      <c r="EY11" s="31"/>
      <c r="EZ11" s="31"/>
      <c r="FA11" s="31"/>
      <c r="FB11" s="31"/>
      <c r="FC11" s="31"/>
      <c r="FD11" s="31"/>
      <c r="FE11" s="31"/>
      <c r="FF11" s="31"/>
      <c r="FG11" s="31"/>
      <c r="FH11" s="31"/>
      <c r="FI11" s="31"/>
      <c r="FJ11" s="31"/>
      <c r="FK11" s="31"/>
      <c r="FL11" s="31"/>
      <c r="FM11" s="31"/>
      <c r="FN11" s="31"/>
      <c r="FO11" s="31"/>
      <c r="FP11" s="31"/>
      <c r="FQ11" s="31"/>
      <c r="FR11" s="31"/>
      <c r="FS11" s="31"/>
      <c r="FT11" s="31"/>
      <c r="FU11" s="31"/>
      <c r="FV11" s="31"/>
      <c r="FW11" s="31"/>
      <c r="FX11" s="31"/>
      <c r="FY11" s="31"/>
      <c r="FZ11" s="31"/>
      <c r="GA11" s="31"/>
      <c r="GB11" s="31"/>
      <c r="GC11" s="31"/>
      <c r="GD11" s="31"/>
      <c r="GE11" s="31"/>
      <c r="GF11" s="31"/>
      <c r="GG11" s="31"/>
      <c r="GH11" s="31"/>
      <c r="GI11" s="31"/>
      <c r="GJ11" s="31"/>
      <c r="GK11" s="31"/>
      <c r="GL11" s="31"/>
      <c r="GM11" s="31"/>
      <c r="GN11" s="31"/>
      <c r="GO11" s="31"/>
      <c r="GP11" s="31"/>
      <c r="GQ11" s="31"/>
      <c r="GR11" s="31"/>
      <c r="GS11" s="31"/>
      <c r="GT11" s="31"/>
      <c r="GU11" s="31"/>
      <c r="GV11" s="31"/>
      <c r="GW11" s="31"/>
      <c r="GX11" s="31"/>
      <c r="GY11" s="31"/>
      <c r="GZ11" s="31"/>
      <c r="HA11" s="31"/>
      <c r="HB11" s="31"/>
      <c r="HC11" s="31"/>
      <c r="HD11" s="31"/>
      <c r="HE11" s="31"/>
      <c r="HF11" s="31"/>
      <c r="HG11" s="31"/>
      <c r="HH11" s="31"/>
      <c r="HI11" s="31"/>
    </row>
    <row r="12" spans="1:217" ht="15.6" customHeight="1">
      <c r="A12" s="31"/>
      <c r="B12" s="35" t="s">
        <v>10</v>
      </c>
      <c r="C12" s="531" t="s">
        <v>20</v>
      </c>
      <c r="D12" s="531"/>
      <c r="E12" s="531"/>
      <c r="F12" s="35">
        <v>48</v>
      </c>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c r="FL12" s="31"/>
      <c r="FM12" s="31"/>
      <c r="FN12" s="31"/>
      <c r="FO12" s="31"/>
      <c r="FP12" s="31"/>
      <c r="FQ12" s="31"/>
      <c r="FR12" s="31"/>
      <c r="FS12" s="31"/>
      <c r="FT12" s="31"/>
      <c r="FU12" s="31"/>
      <c r="FV12" s="31"/>
      <c r="FW12" s="31"/>
      <c r="FX12" s="31"/>
      <c r="FY12" s="31"/>
      <c r="FZ12" s="31"/>
      <c r="GA12" s="31"/>
      <c r="GB12" s="31"/>
      <c r="GC12" s="31"/>
      <c r="GD12" s="31"/>
      <c r="GE12" s="31"/>
      <c r="GF12" s="31"/>
      <c r="GG12" s="31"/>
      <c r="GH12" s="31"/>
      <c r="GI12" s="31"/>
      <c r="GJ12" s="31"/>
      <c r="GK12" s="31"/>
      <c r="GL12" s="31"/>
      <c r="GM12" s="31"/>
      <c r="GN12" s="31"/>
      <c r="GO12" s="31"/>
      <c r="GP12" s="31"/>
      <c r="GQ12" s="31"/>
      <c r="GR12" s="31"/>
      <c r="GS12" s="31"/>
      <c r="GT12" s="31"/>
      <c r="GU12" s="31"/>
      <c r="GV12" s="31"/>
      <c r="GW12" s="31"/>
      <c r="GX12" s="31"/>
      <c r="GY12" s="31"/>
      <c r="GZ12" s="31"/>
      <c r="HA12" s="31"/>
      <c r="HB12" s="31"/>
      <c r="HC12" s="31"/>
      <c r="HD12" s="31"/>
      <c r="HE12" s="31"/>
      <c r="HF12" s="31"/>
      <c r="HG12" s="31"/>
      <c r="HH12" s="31"/>
      <c r="HI12" s="31"/>
    </row>
    <row r="13" spans="1:217" ht="15.6" customHeight="1">
      <c r="A13" s="31"/>
      <c r="B13" s="20"/>
      <c r="C13" s="19"/>
      <c r="D13" s="19"/>
      <c r="E13" s="19"/>
      <c r="F13" s="20"/>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c r="GP13" s="31"/>
      <c r="GQ13" s="31"/>
      <c r="GR13" s="31"/>
      <c r="GS13" s="31"/>
      <c r="GT13" s="31"/>
      <c r="GU13" s="31"/>
      <c r="GV13" s="31"/>
      <c r="GW13" s="31"/>
      <c r="GX13" s="31"/>
      <c r="GY13" s="31"/>
      <c r="GZ13" s="31"/>
      <c r="HA13" s="31"/>
      <c r="HB13" s="31"/>
      <c r="HC13" s="31"/>
      <c r="HD13" s="31"/>
      <c r="HE13" s="31"/>
      <c r="HF13" s="31"/>
      <c r="HG13" s="31"/>
      <c r="HH13" s="31"/>
      <c r="HI13" s="31"/>
    </row>
    <row r="14" spans="1:217" ht="15.6" customHeight="1">
      <c r="A14" s="31"/>
      <c r="B14" s="203"/>
      <c r="C14" s="203"/>
      <c r="D14" s="203"/>
      <c r="E14" s="204"/>
      <c r="F14" s="202"/>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c r="GP14" s="31"/>
      <c r="GQ14" s="31"/>
      <c r="GR14" s="31"/>
      <c r="GS14" s="31"/>
      <c r="GT14" s="31"/>
      <c r="GU14" s="31"/>
      <c r="GV14" s="31"/>
      <c r="GW14" s="31"/>
      <c r="GX14" s="31"/>
      <c r="GY14" s="31"/>
      <c r="GZ14" s="31"/>
      <c r="HA14" s="31"/>
      <c r="HB14" s="31"/>
      <c r="HC14" s="31"/>
      <c r="HD14" s="31"/>
      <c r="HE14" s="31"/>
      <c r="HF14" s="31"/>
      <c r="HG14" s="31"/>
      <c r="HH14" s="31"/>
      <c r="HI14" s="31"/>
    </row>
    <row r="15" spans="1:217" ht="15.6" customHeight="1">
      <c r="A15" s="31"/>
      <c r="B15" s="38" t="s">
        <v>21</v>
      </c>
      <c r="C15" s="205"/>
      <c r="D15" s="205"/>
      <c r="E15" s="206"/>
      <c r="F15" s="40" t="s">
        <v>22</v>
      </c>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row>
    <row r="16" spans="1:217" ht="37.5" customHeight="1">
      <c r="A16" s="31"/>
      <c r="B16" s="33">
        <v>1</v>
      </c>
      <c r="C16" s="27" t="s">
        <v>205</v>
      </c>
      <c r="D16" s="27" t="s">
        <v>355</v>
      </c>
      <c r="E16" s="24"/>
      <c r="F16" s="207" t="s">
        <v>274</v>
      </c>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row>
    <row r="17" spans="1:217" ht="15.6" customHeight="1">
      <c r="A17" s="31"/>
      <c r="B17" s="33">
        <v>2</v>
      </c>
      <c r="C17" s="17" t="s">
        <v>209</v>
      </c>
      <c r="D17" s="17"/>
      <c r="E17" s="20"/>
      <c r="F17" s="35" t="s">
        <v>24</v>
      </c>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row>
    <row r="18" spans="1:217" ht="15.6" customHeight="1">
      <c r="A18" s="31"/>
      <c r="B18" s="33">
        <v>3</v>
      </c>
      <c r="C18" s="27" t="s">
        <v>25</v>
      </c>
      <c r="D18" s="27"/>
      <c r="E18" s="24"/>
      <c r="F18" s="35">
        <v>22</v>
      </c>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row>
    <row r="19" spans="1:217" ht="15.6" customHeight="1">
      <c r="A19" s="31"/>
      <c r="B19" s="33">
        <v>4</v>
      </c>
      <c r="C19" s="27" t="s">
        <v>26</v>
      </c>
      <c r="D19" s="27" t="s">
        <v>270</v>
      </c>
      <c r="E19" s="441">
        <v>1412</v>
      </c>
      <c r="F19" s="208">
        <v>2380.35</v>
      </c>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row>
    <row r="20" spans="1:217" ht="15.6" customHeight="1">
      <c r="A20" s="31"/>
      <c r="B20" s="209">
        <v>5</v>
      </c>
      <c r="C20" s="17" t="s">
        <v>27</v>
      </c>
      <c r="D20" s="17"/>
      <c r="E20" s="24"/>
      <c r="F20" s="35"/>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row>
    <row r="21" spans="1:217" ht="15.6" customHeight="1">
      <c r="A21" s="31"/>
      <c r="B21" s="33">
        <v>6</v>
      </c>
      <c r="C21" s="27" t="s">
        <v>206</v>
      </c>
      <c r="D21" s="27"/>
      <c r="E21" s="24"/>
      <c r="F21" s="35"/>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c r="FL21" s="31"/>
      <c r="FM21" s="31"/>
      <c r="FN21" s="31"/>
      <c r="FO21" s="31"/>
      <c r="FP21" s="31"/>
      <c r="FQ21" s="31"/>
      <c r="FR21" s="31"/>
      <c r="FS21" s="31"/>
      <c r="FT21" s="31"/>
      <c r="FU21" s="31"/>
      <c r="FV21" s="31"/>
      <c r="FW21" s="31"/>
      <c r="FX21" s="31"/>
      <c r="FY21" s="31"/>
      <c r="FZ21" s="31"/>
      <c r="GA21" s="31"/>
      <c r="GB21" s="31"/>
      <c r="GC21" s="31"/>
      <c r="GD21" s="31"/>
      <c r="GE21" s="31"/>
      <c r="GF21" s="31"/>
      <c r="GG21" s="31"/>
      <c r="GH21" s="31"/>
      <c r="GI21" s="31"/>
      <c r="GJ21" s="31"/>
      <c r="GK21" s="31"/>
      <c r="GL21" s="31"/>
      <c r="GM21" s="31"/>
      <c r="GN21" s="31"/>
      <c r="GO21" s="31"/>
      <c r="GP21" s="31"/>
      <c r="GQ21" s="31"/>
      <c r="GR21" s="31"/>
      <c r="GS21" s="31"/>
      <c r="GT21" s="31"/>
      <c r="GU21" s="31"/>
      <c r="GV21" s="31"/>
      <c r="GW21" s="31"/>
      <c r="GX21" s="31"/>
      <c r="GY21" s="31"/>
      <c r="GZ21" s="31"/>
      <c r="HA21" s="31"/>
      <c r="HB21" s="31"/>
      <c r="HC21" s="31"/>
      <c r="HD21" s="31"/>
      <c r="HE21" s="31"/>
      <c r="HF21" s="31"/>
      <c r="HG21" s="31"/>
      <c r="HH21" s="31"/>
      <c r="HI21" s="31"/>
    </row>
    <row r="22" spans="1:217" ht="15.6" customHeight="1">
      <c r="A22" s="31"/>
      <c r="B22" s="33">
        <v>7</v>
      </c>
      <c r="C22" s="210" t="s">
        <v>29</v>
      </c>
      <c r="D22" s="210"/>
      <c r="E22" s="24"/>
      <c r="F22" s="211">
        <f t="shared" ref="F22" si="0">(F33+F68+F78)/30</f>
        <v>166.41</v>
      </c>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c r="FL22" s="31"/>
      <c r="FM22" s="31"/>
      <c r="FN22" s="31"/>
      <c r="FO22" s="31"/>
      <c r="FP22" s="31"/>
      <c r="FQ22" s="31"/>
      <c r="FR22" s="31"/>
      <c r="FS22" s="31"/>
      <c r="FT22" s="31"/>
      <c r="FU22" s="31"/>
      <c r="FV22" s="31"/>
      <c r="FW22" s="31"/>
      <c r="FX22" s="31"/>
      <c r="FY22" s="31"/>
      <c r="FZ22" s="31"/>
      <c r="GA22" s="31"/>
      <c r="GB22" s="31"/>
      <c r="GC22" s="31"/>
      <c r="GD22" s="31"/>
      <c r="GE22" s="31"/>
      <c r="GF22" s="31"/>
      <c r="GG22" s="31"/>
      <c r="GH22" s="31"/>
      <c r="GI22" s="31"/>
      <c r="GJ22" s="31"/>
      <c r="GK22" s="31"/>
      <c r="GL22" s="31"/>
      <c r="GM22" s="31"/>
      <c r="GN22" s="31"/>
      <c r="GO22" s="31"/>
      <c r="GP22" s="31"/>
      <c r="GQ22" s="31"/>
      <c r="GR22" s="31"/>
      <c r="GS22" s="31"/>
      <c r="GT22" s="31"/>
      <c r="GU22" s="31"/>
      <c r="GV22" s="31"/>
      <c r="GW22" s="31"/>
      <c r="GX22" s="31"/>
      <c r="GY22" s="31"/>
      <c r="GZ22" s="31"/>
      <c r="HA22" s="31"/>
      <c r="HB22" s="31"/>
      <c r="HC22" s="31"/>
      <c r="HD22" s="31"/>
      <c r="HE22" s="31"/>
      <c r="HF22" s="31"/>
      <c r="HG22" s="31"/>
      <c r="HH22" s="31"/>
      <c r="HI22" s="31"/>
    </row>
    <row r="23" spans="1:217" ht="15.6" customHeight="1">
      <c r="A23" s="31"/>
      <c r="B23" s="547"/>
      <c r="C23" s="547"/>
      <c r="D23" s="212"/>
      <c r="E23" s="20"/>
      <c r="F23" s="20"/>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c r="FL23" s="31"/>
      <c r="FM23" s="31"/>
      <c r="FN23" s="31"/>
      <c r="FO23" s="31"/>
      <c r="FP23" s="31"/>
      <c r="FQ23" s="31"/>
      <c r="FR23" s="31"/>
      <c r="FS23" s="31"/>
      <c r="FT23" s="31"/>
      <c r="FU23" s="31"/>
      <c r="FV23" s="31"/>
      <c r="FW23" s="31"/>
      <c r="FX23" s="31"/>
      <c r="FY23" s="31"/>
      <c r="FZ23" s="31"/>
      <c r="GA23" s="31"/>
      <c r="GB23" s="31"/>
      <c r="GC23" s="31"/>
      <c r="GD23" s="31"/>
      <c r="GE23" s="31"/>
      <c r="GF23" s="31"/>
      <c r="GG23" s="31"/>
      <c r="GH23" s="31"/>
      <c r="GI23" s="31"/>
      <c r="GJ23" s="31"/>
      <c r="GK23" s="31"/>
      <c r="GL23" s="31"/>
      <c r="GM23" s="31"/>
      <c r="GN23" s="31"/>
      <c r="GO23" s="31"/>
      <c r="GP23" s="31"/>
      <c r="GQ23" s="31"/>
      <c r="GR23" s="31"/>
      <c r="GS23" s="31"/>
      <c r="GT23" s="31"/>
      <c r="GU23" s="31"/>
      <c r="GV23" s="31"/>
      <c r="GW23" s="31"/>
      <c r="GX23" s="31"/>
      <c r="GY23" s="31"/>
      <c r="GZ23" s="31"/>
      <c r="HA23" s="31"/>
      <c r="HB23" s="31"/>
      <c r="HC23" s="31"/>
      <c r="HD23" s="31"/>
      <c r="HE23" s="31"/>
      <c r="HF23" s="31"/>
      <c r="HG23" s="31"/>
      <c r="HH23" s="31"/>
      <c r="HI23" s="31"/>
    </row>
    <row r="24" spans="1:217" ht="15.6" customHeight="1">
      <c r="A24" s="31"/>
      <c r="B24" s="201"/>
      <c r="C24" s="17"/>
      <c r="D24" s="17"/>
      <c r="E24" s="20"/>
      <c r="F24" s="20"/>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row>
    <row r="25" spans="1:217" ht="15.6" customHeight="1">
      <c r="A25" s="31"/>
      <c r="B25" s="329"/>
      <c r="C25" s="330" t="s">
        <v>30</v>
      </c>
      <c r="D25" s="330"/>
      <c r="E25" s="331"/>
      <c r="F25" s="332" t="s">
        <v>31</v>
      </c>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row>
    <row r="26" spans="1:217" ht="15.6" customHeight="1">
      <c r="A26" s="31"/>
      <c r="B26" s="33" t="s">
        <v>7</v>
      </c>
      <c r="C26" s="213" t="s">
        <v>32</v>
      </c>
      <c r="D26" s="213"/>
      <c r="E26" s="214"/>
      <c r="F26" s="320">
        <f>F19</f>
        <v>2380.35</v>
      </c>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row>
    <row r="27" spans="1:217" s="319" customFormat="1" ht="15.6" customHeight="1">
      <c r="A27" s="315"/>
      <c r="B27" s="316" t="s">
        <v>8</v>
      </c>
      <c r="C27" s="317" t="s">
        <v>211</v>
      </c>
      <c r="D27" s="442">
        <v>1412</v>
      </c>
      <c r="E27" s="318">
        <v>0.4</v>
      </c>
      <c r="F27" s="321">
        <v>0</v>
      </c>
      <c r="G27" s="315"/>
      <c r="H27" s="315"/>
      <c r="I27" s="315"/>
      <c r="J27" s="315"/>
      <c r="K27" s="315"/>
      <c r="L27" s="315"/>
      <c r="M27" s="315"/>
      <c r="N27" s="315"/>
      <c r="O27" s="315"/>
      <c r="P27" s="315"/>
      <c r="Q27" s="315"/>
      <c r="R27" s="315"/>
      <c r="S27" s="315"/>
      <c r="T27" s="315"/>
      <c r="U27" s="315"/>
      <c r="V27" s="315"/>
      <c r="W27" s="315"/>
      <c r="X27" s="315"/>
      <c r="Y27" s="315"/>
      <c r="Z27" s="315"/>
      <c r="AA27" s="315"/>
      <c r="AB27" s="315"/>
      <c r="AC27" s="315"/>
      <c r="AD27" s="315"/>
      <c r="AE27" s="315"/>
      <c r="AF27" s="315"/>
      <c r="AG27" s="315"/>
      <c r="AH27" s="315"/>
      <c r="AI27" s="315"/>
      <c r="AJ27" s="315"/>
      <c r="AK27" s="315"/>
      <c r="AL27" s="315"/>
      <c r="AM27" s="315"/>
      <c r="AN27" s="315"/>
      <c r="AO27" s="315"/>
      <c r="AP27" s="315"/>
      <c r="AQ27" s="315"/>
      <c r="AR27" s="315"/>
      <c r="AS27" s="315"/>
      <c r="AT27" s="315"/>
      <c r="AU27" s="315"/>
      <c r="AV27" s="315"/>
      <c r="AW27" s="315"/>
      <c r="AX27" s="315"/>
      <c r="AY27" s="315"/>
      <c r="AZ27" s="315"/>
      <c r="BA27" s="315"/>
      <c r="BB27" s="315"/>
      <c r="BC27" s="315"/>
      <c r="BD27" s="315"/>
      <c r="BE27" s="315"/>
      <c r="BF27" s="315"/>
      <c r="BG27" s="315"/>
      <c r="BH27" s="315"/>
      <c r="BI27" s="315"/>
      <c r="BJ27" s="315"/>
      <c r="BK27" s="315"/>
      <c r="BL27" s="315"/>
      <c r="BM27" s="315"/>
      <c r="BN27" s="315"/>
      <c r="BO27" s="315"/>
      <c r="BP27" s="315"/>
      <c r="BQ27" s="315"/>
      <c r="BR27" s="315"/>
      <c r="BS27" s="315"/>
      <c r="BT27" s="315"/>
      <c r="BU27" s="315"/>
      <c r="BV27" s="315"/>
      <c r="BW27" s="315"/>
      <c r="BX27" s="315"/>
      <c r="BY27" s="315"/>
      <c r="BZ27" s="315"/>
      <c r="CA27" s="315"/>
      <c r="CB27" s="315"/>
      <c r="CC27" s="315"/>
      <c r="CD27" s="315"/>
      <c r="CE27" s="315"/>
      <c r="CF27" s="315"/>
      <c r="CG27" s="315"/>
      <c r="CH27" s="315"/>
      <c r="CI27" s="315"/>
      <c r="CJ27" s="315"/>
      <c r="CK27" s="315"/>
      <c r="CL27" s="315"/>
      <c r="CM27" s="315"/>
      <c r="CN27" s="315"/>
      <c r="CO27" s="315"/>
      <c r="CP27" s="315"/>
      <c r="CQ27" s="315"/>
      <c r="CR27" s="315"/>
      <c r="CS27" s="315"/>
      <c r="CT27" s="315"/>
      <c r="CU27" s="315"/>
      <c r="CV27" s="315"/>
      <c r="CW27" s="315"/>
      <c r="CX27" s="315"/>
      <c r="CY27" s="315"/>
      <c r="CZ27" s="315"/>
      <c r="DA27" s="315"/>
      <c r="DB27" s="315"/>
      <c r="DC27" s="315"/>
      <c r="DD27" s="315"/>
      <c r="DE27" s="315"/>
      <c r="DF27" s="315"/>
      <c r="DG27" s="315"/>
      <c r="DH27" s="315"/>
      <c r="DI27" s="315"/>
      <c r="DJ27" s="315"/>
      <c r="DK27" s="315"/>
      <c r="DL27" s="315"/>
      <c r="DM27" s="315"/>
      <c r="DN27" s="315"/>
      <c r="DO27" s="315"/>
      <c r="DP27" s="315"/>
      <c r="DQ27" s="315"/>
      <c r="DR27" s="315"/>
      <c r="DS27" s="315"/>
      <c r="DT27" s="315"/>
      <c r="DU27" s="315"/>
      <c r="DV27" s="315"/>
      <c r="DW27" s="315"/>
      <c r="DX27" s="315"/>
      <c r="DY27" s="315"/>
      <c r="DZ27" s="315"/>
      <c r="EA27" s="315"/>
      <c r="EB27" s="315"/>
      <c r="EC27" s="315"/>
      <c r="ED27" s="315"/>
      <c r="EE27" s="315"/>
      <c r="EF27" s="315"/>
      <c r="EG27" s="315"/>
      <c r="EH27" s="315"/>
      <c r="EI27" s="315"/>
      <c r="EJ27" s="315"/>
      <c r="EK27" s="315"/>
      <c r="EL27" s="315"/>
      <c r="EM27" s="315"/>
      <c r="EN27" s="315"/>
      <c r="EO27" s="315"/>
      <c r="EP27" s="315"/>
      <c r="EQ27" s="315"/>
      <c r="ER27" s="315"/>
      <c r="ES27" s="315"/>
      <c r="ET27" s="315"/>
      <c r="EU27" s="315"/>
      <c r="EV27" s="315"/>
      <c r="EW27" s="315"/>
      <c r="EX27" s="315"/>
      <c r="EY27" s="315"/>
      <c r="EZ27" s="315"/>
      <c r="FA27" s="315"/>
      <c r="FB27" s="315"/>
      <c r="FC27" s="315"/>
      <c r="FD27" s="315"/>
      <c r="FE27" s="315"/>
      <c r="FF27" s="315"/>
      <c r="FG27" s="315"/>
      <c r="FH27" s="315"/>
      <c r="FI27" s="315"/>
      <c r="FJ27" s="315"/>
      <c r="FK27" s="315"/>
      <c r="FL27" s="315"/>
      <c r="FM27" s="315"/>
      <c r="FN27" s="315"/>
      <c r="FO27" s="315"/>
      <c r="FP27" s="315"/>
      <c r="FQ27" s="315"/>
      <c r="FR27" s="315"/>
      <c r="FS27" s="315"/>
      <c r="FT27" s="315"/>
      <c r="FU27" s="315"/>
      <c r="FV27" s="315"/>
      <c r="FW27" s="315"/>
      <c r="FX27" s="315"/>
      <c r="FY27" s="315"/>
      <c r="FZ27" s="315"/>
      <c r="GA27" s="315"/>
      <c r="GB27" s="315"/>
      <c r="GC27" s="315"/>
      <c r="GD27" s="315"/>
      <c r="GE27" s="315"/>
      <c r="GF27" s="315"/>
      <c r="GG27" s="315"/>
      <c r="GH27" s="315"/>
      <c r="GI27" s="315"/>
      <c r="GJ27" s="315"/>
      <c r="GK27" s="315"/>
      <c r="GL27" s="315"/>
      <c r="GM27" s="315"/>
      <c r="GN27" s="315"/>
      <c r="GO27" s="315"/>
      <c r="GP27" s="315"/>
      <c r="GQ27" s="315"/>
      <c r="GR27" s="315"/>
      <c r="GS27" s="315"/>
      <c r="GT27" s="315"/>
      <c r="GU27" s="315"/>
      <c r="GV27" s="315"/>
      <c r="GW27" s="315"/>
      <c r="GX27" s="315"/>
      <c r="GY27" s="315"/>
      <c r="GZ27" s="315"/>
      <c r="HA27" s="315"/>
      <c r="HB27" s="315"/>
      <c r="HC27" s="315"/>
      <c r="HD27" s="315"/>
      <c r="HE27" s="315"/>
      <c r="HF27" s="315"/>
      <c r="HG27" s="315"/>
      <c r="HH27" s="315"/>
      <c r="HI27" s="315"/>
    </row>
    <row r="28" spans="1:217" ht="15">
      <c r="A28" s="31"/>
      <c r="B28" s="33" t="s">
        <v>9</v>
      </c>
      <c r="C28" s="213" t="s">
        <v>212</v>
      </c>
      <c r="D28" s="442">
        <v>1412</v>
      </c>
      <c r="E28" s="215">
        <v>0.2</v>
      </c>
      <c r="F28" s="320">
        <f t="shared" ref="F28" si="1">$D$28*0.2</f>
        <v>282.39999999999998</v>
      </c>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row>
    <row r="29" spans="1:217" s="319" customFormat="1" ht="15.6" customHeight="1">
      <c r="A29" s="315"/>
      <c r="B29" s="316" t="s">
        <v>10</v>
      </c>
      <c r="C29" s="317" t="s">
        <v>265</v>
      </c>
      <c r="D29" s="317"/>
      <c r="E29" s="318">
        <v>0.2</v>
      </c>
      <c r="F29" s="321">
        <v>0</v>
      </c>
      <c r="G29" s="315"/>
      <c r="H29" s="315"/>
      <c r="I29" s="315"/>
      <c r="J29" s="315"/>
      <c r="K29" s="315"/>
      <c r="L29" s="315"/>
      <c r="M29" s="315"/>
      <c r="N29" s="315"/>
      <c r="O29" s="315"/>
      <c r="P29" s="315"/>
      <c r="Q29" s="315"/>
      <c r="R29" s="315"/>
      <c r="S29" s="315"/>
      <c r="T29" s="315"/>
      <c r="U29" s="315"/>
      <c r="V29" s="315"/>
      <c r="W29" s="315"/>
      <c r="X29" s="315"/>
      <c r="Y29" s="315"/>
      <c r="Z29" s="315"/>
      <c r="AA29" s="315"/>
      <c r="AB29" s="315"/>
      <c r="AC29" s="315"/>
      <c r="AD29" s="315"/>
      <c r="AE29" s="315"/>
      <c r="AF29" s="315"/>
      <c r="AG29" s="315"/>
      <c r="AH29" s="315"/>
      <c r="AI29" s="315"/>
      <c r="AJ29" s="315"/>
      <c r="AK29" s="315"/>
      <c r="AL29" s="315"/>
      <c r="AM29" s="315"/>
      <c r="AN29" s="315"/>
      <c r="AO29" s="315"/>
      <c r="AP29" s="315"/>
      <c r="AQ29" s="315"/>
      <c r="AR29" s="315"/>
      <c r="AS29" s="315"/>
      <c r="AT29" s="315"/>
      <c r="AU29" s="315"/>
      <c r="AV29" s="315"/>
      <c r="AW29" s="315"/>
      <c r="AX29" s="315"/>
      <c r="AY29" s="315"/>
      <c r="AZ29" s="315"/>
      <c r="BA29" s="315"/>
      <c r="BB29" s="315"/>
      <c r="BC29" s="315"/>
      <c r="BD29" s="315"/>
      <c r="BE29" s="315"/>
      <c r="BF29" s="315"/>
      <c r="BG29" s="315"/>
      <c r="BH29" s="315"/>
      <c r="BI29" s="315"/>
      <c r="BJ29" s="315"/>
      <c r="BK29" s="315"/>
      <c r="BL29" s="315"/>
      <c r="BM29" s="315"/>
      <c r="BN29" s="315"/>
      <c r="BO29" s="315"/>
      <c r="BP29" s="315"/>
      <c r="BQ29" s="315"/>
      <c r="BR29" s="315"/>
      <c r="BS29" s="315"/>
      <c r="BT29" s="315"/>
      <c r="BU29" s="315"/>
      <c r="BV29" s="315"/>
      <c r="BW29" s="315"/>
      <c r="BX29" s="315"/>
      <c r="BY29" s="315"/>
      <c r="BZ29" s="315"/>
      <c r="CA29" s="315"/>
      <c r="CB29" s="315"/>
      <c r="CC29" s="315"/>
      <c r="CD29" s="315"/>
      <c r="CE29" s="315"/>
      <c r="CF29" s="315"/>
      <c r="CG29" s="315"/>
      <c r="CH29" s="315"/>
      <c r="CI29" s="315"/>
      <c r="CJ29" s="315"/>
      <c r="CK29" s="315"/>
      <c r="CL29" s="315"/>
      <c r="CM29" s="315"/>
      <c r="CN29" s="315"/>
      <c r="CO29" s="315"/>
      <c r="CP29" s="315"/>
      <c r="CQ29" s="315"/>
      <c r="CR29" s="315"/>
      <c r="CS29" s="315"/>
      <c r="CT29" s="315"/>
      <c r="CU29" s="315"/>
      <c r="CV29" s="315"/>
      <c r="CW29" s="315"/>
      <c r="CX29" s="315"/>
      <c r="CY29" s="315"/>
      <c r="CZ29" s="315"/>
      <c r="DA29" s="315"/>
      <c r="DB29" s="315"/>
      <c r="DC29" s="315"/>
      <c r="DD29" s="315"/>
      <c r="DE29" s="315"/>
      <c r="DF29" s="315"/>
      <c r="DG29" s="315"/>
      <c r="DH29" s="315"/>
      <c r="DI29" s="315"/>
      <c r="DJ29" s="315"/>
      <c r="DK29" s="315"/>
      <c r="DL29" s="315"/>
      <c r="DM29" s="315"/>
      <c r="DN29" s="315"/>
      <c r="DO29" s="315"/>
      <c r="DP29" s="315"/>
      <c r="DQ29" s="315"/>
      <c r="DR29" s="315"/>
      <c r="DS29" s="315"/>
      <c r="DT29" s="315"/>
      <c r="DU29" s="315"/>
      <c r="DV29" s="315"/>
      <c r="DW29" s="315"/>
      <c r="DX29" s="315"/>
      <c r="DY29" s="315"/>
      <c r="DZ29" s="315"/>
      <c r="EA29" s="315"/>
      <c r="EB29" s="315"/>
      <c r="EC29" s="315"/>
      <c r="ED29" s="315"/>
      <c r="EE29" s="315"/>
      <c r="EF29" s="315"/>
      <c r="EG29" s="315"/>
      <c r="EH29" s="315"/>
      <c r="EI29" s="315"/>
      <c r="EJ29" s="315"/>
      <c r="EK29" s="315"/>
      <c r="EL29" s="315"/>
      <c r="EM29" s="315"/>
      <c r="EN29" s="315"/>
      <c r="EO29" s="315"/>
      <c r="EP29" s="315"/>
      <c r="EQ29" s="315"/>
      <c r="ER29" s="315"/>
      <c r="ES29" s="315"/>
      <c r="ET29" s="315"/>
      <c r="EU29" s="315"/>
      <c r="EV29" s="315"/>
      <c r="EW29" s="315"/>
      <c r="EX29" s="315"/>
      <c r="EY29" s="315"/>
      <c r="EZ29" s="315"/>
      <c r="FA29" s="315"/>
      <c r="FB29" s="315"/>
      <c r="FC29" s="315"/>
      <c r="FD29" s="315"/>
      <c r="FE29" s="315"/>
      <c r="FF29" s="315"/>
      <c r="FG29" s="315"/>
      <c r="FH29" s="315"/>
      <c r="FI29" s="315"/>
      <c r="FJ29" s="315"/>
      <c r="FK29" s="315"/>
      <c r="FL29" s="315"/>
      <c r="FM29" s="315"/>
      <c r="FN29" s="315"/>
      <c r="FO29" s="315"/>
      <c r="FP29" s="315"/>
      <c r="FQ29" s="315"/>
      <c r="FR29" s="315"/>
      <c r="FS29" s="315"/>
      <c r="FT29" s="315"/>
      <c r="FU29" s="315"/>
      <c r="FV29" s="315"/>
      <c r="FW29" s="315"/>
      <c r="FX29" s="315"/>
      <c r="FY29" s="315"/>
      <c r="FZ29" s="315"/>
      <c r="GA29" s="315"/>
      <c r="GB29" s="315"/>
      <c r="GC29" s="315"/>
      <c r="GD29" s="315"/>
      <c r="GE29" s="315"/>
      <c r="GF29" s="315"/>
      <c r="GG29" s="315"/>
      <c r="GH29" s="315"/>
      <c r="GI29" s="315"/>
      <c r="GJ29" s="315"/>
      <c r="GK29" s="315"/>
      <c r="GL29" s="315"/>
      <c r="GM29" s="315"/>
      <c r="GN29" s="315"/>
      <c r="GO29" s="315"/>
      <c r="GP29" s="315"/>
      <c r="GQ29" s="315"/>
      <c r="GR29" s="315"/>
      <c r="GS29" s="315"/>
      <c r="GT29" s="315"/>
      <c r="GU29" s="315"/>
      <c r="GV29" s="315"/>
      <c r="GW29" s="315"/>
      <c r="GX29" s="315"/>
      <c r="GY29" s="315"/>
      <c r="GZ29" s="315"/>
      <c r="HA29" s="315"/>
      <c r="HB29" s="315"/>
      <c r="HC29" s="315"/>
      <c r="HD29" s="315"/>
      <c r="HE29" s="315"/>
      <c r="HF29" s="315"/>
      <c r="HG29" s="315"/>
      <c r="HH29" s="315"/>
      <c r="HI29" s="315"/>
    </row>
    <row r="30" spans="1:217" s="319" customFormat="1" ht="15.6" customHeight="1">
      <c r="A30" s="315"/>
      <c r="B30" s="316" t="s">
        <v>33</v>
      </c>
      <c r="C30" s="317" t="s">
        <v>213</v>
      </c>
      <c r="D30" s="317"/>
      <c r="E30" s="322"/>
      <c r="F30" s="333">
        <v>0</v>
      </c>
      <c r="G30" s="315"/>
      <c r="H30" s="315"/>
      <c r="I30" s="315"/>
      <c r="J30" s="315"/>
      <c r="K30" s="315"/>
      <c r="L30" s="315"/>
      <c r="M30" s="315"/>
      <c r="N30" s="315"/>
      <c r="O30" s="315"/>
      <c r="P30" s="315"/>
      <c r="Q30" s="315"/>
      <c r="R30" s="315"/>
      <c r="S30" s="315"/>
      <c r="T30" s="315"/>
      <c r="U30" s="315"/>
      <c r="V30" s="315"/>
      <c r="W30" s="315"/>
      <c r="X30" s="315"/>
      <c r="Y30" s="315"/>
      <c r="Z30" s="315"/>
      <c r="AA30" s="315"/>
      <c r="AB30" s="315"/>
      <c r="AC30" s="315"/>
      <c r="AD30" s="315"/>
      <c r="AE30" s="315"/>
      <c r="AF30" s="315"/>
      <c r="AG30" s="315"/>
      <c r="AH30" s="315"/>
      <c r="AI30" s="315"/>
      <c r="AJ30" s="315"/>
      <c r="AK30" s="315"/>
      <c r="AL30" s="315"/>
      <c r="AM30" s="315"/>
      <c r="AN30" s="315"/>
      <c r="AO30" s="315"/>
      <c r="AP30" s="315"/>
      <c r="AQ30" s="315"/>
      <c r="AR30" s="315"/>
      <c r="AS30" s="315"/>
      <c r="AT30" s="315"/>
      <c r="AU30" s="315"/>
      <c r="AV30" s="315"/>
      <c r="AW30" s="315"/>
      <c r="AX30" s="315"/>
      <c r="AY30" s="315"/>
      <c r="AZ30" s="315"/>
      <c r="BA30" s="315"/>
      <c r="BB30" s="315"/>
      <c r="BC30" s="315"/>
      <c r="BD30" s="315"/>
      <c r="BE30" s="315"/>
      <c r="BF30" s="315"/>
      <c r="BG30" s="315"/>
      <c r="BH30" s="315"/>
      <c r="BI30" s="315"/>
      <c r="BJ30" s="315"/>
      <c r="BK30" s="315"/>
      <c r="BL30" s="315"/>
      <c r="BM30" s="315"/>
      <c r="BN30" s="315"/>
      <c r="BO30" s="315"/>
      <c r="BP30" s="315"/>
      <c r="BQ30" s="315"/>
      <c r="BR30" s="315"/>
      <c r="BS30" s="315"/>
      <c r="BT30" s="315"/>
      <c r="BU30" s="315"/>
      <c r="BV30" s="315"/>
      <c r="BW30" s="315"/>
      <c r="BX30" s="315"/>
      <c r="BY30" s="315"/>
      <c r="BZ30" s="315"/>
      <c r="CA30" s="315"/>
      <c r="CB30" s="315"/>
      <c r="CC30" s="315"/>
      <c r="CD30" s="315"/>
      <c r="CE30" s="315"/>
      <c r="CF30" s="315"/>
      <c r="CG30" s="315"/>
      <c r="CH30" s="315"/>
      <c r="CI30" s="315"/>
      <c r="CJ30" s="315"/>
      <c r="CK30" s="315"/>
      <c r="CL30" s="315"/>
      <c r="CM30" s="315"/>
      <c r="CN30" s="315"/>
      <c r="CO30" s="315"/>
      <c r="CP30" s="315"/>
      <c r="CQ30" s="315"/>
      <c r="CR30" s="315"/>
      <c r="CS30" s="315"/>
      <c r="CT30" s="315"/>
      <c r="CU30" s="315"/>
      <c r="CV30" s="315"/>
      <c r="CW30" s="315"/>
      <c r="CX30" s="315"/>
      <c r="CY30" s="315"/>
      <c r="CZ30" s="315"/>
      <c r="DA30" s="315"/>
      <c r="DB30" s="315"/>
      <c r="DC30" s="315"/>
      <c r="DD30" s="315"/>
      <c r="DE30" s="315"/>
      <c r="DF30" s="315"/>
      <c r="DG30" s="315"/>
      <c r="DH30" s="315"/>
      <c r="DI30" s="315"/>
      <c r="DJ30" s="315"/>
      <c r="DK30" s="315"/>
      <c r="DL30" s="315"/>
      <c r="DM30" s="315"/>
      <c r="DN30" s="315"/>
      <c r="DO30" s="315"/>
      <c r="DP30" s="315"/>
      <c r="DQ30" s="315"/>
      <c r="DR30" s="315"/>
      <c r="DS30" s="315"/>
      <c r="DT30" s="315"/>
      <c r="DU30" s="315"/>
      <c r="DV30" s="315"/>
      <c r="DW30" s="315"/>
      <c r="DX30" s="315"/>
      <c r="DY30" s="315"/>
      <c r="DZ30" s="315"/>
      <c r="EA30" s="315"/>
      <c r="EB30" s="315"/>
      <c r="EC30" s="315"/>
      <c r="ED30" s="315"/>
      <c r="EE30" s="315"/>
      <c r="EF30" s="315"/>
      <c r="EG30" s="315"/>
      <c r="EH30" s="315"/>
      <c r="EI30" s="315"/>
      <c r="EJ30" s="315"/>
      <c r="EK30" s="315"/>
      <c r="EL30" s="315"/>
      <c r="EM30" s="315"/>
      <c r="EN30" s="315"/>
      <c r="EO30" s="315"/>
      <c r="EP30" s="315"/>
      <c r="EQ30" s="315"/>
      <c r="ER30" s="315"/>
      <c r="ES30" s="315"/>
      <c r="ET30" s="315"/>
      <c r="EU30" s="315"/>
      <c r="EV30" s="315"/>
      <c r="EW30" s="315"/>
      <c r="EX30" s="315"/>
      <c r="EY30" s="315"/>
      <c r="EZ30" s="315"/>
      <c r="FA30" s="315"/>
      <c r="FB30" s="315"/>
      <c r="FC30" s="315"/>
      <c r="FD30" s="315"/>
      <c r="FE30" s="315"/>
      <c r="FF30" s="315"/>
      <c r="FG30" s="315"/>
      <c r="FH30" s="315"/>
      <c r="FI30" s="315"/>
      <c r="FJ30" s="315"/>
      <c r="FK30" s="315"/>
      <c r="FL30" s="315"/>
      <c r="FM30" s="315"/>
      <c r="FN30" s="315"/>
      <c r="FO30" s="315"/>
      <c r="FP30" s="315"/>
      <c r="FQ30" s="315"/>
      <c r="FR30" s="315"/>
      <c r="FS30" s="315"/>
      <c r="FT30" s="315"/>
      <c r="FU30" s="315"/>
      <c r="FV30" s="315"/>
      <c r="FW30" s="315"/>
      <c r="FX30" s="315"/>
      <c r="FY30" s="315"/>
      <c r="FZ30" s="315"/>
      <c r="GA30" s="315"/>
      <c r="GB30" s="315"/>
      <c r="GC30" s="315"/>
      <c r="GD30" s="315"/>
      <c r="GE30" s="315"/>
      <c r="GF30" s="315"/>
      <c r="GG30" s="315"/>
      <c r="GH30" s="315"/>
      <c r="GI30" s="315"/>
      <c r="GJ30" s="315"/>
      <c r="GK30" s="315"/>
      <c r="GL30" s="315"/>
      <c r="GM30" s="315"/>
      <c r="GN30" s="315"/>
      <c r="GO30" s="315"/>
      <c r="GP30" s="315"/>
      <c r="GQ30" s="315"/>
      <c r="GR30" s="315"/>
      <c r="GS30" s="315"/>
      <c r="GT30" s="315"/>
      <c r="GU30" s="315"/>
      <c r="GV30" s="315"/>
      <c r="GW30" s="315"/>
      <c r="GX30" s="315"/>
      <c r="GY30" s="315"/>
      <c r="GZ30" s="315"/>
      <c r="HA30" s="315"/>
      <c r="HB30" s="315"/>
      <c r="HC30" s="315"/>
      <c r="HD30" s="315"/>
      <c r="HE30" s="315"/>
      <c r="HF30" s="315"/>
      <c r="HG30" s="315"/>
      <c r="HH30" s="315"/>
      <c r="HI30" s="315"/>
    </row>
    <row r="31" spans="1:217" ht="15">
      <c r="A31" s="31"/>
      <c r="B31" s="33" t="s">
        <v>34</v>
      </c>
      <c r="C31" s="213" t="s">
        <v>35</v>
      </c>
      <c r="D31" s="213"/>
      <c r="E31" s="437">
        <v>0</v>
      </c>
      <c r="F31" s="320">
        <v>0</v>
      </c>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c r="GP31" s="31"/>
      <c r="GQ31" s="31"/>
      <c r="GR31" s="31"/>
      <c r="GS31" s="31"/>
      <c r="GT31" s="31"/>
      <c r="GU31" s="31"/>
      <c r="GV31" s="31"/>
      <c r="GW31" s="31"/>
      <c r="GX31" s="31"/>
      <c r="GY31" s="31"/>
      <c r="GZ31" s="31"/>
      <c r="HA31" s="31"/>
      <c r="HB31" s="31"/>
      <c r="HC31" s="31"/>
      <c r="HD31" s="31"/>
      <c r="HE31" s="31"/>
      <c r="HF31" s="31"/>
      <c r="HG31" s="31"/>
      <c r="HH31" s="31"/>
      <c r="HI31" s="31"/>
    </row>
    <row r="32" spans="1:217" ht="15">
      <c r="A32" s="31"/>
      <c r="B32" s="33" t="s">
        <v>36</v>
      </c>
      <c r="C32" s="213" t="s">
        <v>210</v>
      </c>
      <c r="D32" s="213"/>
      <c r="E32" s="214">
        <v>0.3</v>
      </c>
      <c r="F32" s="320">
        <v>0</v>
      </c>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c r="FL32" s="31"/>
      <c r="FM32" s="31"/>
      <c r="FN32" s="31"/>
      <c r="FO32" s="31"/>
      <c r="FP32" s="31"/>
      <c r="FQ32" s="31"/>
      <c r="FR32" s="31"/>
      <c r="FS32" s="31"/>
      <c r="FT32" s="31"/>
      <c r="FU32" s="31"/>
      <c r="FV32" s="31"/>
      <c r="FW32" s="31"/>
      <c r="FX32" s="31"/>
      <c r="FY32" s="31"/>
      <c r="FZ32" s="31"/>
      <c r="GA32" s="31"/>
      <c r="GB32" s="31"/>
      <c r="GC32" s="31"/>
      <c r="GD32" s="31"/>
      <c r="GE32" s="31"/>
      <c r="GF32" s="31"/>
      <c r="GG32" s="31"/>
      <c r="GH32" s="31"/>
      <c r="GI32" s="31"/>
      <c r="GJ32" s="31"/>
      <c r="GK32" s="31"/>
      <c r="GL32" s="31"/>
      <c r="GM32" s="31"/>
      <c r="GN32" s="31"/>
      <c r="GO32" s="31"/>
      <c r="GP32" s="31"/>
      <c r="GQ32" s="31"/>
      <c r="GR32" s="31"/>
      <c r="GS32" s="31"/>
      <c r="GT32" s="31"/>
      <c r="GU32" s="31"/>
      <c r="GV32" s="31"/>
      <c r="GW32" s="31"/>
      <c r="GX32" s="31"/>
      <c r="GY32" s="31"/>
      <c r="GZ32" s="31"/>
      <c r="HA32" s="31"/>
      <c r="HB32" s="31"/>
      <c r="HC32" s="31"/>
      <c r="HD32" s="31"/>
      <c r="HE32" s="31"/>
      <c r="HF32" s="31"/>
      <c r="HG32" s="31"/>
      <c r="HH32" s="31"/>
      <c r="HI32" s="31"/>
    </row>
    <row r="33" spans="1:217" ht="15.6" customHeight="1">
      <c r="A33" s="31"/>
      <c r="B33" s="334"/>
      <c r="C33" s="330" t="s">
        <v>37</v>
      </c>
      <c r="D33" s="330"/>
      <c r="E33" s="335"/>
      <c r="F33" s="336">
        <f t="shared" ref="F33" si="2">SUM(F26:F32)</f>
        <v>2662.75</v>
      </c>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c r="FL33" s="31"/>
      <c r="FM33" s="31"/>
      <c r="FN33" s="31"/>
      <c r="FO33" s="31"/>
      <c r="FP33" s="31"/>
      <c r="FQ33" s="31"/>
      <c r="FR33" s="31"/>
      <c r="FS33" s="31"/>
      <c r="FT33" s="31"/>
      <c r="FU33" s="31"/>
      <c r="FV33" s="31"/>
      <c r="FW33" s="31"/>
      <c r="FX33" s="31"/>
      <c r="FY33" s="31"/>
      <c r="FZ33" s="31"/>
      <c r="GA33" s="31"/>
      <c r="GB33" s="31"/>
      <c r="GC33" s="31"/>
      <c r="GD33" s="31"/>
      <c r="GE33" s="31"/>
      <c r="GF33" s="31"/>
      <c r="GG33" s="31"/>
      <c r="GH33" s="31"/>
      <c r="GI33" s="31"/>
      <c r="GJ33" s="31"/>
      <c r="GK33" s="31"/>
      <c r="GL33" s="31"/>
      <c r="GM33" s="31"/>
      <c r="GN33" s="31"/>
      <c r="GO33" s="31"/>
      <c r="GP33" s="31"/>
      <c r="GQ33" s="31"/>
      <c r="GR33" s="31"/>
      <c r="GS33" s="31"/>
      <c r="GT33" s="31"/>
      <c r="GU33" s="31"/>
      <c r="GV33" s="31"/>
      <c r="GW33" s="31"/>
      <c r="GX33" s="31"/>
      <c r="GY33" s="31"/>
      <c r="GZ33" s="31"/>
      <c r="HA33" s="31"/>
      <c r="HB33" s="31"/>
      <c r="HC33" s="31"/>
      <c r="HD33" s="31"/>
      <c r="HE33" s="31"/>
      <c r="HF33" s="31"/>
      <c r="HG33" s="31"/>
      <c r="HH33" s="31"/>
      <c r="HI33" s="31"/>
    </row>
    <row r="34" spans="1:217" ht="15.6" customHeight="1">
      <c r="A34" s="31"/>
      <c r="B34" s="201"/>
      <c r="C34" s="216"/>
      <c r="D34" s="216"/>
      <c r="E34" s="217"/>
      <c r="F34" s="217"/>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c r="FL34" s="31"/>
      <c r="FM34" s="31"/>
      <c r="FN34" s="31"/>
      <c r="FO34" s="31"/>
      <c r="FP34" s="31"/>
      <c r="FQ34" s="31"/>
      <c r="FR34" s="31"/>
      <c r="FS34" s="31"/>
      <c r="FT34" s="31"/>
      <c r="FU34" s="31"/>
      <c r="FV34" s="31"/>
      <c r="FW34" s="31"/>
      <c r="FX34" s="31"/>
      <c r="FY34" s="31"/>
      <c r="FZ34" s="31"/>
      <c r="GA34" s="31"/>
      <c r="GB34" s="31"/>
      <c r="GC34" s="31"/>
      <c r="GD34" s="31"/>
      <c r="GE34" s="31"/>
      <c r="GF34" s="31"/>
      <c r="GG34" s="31"/>
      <c r="GH34" s="31"/>
      <c r="GI34" s="31"/>
      <c r="GJ34" s="31"/>
      <c r="GK34" s="31"/>
      <c r="GL34" s="31"/>
      <c r="GM34" s="31"/>
      <c r="GN34" s="31"/>
      <c r="GO34" s="31"/>
      <c r="GP34" s="31"/>
      <c r="GQ34" s="31"/>
      <c r="GR34" s="31"/>
      <c r="GS34" s="31"/>
      <c r="GT34" s="31"/>
      <c r="GU34" s="31"/>
      <c r="GV34" s="31"/>
      <c r="GW34" s="31"/>
      <c r="GX34" s="31"/>
      <c r="GY34" s="31"/>
      <c r="GZ34" s="31"/>
      <c r="HA34" s="31"/>
      <c r="HB34" s="31"/>
      <c r="HC34" s="31"/>
      <c r="HD34" s="31"/>
      <c r="HE34" s="31"/>
      <c r="HF34" s="31"/>
      <c r="HG34" s="31"/>
      <c r="HH34" s="31"/>
      <c r="HI34" s="31"/>
    </row>
    <row r="35" spans="1:217" ht="15.6" customHeight="1">
      <c r="A35" s="31"/>
      <c r="B35" s="337"/>
      <c r="C35" s="338" t="s">
        <v>38</v>
      </c>
      <c r="D35" s="338"/>
      <c r="E35" s="339"/>
      <c r="F35" s="456"/>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c r="FL35" s="31"/>
      <c r="FM35" s="31"/>
      <c r="FN35" s="31"/>
      <c r="FO35" s="31"/>
      <c r="FP35" s="31"/>
      <c r="FQ35" s="31"/>
      <c r="FR35" s="31"/>
      <c r="FS35" s="31"/>
      <c r="FT35" s="31"/>
      <c r="FU35" s="31"/>
      <c r="FV35" s="31"/>
      <c r="FW35" s="31"/>
      <c r="FX35" s="31"/>
      <c r="FY35" s="31"/>
      <c r="FZ35" s="31"/>
      <c r="GA35" s="31"/>
      <c r="GB35" s="31"/>
      <c r="GC35" s="31"/>
      <c r="GD35" s="31"/>
      <c r="GE35" s="31"/>
      <c r="GF35" s="31"/>
      <c r="GG35" s="31"/>
      <c r="GH35" s="31"/>
      <c r="GI35" s="31"/>
      <c r="GJ35" s="31"/>
      <c r="GK35" s="31"/>
      <c r="GL35" s="31"/>
      <c r="GM35" s="31"/>
      <c r="GN35" s="31"/>
      <c r="GO35" s="31"/>
      <c r="GP35" s="31"/>
      <c r="GQ35" s="31"/>
      <c r="GR35" s="31"/>
      <c r="GS35" s="31"/>
      <c r="GT35" s="31"/>
      <c r="GU35" s="31"/>
      <c r="GV35" s="31"/>
      <c r="GW35" s="31"/>
      <c r="GX35" s="31"/>
      <c r="GY35" s="31"/>
      <c r="GZ35" s="31"/>
      <c r="HA35" s="31"/>
      <c r="HB35" s="31"/>
      <c r="HC35" s="31"/>
      <c r="HD35" s="31"/>
      <c r="HE35" s="31"/>
      <c r="HF35" s="31"/>
      <c r="HG35" s="31"/>
      <c r="HH35" s="31"/>
      <c r="HI35" s="31"/>
    </row>
    <row r="36" spans="1:217" ht="15">
      <c r="A36" s="31"/>
      <c r="B36" s="218"/>
      <c r="C36" s="218"/>
      <c r="D36" s="218"/>
      <c r="E36" s="218"/>
      <c r="F36" s="218"/>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c r="GP36" s="31"/>
      <c r="GQ36" s="31"/>
      <c r="GR36" s="31"/>
      <c r="GS36" s="31"/>
      <c r="GT36" s="31"/>
      <c r="GU36" s="31"/>
      <c r="GV36" s="31"/>
      <c r="GW36" s="31"/>
      <c r="GX36" s="31"/>
      <c r="GY36" s="31"/>
      <c r="GZ36" s="31"/>
      <c r="HA36" s="31"/>
      <c r="HB36" s="31"/>
      <c r="HC36" s="31"/>
      <c r="HD36" s="31"/>
      <c r="HE36" s="31"/>
      <c r="HF36" s="31"/>
      <c r="HG36" s="31"/>
      <c r="HH36" s="31"/>
      <c r="HI36" s="31"/>
    </row>
    <row r="37" spans="1:217" ht="15">
      <c r="A37" s="31"/>
      <c r="B37" s="337"/>
      <c r="C37" s="338" t="s">
        <v>39</v>
      </c>
      <c r="D37" s="338"/>
      <c r="E37" s="340" t="s">
        <v>40</v>
      </c>
      <c r="F37" s="340" t="s">
        <v>31</v>
      </c>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c r="GP37" s="31"/>
      <c r="GQ37" s="31"/>
      <c r="GR37" s="31"/>
      <c r="GS37" s="31"/>
      <c r="GT37" s="31"/>
      <c r="GU37" s="31"/>
      <c r="GV37" s="31"/>
      <c r="GW37" s="31"/>
      <c r="GX37" s="31"/>
      <c r="GY37" s="31"/>
      <c r="GZ37" s="31"/>
      <c r="HA37" s="31"/>
      <c r="HB37" s="31"/>
      <c r="HC37" s="31"/>
      <c r="HD37" s="31"/>
      <c r="HE37" s="31"/>
      <c r="HF37" s="31"/>
      <c r="HG37" s="31"/>
      <c r="HH37" s="31"/>
      <c r="HI37" s="31"/>
    </row>
    <row r="38" spans="1:217" ht="25.35" customHeight="1">
      <c r="A38" s="31"/>
      <c r="B38" s="33" t="s">
        <v>7</v>
      </c>
      <c r="C38" s="219" t="s">
        <v>207</v>
      </c>
      <c r="D38" s="219"/>
      <c r="E38" s="220">
        <v>8.3299999999999999E-2</v>
      </c>
      <c r="F38" s="341">
        <f t="shared" ref="F38" si="3">F33*$E$38</f>
        <v>221.81</v>
      </c>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row>
    <row r="39" spans="1:217" ht="21.6" customHeight="1">
      <c r="A39" s="54"/>
      <c r="B39" s="33" t="s">
        <v>8</v>
      </c>
      <c r="C39" s="219" t="s">
        <v>208</v>
      </c>
      <c r="D39" s="219"/>
      <c r="E39" s="220">
        <v>0.1111</v>
      </c>
      <c r="F39" s="341">
        <f t="shared" ref="F39" si="4">$E$39*F33</f>
        <v>295.83</v>
      </c>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c r="CJ39" s="54"/>
      <c r="CK39" s="54"/>
      <c r="CL39" s="54"/>
      <c r="CM39" s="54"/>
      <c r="CN39" s="54"/>
      <c r="CO39" s="54"/>
      <c r="CP39" s="54"/>
      <c r="CQ39" s="54"/>
      <c r="CR39" s="54"/>
      <c r="CS39" s="54"/>
      <c r="CT39" s="54"/>
      <c r="CU39" s="54"/>
      <c r="CV39" s="54"/>
      <c r="CW39" s="54"/>
      <c r="CX39" s="54"/>
      <c r="CY39" s="54"/>
      <c r="CZ39" s="54"/>
      <c r="DA39" s="54"/>
      <c r="DB39" s="54"/>
      <c r="DC39" s="54"/>
      <c r="DD39" s="54"/>
      <c r="DE39" s="54"/>
      <c r="DF39" s="54"/>
      <c r="DG39" s="54"/>
      <c r="DH39" s="54"/>
      <c r="DI39" s="54"/>
      <c r="DJ39" s="54"/>
      <c r="DK39" s="54"/>
      <c r="DL39" s="54"/>
      <c r="DM39" s="54"/>
      <c r="DN39" s="54"/>
      <c r="DO39" s="54"/>
      <c r="DP39" s="54"/>
      <c r="DQ39" s="54"/>
      <c r="DR39" s="54"/>
      <c r="DS39" s="54"/>
      <c r="DT39" s="54"/>
      <c r="DU39" s="54"/>
      <c r="DV39" s="54"/>
      <c r="DW39" s="54"/>
      <c r="DX39" s="54"/>
      <c r="DY39" s="54"/>
      <c r="DZ39" s="54"/>
      <c r="EA39" s="54"/>
      <c r="EB39" s="54"/>
      <c r="EC39" s="54"/>
      <c r="ED39" s="54"/>
      <c r="EE39" s="54"/>
      <c r="EF39" s="54"/>
      <c r="EG39" s="54"/>
      <c r="EH39" s="54"/>
      <c r="EI39" s="54"/>
      <c r="EJ39" s="54"/>
      <c r="EK39" s="54"/>
      <c r="EL39" s="54"/>
      <c r="EM39" s="54"/>
      <c r="EN39" s="54"/>
      <c r="EO39" s="54"/>
      <c r="EP39" s="54"/>
      <c r="EQ39" s="54"/>
      <c r="ER39" s="54"/>
      <c r="ES39" s="54"/>
      <c r="ET39" s="54"/>
      <c r="EU39" s="54"/>
      <c r="EV39" s="54"/>
      <c r="EW39" s="54"/>
      <c r="EX39" s="54"/>
      <c r="EY39" s="54"/>
      <c r="EZ39" s="54"/>
      <c r="FA39" s="54"/>
      <c r="FB39" s="54"/>
      <c r="FC39" s="54"/>
      <c r="FD39" s="54"/>
      <c r="FE39" s="54"/>
      <c r="FF39" s="54"/>
      <c r="FG39" s="54"/>
      <c r="FH39" s="54"/>
      <c r="FI39" s="54"/>
      <c r="FJ39" s="54"/>
      <c r="FK39" s="54"/>
      <c r="FL39" s="54"/>
      <c r="FM39" s="54"/>
      <c r="FN39" s="54"/>
      <c r="FO39" s="54"/>
      <c r="FP39" s="54"/>
      <c r="FQ39" s="54"/>
      <c r="FR39" s="54"/>
      <c r="FS39" s="54"/>
      <c r="FT39" s="54"/>
      <c r="FU39" s="54"/>
      <c r="FV39" s="54"/>
      <c r="FW39" s="54"/>
      <c r="FX39" s="54"/>
      <c r="FY39" s="54"/>
      <c r="FZ39" s="54"/>
      <c r="GA39" s="54"/>
      <c r="GB39" s="54"/>
      <c r="GC39" s="54"/>
      <c r="GD39" s="54"/>
      <c r="GE39" s="54"/>
      <c r="GF39" s="54"/>
      <c r="GG39" s="54"/>
      <c r="GH39" s="54"/>
      <c r="GI39" s="54"/>
      <c r="GJ39" s="54"/>
      <c r="GK39" s="54"/>
      <c r="GL39" s="54"/>
      <c r="GM39" s="54"/>
      <c r="GN39" s="54"/>
      <c r="GO39" s="54"/>
      <c r="GP39" s="54"/>
      <c r="GQ39" s="54"/>
      <c r="GR39" s="54"/>
      <c r="GS39" s="54"/>
      <c r="GT39" s="54"/>
      <c r="GU39" s="54"/>
      <c r="GV39" s="54"/>
      <c r="GW39" s="54"/>
      <c r="GX39" s="54"/>
      <c r="GY39" s="54"/>
      <c r="GZ39" s="54"/>
      <c r="HA39" s="54"/>
      <c r="HB39" s="54"/>
      <c r="HC39" s="54"/>
      <c r="HD39" s="54"/>
      <c r="HE39" s="54"/>
      <c r="HF39" s="54"/>
      <c r="HG39" s="54"/>
      <c r="HH39" s="54"/>
      <c r="HI39" s="54"/>
    </row>
    <row r="40" spans="1:217" ht="25.35" customHeight="1">
      <c r="A40" s="31"/>
      <c r="B40" s="342"/>
      <c r="C40" s="343" t="s">
        <v>41</v>
      </c>
      <c r="D40" s="343"/>
      <c r="E40" s="344"/>
      <c r="F40" s="345">
        <f t="shared" ref="F40" si="5">SUM(F38:F39)</f>
        <v>517.64</v>
      </c>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c r="GP40" s="31"/>
      <c r="GQ40" s="31"/>
      <c r="GR40" s="31"/>
      <c r="GS40" s="31"/>
      <c r="GT40" s="31"/>
      <c r="GU40" s="31"/>
      <c r="GV40" s="31"/>
      <c r="GW40" s="31"/>
      <c r="GX40" s="31"/>
      <c r="GY40" s="31"/>
      <c r="GZ40" s="31"/>
      <c r="HA40" s="31"/>
      <c r="HB40" s="31"/>
      <c r="HC40" s="31"/>
      <c r="HD40" s="31"/>
      <c r="HE40" s="31"/>
      <c r="HF40" s="31"/>
      <c r="HG40" s="31"/>
      <c r="HH40" s="31"/>
      <c r="HI40" s="31"/>
    </row>
    <row r="41" spans="1:217" ht="15">
      <c r="A41" s="31"/>
      <c r="B41" s="201"/>
      <c r="C41" s="222"/>
      <c r="D41" s="222"/>
      <c r="E41" s="223"/>
      <c r="F41" s="224"/>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c r="GP41" s="31"/>
      <c r="GQ41" s="31"/>
      <c r="GR41" s="31"/>
      <c r="GS41" s="31"/>
      <c r="GT41" s="31"/>
      <c r="GU41" s="31"/>
      <c r="GV41" s="31"/>
      <c r="GW41" s="31"/>
      <c r="GX41" s="31"/>
      <c r="GY41" s="31"/>
      <c r="GZ41" s="31"/>
      <c r="HA41" s="31"/>
      <c r="HB41" s="31"/>
      <c r="HC41" s="31"/>
      <c r="HD41" s="31"/>
      <c r="HE41" s="31"/>
      <c r="HF41" s="31"/>
      <c r="HG41" s="31"/>
      <c r="HH41" s="31"/>
      <c r="HI41" s="31"/>
    </row>
    <row r="42" spans="1:217" ht="15">
      <c r="A42" s="31"/>
      <c r="B42" s="201"/>
      <c r="C42" s="222"/>
      <c r="D42" s="222"/>
      <c r="E42" s="223"/>
      <c r="F42" s="224"/>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c r="GP42" s="31"/>
      <c r="GQ42" s="31"/>
      <c r="GR42" s="31"/>
      <c r="GS42" s="31"/>
      <c r="GT42" s="31"/>
      <c r="GU42" s="31"/>
      <c r="GV42" s="31"/>
      <c r="GW42" s="31"/>
      <c r="GX42" s="31"/>
      <c r="GY42" s="31"/>
      <c r="GZ42" s="31"/>
      <c r="HA42" s="31"/>
      <c r="HB42" s="31"/>
      <c r="HC42" s="31"/>
      <c r="HD42" s="31"/>
      <c r="HE42" s="31"/>
      <c r="HF42" s="31"/>
      <c r="HG42" s="31"/>
      <c r="HH42" s="31"/>
      <c r="HI42" s="31"/>
    </row>
    <row r="43" spans="1:217" ht="15">
      <c r="A43" s="31"/>
      <c r="B43" s="377"/>
      <c r="C43" s="338" t="s">
        <v>42</v>
      </c>
      <c r="D43" s="338"/>
      <c r="E43" s="378" t="s">
        <v>40</v>
      </c>
      <c r="F43" s="340" t="s">
        <v>31</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c r="GP43" s="31"/>
      <c r="GQ43" s="31"/>
      <c r="GR43" s="31"/>
      <c r="GS43" s="31"/>
      <c r="GT43" s="31"/>
      <c r="GU43" s="31"/>
      <c r="GV43" s="31"/>
      <c r="GW43" s="31"/>
      <c r="GX43" s="31"/>
      <c r="GY43" s="31"/>
      <c r="GZ43" s="31"/>
      <c r="HA43" s="31"/>
      <c r="HB43" s="31"/>
      <c r="HC43" s="31"/>
      <c r="HD43" s="31"/>
      <c r="HE43" s="31"/>
      <c r="HF43" s="31"/>
      <c r="HG43" s="31"/>
      <c r="HH43" s="31"/>
      <c r="HI43" s="31"/>
    </row>
    <row r="44" spans="1:217" ht="25.35" customHeight="1">
      <c r="A44" s="31"/>
      <c r="B44" s="33" t="s">
        <v>7</v>
      </c>
      <c r="C44" s="225" t="s">
        <v>43</v>
      </c>
      <c r="D44" s="225"/>
      <c r="E44" s="344">
        <v>0.2</v>
      </c>
      <c r="F44" s="341">
        <f t="shared" ref="F44" si="6">(F33+F40)*$E$44</f>
        <v>636.08000000000004</v>
      </c>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c r="GP44" s="31"/>
      <c r="GQ44" s="31"/>
      <c r="GR44" s="31"/>
      <c r="GS44" s="31"/>
      <c r="GT44" s="31"/>
      <c r="GU44" s="31"/>
      <c r="GV44" s="31"/>
      <c r="GW44" s="31"/>
      <c r="GX44" s="31"/>
      <c r="GY44" s="31"/>
      <c r="GZ44" s="31"/>
      <c r="HA44" s="31"/>
      <c r="HB44" s="31"/>
      <c r="HC44" s="31"/>
      <c r="HD44" s="31"/>
      <c r="HE44" s="31"/>
      <c r="HF44" s="31"/>
      <c r="HG44" s="31"/>
      <c r="HH44" s="31"/>
      <c r="HI44" s="31"/>
    </row>
    <row r="45" spans="1:217" ht="25.35" customHeight="1">
      <c r="A45" s="31"/>
      <c r="B45" s="33" t="s">
        <v>8</v>
      </c>
      <c r="C45" s="225" t="s">
        <v>44</v>
      </c>
      <c r="D45" s="225"/>
      <c r="E45" s="344">
        <v>2.5000000000000001E-2</v>
      </c>
      <c r="F45" s="341">
        <f t="shared" ref="F45" si="7">(F33+F40)*$E$45</f>
        <v>79.510000000000005</v>
      </c>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c r="GP45" s="31"/>
      <c r="GQ45" s="31"/>
      <c r="GR45" s="31"/>
      <c r="GS45" s="31"/>
      <c r="GT45" s="31"/>
      <c r="GU45" s="31"/>
      <c r="GV45" s="31"/>
      <c r="GW45" s="31"/>
      <c r="GX45" s="31"/>
      <c r="GY45" s="31"/>
      <c r="GZ45" s="31"/>
      <c r="HA45" s="31"/>
      <c r="HB45" s="31"/>
      <c r="HC45" s="31"/>
      <c r="HD45" s="31"/>
      <c r="HE45" s="31"/>
      <c r="HF45" s="31"/>
      <c r="HG45" s="31"/>
      <c r="HH45" s="31"/>
      <c r="HI45" s="31"/>
    </row>
    <row r="46" spans="1:217" ht="25.35" customHeight="1">
      <c r="A46" s="31"/>
      <c r="B46" s="33" t="s">
        <v>9</v>
      </c>
      <c r="C46" s="219" t="s">
        <v>214</v>
      </c>
      <c r="D46" s="219"/>
      <c r="E46" s="344">
        <v>0.03</v>
      </c>
      <c r="F46" s="341">
        <f t="shared" ref="F46" si="8">(F33+F40)*$E$46</f>
        <v>95.41</v>
      </c>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c r="GP46" s="31"/>
      <c r="GQ46" s="31"/>
      <c r="GR46" s="31"/>
      <c r="GS46" s="31"/>
      <c r="GT46" s="31"/>
      <c r="GU46" s="31"/>
      <c r="GV46" s="31"/>
      <c r="GW46" s="31"/>
      <c r="GX46" s="31"/>
      <c r="GY46" s="31"/>
      <c r="GZ46" s="31"/>
      <c r="HA46" s="31"/>
      <c r="HB46" s="31"/>
      <c r="HC46" s="31"/>
      <c r="HD46" s="31"/>
      <c r="HE46" s="31"/>
      <c r="HF46" s="31"/>
      <c r="HG46" s="31"/>
      <c r="HH46" s="31"/>
      <c r="HI46" s="31"/>
    </row>
    <row r="47" spans="1:217" ht="25.35" customHeight="1">
      <c r="A47" s="31"/>
      <c r="B47" s="33" t="s">
        <v>10</v>
      </c>
      <c r="C47" s="225" t="s">
        <v>45</v>
      </c>
      <c r="D47" s="225"/>
      <c r="E47" s="344">
        <v>1.4999999999999999E-2</v>
      </c>
      <c r="F47" s="341">
        <f t="shared" ref="F47" si="9">(F33+F40)*$E$47</f>
        <v>47.71</v>
      </c>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c r="GP47" s="31"/>
      <c r="GQ47" s="31"/>
      <c r="GR47" s="31"/>
      <c r="GS47" s="31"/>
      <c r="GT47" s="31"/>
      <c r="GU47" s="31"/>
      <c r="GV47" s="31"/>
      <c r="GW47" s="31"/>
      <c r="GX47" s="31"/>
      <c r="GY47" s="31"/>
      <c r="GZ47" s="31"/>
      <c r="HA47" s="31"/>
      <c r="HB47" s="31"/>
      <c r="HC47" s="31"/>
      <c r="HD47" s="31"/>
      <c r="HE47" s="31"/>
      <c r="HF47" s="31"/>
      <c r="HG47" s="31"/>
      <c r="HH47" s="31"/>
      <c r="HI47" s="31"/>
    </row>
    <row r="48" spans="1:217" ht="25.35" customHeight="1">
      <c r="A48" s="31"/>
      <c r="B48" s="33" t="s">
        <v>33</v>
      </c>
      <c r="C48" s="225" t="s">
        <v>46</v>
      </c>
      <c r="D48" s="225"/>
      <c r="E48" s="344">
        <v>0.01</v>
      </c>
      <c r="F48" s="341">
        <f t="shared" ref="F48" si="10">(F33+F40)*$E$48</f>
        <v>31.8</v>
      </c>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c r="GP48" s="31"/>
      <c r="GQ48" s="31"/>
      <c r="GR48" s="31"/>
      <c r="GS48" s="31"/>
      <c r="GT48" s="31"/>
      <c r="GU48" s="31"/>
      <c r="GV48" s="31"/>
      <c r="GW48" s="31"/>
      <c r="GX48" s="31"/>
      <c r="GY48" s="31"/>
      <c r="GZ48" s="31"/>
      <c r="HA48" s="31"/>
      <c r="HB48" s="31"/>
      <c r="HC48" s="31"/>
      <c r="HD48" s="31"/>
      <c r="HE48" s="31"/>
      <c r="HF48" s="31"/>
      <c r="HG48" s="31"/>
      <c r="HH48" s="31"/>
      <c r="HI48" s="31"/>
    </row>
    <row r="49" spans="1:217" ht="25.35" customHeight="1">
      <c r="A49" s="31"/>
      <c r="B49" s="33" t="s">
        <v>34</v>
      </c>
      <c r="C49" s="225" t="s">
        <v>47</v>
      </c>
      <c r="D49" s="225"/>
      <c r="E49" s="344">
        <v>6.0000000000000001E-3</v>
      </c>
      <c r="F49" s="341">
        <f t="shared" ref="F49" si="11">(F33+F40)*$E$49</f>
        <v>19.079999999999998</v>
      </c>
      <c r="G49" s="31"/>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c r="GP49" s="31"/>
      <c r="GQ49" s="31"/>
      <c r="GR49" s="31"/>
      <c r="GS49" s="31"/>
      <c r="GT49" s="31"/>
      <c r="GU49" s="31"/>
      <c r="GV49" s="31"/>
      <c r="GW49" s="31"/>
      <c r="GX49" s="31"/>
      <c r="GY49" s="31"/>
      <c r="GZ49" s="31"/>
      <c r="HA49" s="31"/>
      <c r="HB49" s="31"/>
      <c r="HC49" s="31"/>
      <c r="HD49" s="31"/>
      <c r="HE49" s="31"/>
      <c r="HF49" s="31"/>
      <c r="HG49" s="31"/>
      <c r="HH49" s="31"/>
      <c r="HI49" s="31"/>
    </row>
    <row r="50" spans="1:217" ht="25.35" customHeight="1">
      <c r="A50" s="31"/>
      <c r="B50" s="33" t="s">
        <v>36</v>
      </c>
      <c r="C50" s="225" t="s">
        <v>48</v>
      </c>
      <c r="D50" s="225"/>
      <c r="E50" s="344">
        <v>2E-3</v>
      </c>
      <c r="F50" s="341">
        <f t="shared" ref="F50" si="12">$E$50*(F40+F33)</f>
        <v>6.36</v>
      </c>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c r="GP50" s="31"/>
      <c r="GQ50" s="31"/>
      <c r="GR50" s="31"/>
      <c r="GS50" s="31"/>
      <c r="GT50" s="31"/>
      <c r="GU50" s="31"/>
      <c r="GV50" s="31"/>
      <c r="GW50" s="31"/>
      <c r="GX50" s="31"/>
      <c r="GY50" s="31"/>
      <c r="GZ50" s="31"/>
      <c r="HA50" s="31"/>
      <c r="HB50" s="31"/>
      <c r="HC50" s="31"/>
      <c r="HD50" s="31"/>
      <c r="HE50" s="31"/>
      <c r="HF50" s="31"/>
      <c r="HG50" s="31"/>
      <c r="HH50" s="31"/>
      <c r="HI50" s="31"/>
    </row>
    <row r="51" spans="1:217" ht="26.85" customHeight="1">
      <c r="A51" s="31"/>
      <c r="B51" s="33" t="s">
        <v>49</v>
      </c>
      <c r="C51" s="225" t="s">
        <v>50</v>
      </c>
      <c r="D51" s="225"/>
      <c r="E51" s="344">
        <v>0.08</v>
      </c>
      <c r="F51" s="341">
        <f t="shared" ref="F51" si="13">(F33+F40)*$E$51</f>
        <v>254.43</v>
      </c>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c r="GP51" s="31"/>
      <c r="GQ51" s="31"/>
      <c r="GR51" s="31"/>
      <c r="GS51" s="31"/>
      <c r="GT51" s="31"/>
      <c r="GU51" s="31"/>
      <c r="GV51" s="31"/>
      <c r="GW51" s="31"/>
      <c r="GX51" s="31"/>
      <c r="GY51" s="31"/>
      <c r="GZ51" s="31"/>
      <c r="HA51" s="31"/>
      <c r="HB51" s="31"/>
      <c r="HC51" s="31"/>
      <c r="HD51" s="31"/>
      <c r="HE51" s="31"/>
      <c r="HF51" s="31"/>
      <c r="HG51" s="31"/>
      <c r="HH51" s="31"/>
      <c r="HI51" s="31"/>
    </row>
    <row r="52" spans="1:217" ht="15">
      <c r="A52" s="55"/>
      <c r="B52" s="379"/>
      <c r="C52" s="343" t="s">
        <v>51</v>
      </c>
      <c r="D52" s="343"/>
      <c r="E52" s="380">
        <f t="shared" ref="E52:F52" si="14">SUM(E44:E51)</f>
        <v>0.36799999999999999</v>
      </c>
      <c r="F52" s="378">
        <f t="shared" si="14"/>
        <v>1170.3800000000001</v>
      </c>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c r="BG52" s="55"/>
      <c r="BH52" s="55"/>
      <c r="BI52" s="55"/>
      <c r="BJ52" s="55"/>
      <c r="BK52" s="55"/>
      <c r="BL52" s="55"/>
      <c r="BM52" s="55"/>
      <c r="BN52" s="55"/>
      <c r="BO52" s="55"/>
      <c r="BP52" s="55"/>
      <c r="BQ52" s="55"/>
      <c r="BR52" s="55"/>
      <c r="BS52" s="55"/>
      <c r="BT52" s="55"/>
      <c r="BU52" s="55"/>
      <c r="BV52" s="55"/>
      <c r="BW52" s="55"/>
      <c r="BX52" s="55"/>
      <c r="BY52" s="55"/>
      <c r="BZ52" s="55"/>
      <c r="CA52" s="55"/>
      <c r="CB52" s="55"/>
      <c r="CC52" s="55"/>
      <c r="CD52" s="55"/>
      <c r="CE52" s="55"/>
      <c r="CF52" s="55"/>
      <c r="CG52" s="55"/>
      <c r="CH52" s="55"/>
      <c r="CI52" s="55"/>
      <c r="CJ52" s="55"/>
      <c r="CK52" s="55"/>
      <c r="CL52" s="55"/>
      <c r="CM52" s="55"/>
      <c r="CN52" s="55"/>
      <c r="CO52" s="55"/>
      <c r="CP52" s="55"/>
      <c r="CQ52" s="55"/>
      <c r="CR52" s="55"/>
      <c r="CS52" s="55"/>
      <c r="CT52" s="55"/>
      <c r="CU52" s="55"/>
      <c r="CV52" s="55"/>
      <c r="CW52" s="55"/>
      <c r="CX52" s="55"/>
      <c r="CY52" s="55"/>
      <c r="CZ52" s="55"/>
      <c r="DA52" s="55"/>
      <c r="DB52" s="55"/>
      <c r="DC52" s="55"/>
      <c r="DD52" s="55"/>
      <c r="DE52" s="55"/>
      <c r="DF52" s="55"/>
      <c r="DG52" s="55"/>
      <c r="DH52" s="55"/>
      <c r="DI52" s="55"/>
      <c r="DJ52" s="55"/>
      <c r="DK52" s="55"/>
      <c r="DL52" s="55"/>
      <c r="DM52" s="55"/>
      <c r="DN52" s="55"/>
      <c r="DO52" s="55"/>
      <c r="DP52" s="55"/>
      <c r="DQ52" s="55"/>
      <c r="DR52" s="55"/>
      <c r="DS52" s="55"/>
      <c r="DT52" s="55"/>
      <c r="DU52" s="55"/>
      <c r="DV52" s="55"/>
      <c r="DW52" s="55"/>
      <c r="DX52" s="55"/>
      <c r="DY52" s="55"/>
      <c r="DZ52" s="55"/>
      <c r="EA52" s="55"/>
      <c r="EB52" s="55"/>
      <c r="EC52" s="55"/>
      <c r="ED52" s="55"/>
      <c r="EE52" s="55"/>
      <c r="EF52" s="55"/>
      <c r="EG52" s="55"/>
      <c r="EH52" s="55"/>
      <c r="EI52" s="55"/>
      <c r="EJ52" s="55"/>
      <c r="EK52" s="55"/>
      <c r="EL52" s="55"/>
      <c r="EM52" s="55"/>
      <c r="EN52" s="55"/>
      <c r="EO52" s="55"/>
      <c r="EP52" s="55"/>
      <c r="EQ52" s="55"/>
      <c r="ER52" s="55"/>
      <c r="ES52" s="55"/>
      <c r="ET52" s="55"/>
      <c r="EU52" s="55"/>
      <c r="EV52" s="55"/>
      <c r="EW52" s="55"/>
      <c r="EX52" s="55"/>
      <c r="EY52" s="55"/>
      <c r="EZ52" s="55"/>
      <c r="FA52" s="55"/>
      <c r="FB52" s="55"/>
      <c r="FC52" s="55"/>
      <c r="FD52" s="55"/>
      <c r="FE52" s="55"/>
      <c r="FF52" s="55"/>
      <c r="FG52" s="55"/>
      <c r="FH52" s="55"/>
      <c r="FI52" s="55"/>
      <c r="FJ52" s="55"/>
      <c r="FK52" s="55"/>
      <c r="FL52" s="55"/>
      <c r="FM52" s="55"/>
      <c r="FN52" s="55"/>
      <c r="FO52" s="55"/>
      <c r="FP52" s="55"/>
      <c r="FQ52" s="55"/>
      <c r="FR52" s="55"/>
      <c r="FS52" s="55"/>
      <c r="FT52" s="55"/>
      <c r="FU52" s="55"/>
      <c r="FV52" s="55"/>
      <c r="FW52" s="55"/>
      <c r="FX52" s="55"/>
      <c r="FY52" s="55"/>
      <c r="FZ52" s="55"/>
      <c r="GA52" s="55"/>
      <c r="GB52" s="55"/>
      <c r="GC52" s="55"/>
      <c r="GD52" s="55"/>
      <c r="GE52" s="55"/>
      <c r="GF52" s="55"/>
      <c r="GG52" s="55"/>
      <c r="GH52" s="55"/>
      <c r="GI52" s="55"/>
      <c r="GJ52" s="55"/>
      <c r="GK52" s="55"/>
      <c r="GL52" s="55"/>
      <c r="GM52" s="55"/>
      <c r="GN52" s="55"/>
      <c r="GO52" s="55"/>
      <c r="GP52" s="55"/>
      <c r="GQ52" s="55"/>
      <c r="GR52" s="55"/>
      <c r="GS52" s="55"/>
      <c r="GT52" s="55"/>
      <c r="GU52" s="55"/>
      <c r="GV52" s="55"/>
      <c r="GW52" s="55"/>
      <c r="GX52" s="55"/>
      <c r="GY52" s="55"/>
      <c r="GZ52" s="55"/>
      <c r="HA52" s="55"/>
      <c r="HB52" s="55"/>
      <c r="HC52" s="55"/>
      <c r="HD52" s="55"/>
      <c r="HE52" s="55"/>
      <c r="HF52" s="55"/>
      <c r="HG52" s="55"/>
      <c r="HH52" s="55"/>
      <c r="HI52" s="55"/>
    </row>
    <row r="53" spans="1:217" ht="15">
      <c r="A53" s="31"/>
      <c r="B53" s="201"/>
      <c r="C53" s="221"/>
      <c r="D53" s="221"/>
      <c r="E53" s="226"/>
      <c r="F53" s="227"/>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c r="FL53" s="31"/>
      <c r="FM53" s="31"/>
      <c r="FN53" s="31"/>
      <c r="FO53" s="31"/>
      <c r="FP53" s="31"/>
      <c r="FQ53" s="31"/>
      <c r="FR53" s="31"/>
      <c r="FS53" s="31"/>
      <c r="FT53" s="31"/>
      <c r="FU53" s="31"/>
      <c r="FV53" s="31"/>
      <c r="FW53" s="31"/>
      <c r="FX53" s="31"/>
      <c r="FY53" s="31"/>
      <c r="FZ53" s="31"/>
      <c r="GA53" s="31"/>
      <c r="GB53" s="31"/>
      <c r="GC53" s="31"/>
      <c r="GD53" s="31"/>
      <c r="GE53" s="31"/>
      <c r="GF53" s="31"/>
      <c r="GG53" s="31"/>
      <c r="GH53" s="31"/>
      <c r="GI53" s="31"/>
      <c r="GJ53" s="31"/>
      <c r="GK53" s="31"/>
      <c r="GL53" s="31"/>
      <c r="GM53" s="31"/>
      <c r="GN53" s="31"/>
      <c r="GO53" s="31"/>
      <c r="GP53" s="31"/>
      <c r="GQ53" s="31"/>
      <c r="GR53" s="31"/>
      <c r="GS53" s="31"/>
      <c r="GT53" s="31"/>
      <c r="GU53" s="31"/>
      <c r="GV53" s="31"/>
      <c r="GW53" s="31"/>
      <c r="GX53" s="31"/>
      <c r="GY53" s="31"/>
      <c r="GZ53" s="31"/>
      <c r="HA53" s="31"/>
      <c r="HB53" s="31"/>
      <c r="HC53" s="31"/>
      <c r="HD53" s="31"/>
      <c r="HE53" s="31"/>
      <c r="HF53" s="31"/>
      <c r="HG53" s="31"/>
      <c r="HH53" s="31"/>
      <c r="HI53" s="31"/>
    </row>
    <row r="54" spans="1:217" ht="15">
      <c r="A54" s="31"/>
      <c r="B54" s="381"/>
      <c r="C54" s="382" t="s">
        <v>52</v>
      </c>
      <c r="D54" s="382"/>
      <c r="E54" s="383"/>
      <c r="F54" s="34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c r="FL54" s="31"/>
      <c r="FM54" s="31"/>
      <c r="FN54" s="31"/>
      <c r="FO54" s="31"/>
      <c r="FP54" s="31"/>
      <c r="FQ54" s="31"/>
      <c r="FR54" s="31"/>
      <c r="FS54" s="31"/>
      <c r="FT54" s="31"/>
      <c r="FU54" s="31"/>
      <c r="FV54" s="31"/>
      <c r="FW54" s="31"/>
      <c r="FX54" s="31"/>
      <c r="FY54" s="31"/>
      <c r="FZ54" s="31"/>
      <c r="GA54" s="31"/>
      <c r="GB54" s="31"/>
      <c r="GC54" s="31"/>
      <c r="GD54" s="31"/>
      <c r="GE54" s="31"/>
      <c r="GF54" s="31"/>
      <c r="GG54" s="31"/>
      <c r="GH54" s="31"/>
      <c r="GI54" s="31"/>
      <c r="GJ54" s="31"/>
      <c r="GK54" s="31"/>
      <c r="GL54" s="31"/>
      <c r="GM54" s="31"/>
      <c r="GN54" s="31"/>
      <c r="GO54" s="31"/>
      <c r="GP54" s="31"/>
      <c r="GQ54" s="31"/>
      <c r="GR54" s="31"/>
      <c r="GS54" s="31"/>
      <c r="GT54" s="31"/>
      <c r="GU54" s="31"/>
      <c r="GV54" s="31"/>
      <c r="GW54" s="31"/>
      <c r="GX54" s="31"/>
      <c r="GY54" s="31"/>
      <c r="GZ54" s="31"/>
      <c r="HA54" s="31"/>
      <c r="HB54" s="31"/>
      <c r="HC54" s="31"/>
      <c r="HD54" s="31"/>
      <c r="HE54" s="31"/>
      <c r="HF54" s="31"/>
      <c r="HG54" s="31"/>
      <c r="HH54" s="31"/>
      <c r="HI54" s="31"/>
    </row>
    <row r="55" spans="1:217" ht="25.35" customHeight="1">
      <c r="A55" s="31"/>
      <c r="B55" s="33" t="s">
        <v>7</v>
      </c>
      <c r="C55" s="79" t="s">
        <v>272</v>
      </c>
      <c r="D55" s="384"/>
      <c r="E55" s="450">
        <v>17.100000000000001</v>
      </c>
      <c r="F55" s="341">
        <f t="shared" ref="F55" si="15">IF((F18*$E$55-0.06*F19)&lt;0,0,F18*$E$55-0.06*F19)</f>
        <v>233.38</v>
      </c>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c r="FL55" s="31"/>
      <c r="FM55" s="31"/>
      <c r="FN55" s="31"/>
      <c r="FO55" s="31"/>
      <c r="FP55" s="31"/>
      <c r="FQ55" s="31"/>
      <c r="FR55" s="31"/>
      <c r="FS55" s="31"/>
      <c r="FT55" s="31"/>
      <c r="FU55" s="31"/>
      <c r="FV55" s="31"/>
      <c r="FW55" s="31"/>
      <c r="FX55" s="31"/>
      <c r="FY55" s="31"/>
      <c r="FZ55" s="31"/>
      <c r="GA55" s="31"/>
      <c r="GB55" s="31"/>
      <c r="GC55" s="31"/>
      <c r="GD55" s="31"/>
      <c r="GE55" s="31"/>
      <c r="GF55" s="31"/>
      <c r="GG55" s="31"/>
      <c r="GH55" s="31"/>
      <c r="GI55" s="31"/>
      <c r="GJ55" s="31"/>
      <c r="GK55" s="31"/>
      <c r="GL55" s="31"/>
      <c r="GM55" s="31"/>
      <c r="GN55" s="31"/>
      <c r="GO55" s="31"/>
      <c r="GP55" s="31"/>
      <c r="GQ55" s="31"/>
      <c r="GR55" s="31"/>
      <c r="GS55" s="31"/>
      <c r="GT55" s="31"/>
      <c r="GU55" s="31"/>
      <c r="GV55" s="31"/>
      <c r="GW55" s="31"/>
      <c r="GX55" s="31"/>
      <c r="GY55" s="31"/>
      <c r="GZ55" s="31"/>
      <c r="HA55" s="31"/>
      <c r="HB55" s="31"/>
      <c r="HC55" s="31"/>
      <c r="HD55" s="31"/>
      <c r="HE55" s="31"/>
      <c r="HF55" s="31"/>
      <c r="HG55" s="31"/>
      <c r="HH55" s="31"/>
      <c r="HI55" s="31"/>
    </row>
    <row r="56" spans="1:217" ht="25.35" customHeight="1">
      <c r="A56" s="31"/>
      <c r="B56" s="33" t="s">
        <v>8</v>
      </c>
      <c r="C56" s="79" t="s">
        <v>356</v>
      </c>
      <c r="D56" s="449">
        <f>18.4*0.8</f>
        <v>14.72</v>
      </c>
      <c r="E56" s="448">
        <f>D56</f>
        <v>14.72</v>
      </c>
      <c r="F56" s="341">
        <f t="shared" ref="F56" si="16">$E$56*F18</f>
        <v>323.83999999999997</v>
      </c>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c r="GP56" s="31"/>
      <c r="GQ56" s="31"/>
      <c r="GR56" s="31"/>
      <c r="GS56" s="31"/>
      <c r="GT56" s="31"/>
      <c r="GU56" s="31"/>
      <c r="GV56" s="31"/>
      <c r="GW56" s="31"/>
      <c r="GX56" s="31"/>
      <c r="GY56" s="31"/>
      <c r="GZ56" s="31"/>
      <c r="HA56" s="31"/>
      <c r="HB56" s="31"/>
      <c r="HC56" s="31"/>
      <c r="HD56" s="31"/>
      <c r="HE56" s="31"/>
      <c r="HF56" s="31"/>
      <c r="HG56" s="31"/>
      <c r="HH56" s="31"/>
      <c r="HI56" s="31"/>
    </row>
    <row r="57" spans="1:217" ht="25.35" customHeight="1">
      <c r="A57" s="31"/>
      <c r="B57" s="33" t="s">
        <v>9</v>
      </c>
      <c r="C57" s="79" t="s">
        <v>271</v>
      </c>
      <c r="D57" s="384"/>
      <c r="E57" s="385">
        <v>0</v>
      </c>
      <c r="F57" s="341">
        <f t="shared" ref="F57" si="17">$E$57*F18</f>
        <v>0</v>
      </c>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c r="GP57" s="31"/>
      <c r="GQ57" s="31"/>
      <c r="GR57" s="31"/>
      <c r="GS57" s="31"/>
      <c r="GT57" s="31"/>
      <c r="GU57" s="31"/>
      <c r="GV57" s="31"/>
      <c r="GW57" s="31"/>
      <c r="GX57" s="31"/>
      <c r="GY57" s="31"/>
      <c r="GZ57" s="31"/>
      <c r="HA57" s="31"/>
      <c r="HB57" s="31"/>
      <c r="HC57" s="31"/>
      <c r="HD57" s="31"/>
      <c r="HE57" s="31"/>
      <c r="HF57" s="31"/>
      <c r="HG57" s="31"/>
      <c r="HH57" s="31"/>
      <c r="HI57" s="31"/>
    </row>
    <row r="58" spans="1:217" ht="25.35" customHeight="1">
      <c r="A58" s="31"/>
      <c r="B58" s="33" t="s">
        <v>10</v>
      </c>
      <c r="C58" s="79" t="s">
        <v>53</v>
      </c>
      <c r="D58" s="384"/>
      <c r="E58" s="385"/>
      <c r="F58" s="341">
        <v>0</v>
      </c>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c r="GP58" s="31"/>
      <c r="GQ58" s="31"/>
      <c r="GR58" s="31"/>
      <c r="GS58" s="31"/>
      <c r="GT58" s="31"/>
      <c r="GU58" s="31"/>
      <c r="GV58" s="31"/>
      <c r="GW58" s="31"/>
      <c r="GX58" s="31"/>
      <c r="GY58" s="31"/>
      <c r="GZ58" s="31"/>
      <c r="HA58" s="31"/>
      <c r="HB58" s="31"/>
      <c r="HC58" s="31"/>
      <c r="HD58" s="31"/>
      <c r="HE58" s="31"/>
      <c r="HF58" s="31"/>
      <c r="HG58" s="31"/>
      <c r="HH58" s="31"/>
      <c r="HI58" s="31"/>
    </row>
    <row r="59" spans="1:217" ht="25.35" customHeight="1">
      <c r="A59" s="31"/>
      <c r="B59" s="33" t="s">
        <v>33</v>
      </c>
      <c r="C59" s="79" t="s">
        <v>54</v>
      </c>
      <c r="D59" s="384"/>
      <c r="E59" s="385"/>
      <c r="F59" s="341">
        <v>0</v>
      </c>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c r="FL59" s="31"/>
      <c r="FM59" s="31"/>
      <c r="FN59" s="31"/>
      <c r="FO59" s="31"/>
      <c r="FP59" s="31"/>
      <c r="FQ59" s="31"/>
      <c r="FR59" s="31"/>
      <c r="FS59" s="31"/>
      <c r="FT59" s="31"/>
      <c r="FU59" s="31"/>
      <c r="FV59" s="31"/>
      <c r="FW59" s="31"/>
      <c r="FX59" s="31"/>
      <c r="FY59" s="31"/>
      <c r="FZ59" s="31"/>
      <c r="GA59" s="31"/>
      <c r="GB59" s="31"/>
      <c r="GC59" s="31"/>
      <c r="GD59" s="31"/>
      <c r="GE59" s="31"/>
      <c r="GF59" s="31"/>
      <c r="GG59" s="31"/>
      <c r="GH59" s="31"/>
      <c r="GI59" s="31"/>
      <c r="GJ59" s="31"/>
      <c r="GK59" s="31"/>
      <c r="GL59" s="31"/>
      <c r="GM59" s="31"/>
      <c r="GN59" s="31"/>
      <c r="GO59" s="31"/>
      <c r="GP59" s="31"/>
      <c r="GQ59" s="31"/>
      <c r="GR59" s="31"/>
      <c r="GS59" s="31"/>
      <c r="GT59" s="31"/>
      <c r="GU59" s="31"/>
      <c r="GV59" s="31"/>
      <c r="GW59" s="31"/>
      <c r="GX59" s="31"/>
      <c r="GY59" s="31"/>
      <c r="GZ59" s="31"/>
      <c r="HA59" s="31"/>
      <c r="HB59" s="31"/>
      <c r="HC59" s="31"/>
      <c r="HD59" s="31"/>
      <c r="HE59" s="31"/>
      <c r="HF59" s="31"/>
      <c r="HG59" s="31"/>
      <c r="HH59" s="31"/>
      <c r="HI59" s="31"/>
    </row>
    <row r="60" spans="1:217" ht="15.6" customHeight="1">
      <c r="A60" s="31"/>
      <c r="B60" s="33" t="s">
        <v>34</v>
      </c>
      <c r="C60" s="228" t="s">
        <v>55</v>
      </c>
      <c r="D60" s="386"/>
      <c r="E60" s="385"/>
      <c r="F60" s="341">
        <v>0</v>
      </c>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c r="FL60" s="31"/>
      <c r="FM60" s="31"/>
      <c r="FN60" s="31"/>
      <c r="FO60" s="31"/>
      <c r="FP60" s="31"/>
      <c r="FQ60" s="31"/>
      <c r="FR60" s="31"/>
      <c r="FS60" s="31"/>
      <c r="FT60" s="31"/>
      <c r="FU60" s="31"/>
      <c r="FV60" s="31"/>
      <c r="FW60" s="31"/>
      <c r="FX60" s="31"/>
      <c r="FY60" s="31"/>
      <c r="FZ60" s="31"/>
      <c r="GA60" s="31"/>
      <c r="GB60" s="31"/>
      <c r="GC60" s="31"/>
      <c r="GD60" s="31"/>
      <c r="GE60" s="31"/>
      <c r="GF60" s="31"/>
      <c r="GG60" s="31"/>
      <c r="GH60" s="31"/>
      <c r="GI60" s="31"/>
      <c r="GJ60" s="31"/>
      <c r="GK60" s="31"/>
      <c r="GL60" s="31"/>
      <c r="GM60" s="31"/>
      <c r="GN60" s="31"/>
      <c r="GO60" s="31"/>
      <c r="GP60" s="31"/>
      <c r="GQ60" s="31"/>
      <c r="GR60" s="31"/>
      <c r="GS60" s="31"/>
      <c r="GT60" s="31"/>
      <c r="GU60" s="31"/>
      <c r="GV60" s="31"/>
      <c r="GW60" s="31"/>
      <c r="GX60" s="31"/>
      <c r="GY60" s="31"/>
      <c r="GZ60" s="31"/>
      <c r="HA60" s="31"/>
      <c r="HB60" s="31"/>
      <c r="HC60" s="31"/>
      <c r="HD60" s="31"/>
      <c r="HE60" s="31"/>
      <c r="HF60" s="31"/>
      <c r="HG60" s="31"/>
      <c r="HH60" s="31"/>
      <c r="HI60" s="31"/>
    </row>
    <row r="61" spans="1:217" ht="15.6" customHeight="1">
      <c r="A61" s="31"/>
      <c r="B61" s="387"/>
      <c r="C61" s="343" t="s">
        <v>56</v>
      </c>
      <c r="D61" s="343"/>
      <c r="E61" s="388"/>
      <c r="F61" s="385">
        <f t="shared" ref="F61" si="18">SUM(F55:F60)</f>
        <v>557.22</v>
      </c>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c r="FL61" s="31"/>
      <c r="FM61" s="31"/>
      <c r="FN61" s="31"/>
      <c r="FO61" s="31"/>
      <c r="FP61" s="31"/>
      <c r="FQ61" s="31"/>
      <c r="FR61" s="31"/>
      <c r="FS61" s="31"/>
      <c r="FT61" s="31"/>
      <c r="FU61" s="31"/>
      <c r="FV61" s="31"/>
      <c r="FW61" s="31"/>
      <c r="FX61" s="31"/>
      <c r="FY61" s="31"/>
      <c r="FZ61" s="31"/>
      <c r="GA61" s="31"/>
      <c r="GB61" s="31"/>
      <c r="GC61" s="31"/>
      <c r="GD61" s="31"/>
      <c r="GE61" s="31"/>
      <c r="GF61" s="31"/>
      <c r="GG61" s="31"/>
      <c r="GH61" s="31"/>
      <c r="GI61" s="31"/>
      <c r="GJ61" s="31"/>
      <c r="GK61" s="31"/>
      <c r="GL61" s="31"/>
      <c r="GM61" s="31"/>
      <c r="GN61" s="31"/>
      <c r="GO61" s="31"/>
      <c r="GP61" s="31"/>
      <c r="GQ61" s="31"/>
      <c r="GR61" s="31"/>
      <c r="GS61" s="31"/>
      <c r="GT61" s="31"/>
      <c r="GU61" s="31"/>
      <c r="GV61" s="31"/>
      <c r="GW61" s="31"/>
      <c r="GX61" s="31"/>
      <c r="GY61" s="31"/>
      <c r="GZ61" s="31"/>
      <c r="HA61" s="31"/>
      <c r="HB61" s="31"/>
      <c r="HC61" s="31"/>
      <c r="HD61" s="31"/>
      <c r="HE61" s="31"/>
      <c r="HF61" s="31"/>
      <c r="HG61" s="31"/>
      <c r="HH61" s="31"/>
      <c r="HI61" s="31"/>
    </row>
    <row r="62" spans="1:217" ht="15.6" customHeight="1">
      <c r="A62" s="31"/>
      <c r="B62" s="201"/>
      <c r="C62" s="229" t="s">
        <v>57</v>
      </c>
      <c r="D62" s="229"/>
      <c r="E62" s="217"/>
      <c r="F62" s="230"/>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c r="FL62" s="31"/>
      <c r="FM62" s="31"/>
      <c r="FN62" s="31"/>
      <c r="FO62" s="31"/>
      <c r="FP62" s="31"/>
      <c r="FQ62" s="31"/>
      <c r="FR62" s="31"/>
      <c r="FS62" s="31"/>
      <c r="FT62" s="31"/>
      <c r="FU62" s="31"/>
      <c r="FV62" s="31"/>
      <c r="FW62" s="31"/>
      <c r="FX62" s="31"/>
      <c r="FY62" s="31"/>
      <c r="FZ62" s="31"/>
      <c r="GA62" s="31"/>
      <c r="GB62" s="31"/>
      <c r="GC62" s="31"/>
      <c r="GD62" s="31"/>
      <c r="GE62" s="31"/>
      <c r="GF62" s="31"/>
      <c r="GG62" s="31"/>
      <c r="GH62" s="31"/>
      <c r="GI62" s="31"/>
      <c r="GJ62" s="31"/>
      <c r="GK62" s="31"/>
      <c r="GL62" s="31"/>
      <c r="GM62" s="31"/>
      <c r="GN62" s="31"/>
      <c r="GO62" s="31"/>
      <c r="GP62" s="31"/>
      <c r="GQ62" s="31"/>
      <c r="GR62" s="31"/>
      <c r="GS62" s="31"/>
      <c r="GT62" s="31"/>
      <c r="GU62" s="31"/>
      <c r="GV62" s="31"/>
      <c r="GW62" s="31"/>
      <c r="GX62" s="31"/>
      <c r="GY62" s="31"/>
      <c r="GZ62" s="31"/>
      <c r="HA62" s="31"/>
      <c r="HB62" s="31"/>
      <c r="HC62" s="31"/>
      <c r="HD62" s="31"/>
      <c r="HE62" s="31"/>
      <c r="HF62" s="31"/>
      <c r="HG62" s="31"/>
      <c r="HH62" s="31"/>
      <c r="HI62" s="31"/>
    </row>
    <row r="63" spans="1:217" ht="15.6" customHeight="1">
      <c r="A63" s="31"/>
      <c r="B63" s="201"/>
      <c r="C63" s="229"/>
      <c r="D63" s="229"/>
      <c r="E63" s="217"/>
      <c r="F63" s="230"/>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c r="FL63" s="31"/>
      <c r="FM63" s="31"/>
      <c r="FN63" s="31"/>
      <c r="FO63" s="31"/>
      <c r="FP63" s="31"/>
      <c r="FQ63" s="31"/>
      <c r="FR63" s="31"/>
      <c r="FS63" s="31"/>
      <c r="FT63" s="31"/>
      <c r="FU63" s="31"/>
      <c r="FV63" s="31"/>
      <c r="FW63" s="31"/>
      <c r="FX63" s="31"/>
      <c r="FY63" s="31"/>
      <c r="FZ63" s="31"/>
      <c r="GA63" s="31"/>
      <c r="GB63" s="31"/>
      <c r="GC63" s="31"/>
      <c r="GD63" s="31"/>
      <c r="GE63" s="31"/>
      <c r="GF63" s="31"/>
      <c r="GG63" s="31"/>
      <c r="GH63" s="31"/>
      <c r="GI63" s="31"/>
      <c r="GJ63" s="31"/>
      <c r="GK63" s="31"/>
      <c r="GL63" s="31"/>
      <c r="GM63" s="31"/>
      <c r="GN63" s="31"/>
      <c r="GO63" s="31"/>
      <c r="GP63" s="31"/>
      <c r="GQ63" s="31"/>
      <c r="GR63" s="31"/>
      <c r="GS63" s="31"/>
      <c r="GT63" s="31"/>
      <c r="GU63" s="31"/>
      <c r="GV63" s="31"/>
      <c r="GW63" s="31"/>
      <c r="GX63" s="31"/>
      <c r="GY63" s="31"/>
      <c r="GZ63" s="31"/>
      <c r="HA63" s="31"/>
      <c r="HB63" s="31"/>
      <c r="HC63" s="31"/>
      <c r="HD63" s="31"/>
      <c r="HE63" s="31"/>
      <c r="HF63" s="31"/>
      <c r="HG63" s="31"/>
      <c r="HH63" s="31"/>
      <c r="HI63" s="31"/>
    </row>
    <row r="64" spans="1:217" ht="15.6" customHeight="1">
      <c r="A64" s="31"/>
      <c r="B64" s="537" t="s">
        <v>58</v>
      </c>
      <c r="C64" s="537"/>
      <c r="D64" s="537"/>
      <c r="E64" s="537"/>
      <c r="F64" s="389" t="s">
        <v>31</v>
      </c>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c r="FL64" s="31"/>
      <c r="FM64" s="31"/>
      <c r="FN64" s="31"/>
      <c r="FO64" s="31"/>
      <c r="FP64" s="31"/>
      <c r="FQ64" s="31"/>
      <c r="FR64" s="31"/>
      <c r="FS64" s="31"/>
      <c r="FT64" s="31"/>
      <c r="FU64" s="31"/>
      <c r="FV64" s="31"/>
      <c r="FW64" s="31"/>
      <c r="FX64" s="31"/>
      <c r="FY64" s="31"/>
      <c r="FZ64" s="31"/>
      <c r="GA64" s="31"/>
      <c r="GB64" s="31"/>
      <c r="GC64" s="31"/>
      <c r="GD64" s="31"/>
      <c r="GE64" s="31"/>
      <c r="GF64" s="31"/>
      <c r="GG64" s="31"/>
      <c r="GH64" s="31"/>
      <c r="GI64" s="31"/>
      <c r="GJ64" s="31"/>
      <c r="GK64" s="31"/>
      <c r="GL64" s="31"/>
      <c r="GM64" s="31"/>
      <c r="GN64" s="31"/>
      <c r="GO64" s="31"/>
      <c r="GP64" s="31"/>
      <c r="GQ64" s="31"/>
      <c r="GR64" s="31"/>
      <c r="GS64" s="31"/>
      <c r="GT64" s="31"/>
      <c r="GU64" s="31"/>
      <c r="GV64" s="31"/>
      <c r="GW64" s="31"/>
      <c r="GX64" s="31"/>
      <c r="GY64" s="31"/>
      <c r="GZ64" s="31"/>
      <c r="HA64" s="31"/>
      <c r="HB64" s="31"/>
      <c r="HC64" s="31"/>
      <c r="HD64" s="31"/>
      <c r="HE64" s="31"/>
      <c r="HF64" s="31"/>
      <c r="HG64" s="31"/>
      <c r="HH64" s="31"/>
      <c r="HI64" s="31"/>
    </row>
    <row r="65" spans="1:217" ht="15.6" customHeight="1">
      <c r="A65" s="31"/>
      <c r="B65" s="231" t="s">
        <v>59</v>
      </c>
      <c r="C65" s="232" t="s">
        <v>60</v>
      </c>
      <c r="D65" s="390"/>
      <c r="E65" s="391"/>
      <c r="F65" s="365">
        <f t="shared" ref="F65" si="19">F40</f>
        <v>517.64</v>
      </c>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c r="FL65" s="31"/>
      <c r="FM65" s="31"/>
      <c r="FN65" s="31"/>
      <c r="FO65" s="31"/>
      <c r="FP65" s="31"/>
      <c r="FQ65" s="31"/>
      <c r="FR65" s="31"/>
      <c r="FS65" s="31"/>
      <c r="FT65" s="31"/>
      <c r="FU65" s="31"/>
      <c r="FV65" s="31"/>
      <c r="FW65" s="31"/>
      <c r="FX65" s="31"/>
      <c r="FY65" s="31"/>
      <c r="FZ65" s="31"/>
      <c r="GA65" s="31"/>
      <c r="GB65" s="31"/>
      <c r="GC65" s="31"/>
      <c r="GD65" s="31"/>
      <c r="GE65" s="31"/>
      <c r="GF65" s="31"/>
      <c r="GG65" s="31"/>
      <c r="GH65" s="31"/>
      <c r="GI65" s="31"/>
      <c r="GJ65" s="31"/>
      <c r="GK65" s="31"/>
      <c r="GL65" s="31"/>
      <c r="GM65" s="31"/>
      <c r="GN65" s="31"/>
      <c r="GO65" s="31"/>
      <c r="GP65" s="31"/>
      <c r="GQ65" s="31"/>
      <c r="GR65" s="31"/>
      <c r="GS65" s="31"/>
      <c r="GT65" s="31"/>
      <c r="GU65" s="31"/>
      <c r="GV65" s="31"/>
      <c r="GW65" s="31"/>
      <c r="GX65" s="31"/>
      <c r="GY65" s="31"/>
      <c r="GZ65" s="31"/>
      <c r="HA65" s="31"/>
      <c r="HB65" s="31"/>
      <c r="HC65" s="31"/>
      <c r="HD65" s="31"/>
      <c r="HE65" s="31"/>
      <c r="HF65" s="31"/>
      <c r="HG65" s="31"/>
      <c r="HH65" s="31"/>
      <c r="HI65" s="31"/>
    </row>
    <row r="66" spans="1:217" ht="15.6" customHeight="1">
      <c r="A66" s="31"/>
      <c r="B66" s="231" t="s">
        <v>61</v>
      </c>
      <c r="C66" s="232" t="s">
        <v>62</v>
      </c>
      <c r="D66" s="390"/>
      <c r="E66" s="391"/>
      <c r="F66" s="365">
        <f t="shared" ref="F66" si="20">F52</f>
        <v>1170.3800000000001</v>
      </c>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c r="FL66" s="31"/>
      <c r="FM66" s="31"/>
      <c r="FN66" s="31"/>
      <c r="FO66" s="31"/>
      <c r="FP66" s="31"/>
      <c r="FQ66" s="31"/>
      <c r="FR66" s="31"/>
      <c r="FS66" s="31"/>
      <c r="FT66" s="31"/>
      <c r="FU66" s="31"/>
      <c r="FV66" s="31"/>
      <c r="FW66" s="31"/>
      <c r="FX66" s="31"/>
      <c r="FY66" s="31"/>
      <c r="FZ66" s="31"/>
      <c r="GA66" s="31"/>
      <c r="GB66" s="31"/>
      <c r="GC66" s="31"/>
      <c r="GD66" s="31"/>
      <c r="GE66" s="31"/>
      <c r="GF66" s="31"/>
      <c r="GG66" s="31"/>
      <c r="GH66" s="31"/>
      <c r="GI66" s="31"/>
      <c r="GJ66" s="31"/>
      <c r="GK66" s="31"/>
      <c r="GL66" s="31"/>
      <c r="GM66" s="31"/>
      <c r="GN66" s="31"/>
      <c r="GO66" s="31"/>
      <c r="GP66" s="31"/>
      <c r="GQ66" s="31"/>
      <c r="GR66" s="31"/>
      <c r="GS66" s="31"/>
      <c r="GT66" s="31"/>
      <c r="GU66" s="31"/>
      <c r="GV66" s="31"/>
      <c r="GW66" s="31"/>
      <c r="GX66" s="31"/>
      <c r="GY66" s="31"/>
      <c r="GZ66" s="31"/>
      <c r="HA66" s="31"/>
      <c r="HB66" s="31"/>
      <c r="HC66" s="31"/>
      <c r="HD66" s="31"/>
      <c r="HE66" s="31"/>
      <c r="HF66" s="31"/>
      <c r="HG66" s="31"/>
      <c r="HH66" s="31"/>
      <c r="HI66" s="31"/>
    </row>
    <row r="67" spans="1:217" ht="15.6" customHeight="1">
      <c r="A67" s="31"/>
      <c r="B67" s="231" t="s">
        <v>63</v>
      </c>
      <c r="C67" s="232" t="s">
        <v>64</v>
      </c>
      <c r="D67" s="390"/>
      <c r="E67" s="391"/>
      <c r="F67" s="365">
        <f t="shared" ref="F67" si="21">F61</f>
        <v>557.22</v>
      </c>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row>
    <row r="68" spans="1:217" ht="15.6" customHeight="1">
      <c r="A68" s="31"/>
      <c r="B68" s="538" t="s">
        <v>14</v>
      </c>
      <c r="C68" s="538"/>
      <c r="D68" s="392"/>
      <c r="E68" s="393"/>
      <c r="F68" s="394">
        <f t="shared" ref="F68" si="22">SUM(F65:F67)</f>
        <v>2245.2399999999998</v>
      </c>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c r="FL68" s="31"/>
      <c r="FM68" s="31"/>
      <c r="FN68" s="31"/>
      <c r="FO68" s="31"/>
      <c r="FP68" s="31"/>
      <c r="FQ68" s="31"/>
      <c r="FR68" s="31"/>
      <c r="FS68" s="31"/>
      <c r="FT68" s="31"/>
      <c r="FU68" s="31"/>
      <c r="FV68" s="31"/>
      <c r="FW68" s="31"/>
      <c r="FX68" s="31"/>
      <c r="FY68" s="31"/>
      <c r="FZ68" s="31"/>
      <c r="GA68" s="31"/>
      <c r="GB68" s="31"/>
      <c r="GC68" s="31"/>
      <c r="GD68" s="31"/>
      <c r="GE68" s="31"/>
      <c r="GF68" s="31"/>
      <c r="GG68" s="31"/>
      <c r="GH68" s="31"/>
      <c r="GI68" s="31"/>
      <c r="GJ68" s="31"/>
      <c r="GK68" s="31"/>
      <c r="GL68" s="31"/>
      <c r="GM68" s="31"/>
      <c r="GN68" s="31"/>
      <c r="GO68" s="31"/>
      <c r="GP68" s="31"/>
      <c r="GQ68" s="31"/>
      <c r="GR68" s="31"/>
      <c r="GS68" s="31"/>
      <c r="GT68" s="31"/>
      <c r="GU68" s="31"/>
      <c r="GV68" s="31"/>
      <c r="GW68" s="31"/>
      <c r="GX68" s="31"/>
      <c r="GY68" s="31"/>
      <c r="GZ68" s="31"/>
      <c r="HA68" s="31"/>
      <c r="HB68" s="31"/>
      <c r="HC68" s="31"/>
      <c r="HD68" s="31"/>
      <c r="HE68" s="31"/>
      <c r="HF68" s="31"/>
      <c r="HG68" s="31"/>
      <c r="HH68" s="31"/>
      <c r="HI68" s="31"/>
    </row>
    <row r="69" spans="1:217" ht="15.6" customHeight="1">
      <c r="A69" s="31"/>
      <c r="B69" s="201"/>
      <c r="C69" s="229"/>
      <c r="D69" s="229"/>
      <c r="E69" s="217"/>
      <c r="F69" s="230"/>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c r="FL69" s="31"/>
      <c r="FM69" s="31"/>
      <c r="FN69" s="31"/>
      <c r="FO69" s="31"/>
      <c r="FP69" s="31"/>
      <c r="FQ69" s="31"/>
      <c r="FR69" s="31"/>
      <c r="FS69" s="31"/>
      <c r="FT69" s="31"/>
      <c r="FU69" s="31"/>
      <c r="FV69" s="31"/>
      <c r="FW69" s="31"/>
      <c r="FX69" s="31"/>
      <c r="FY69" s="31"/>
      <c r="FZ69" s="31"/>
      <c r="GA69" s="31"/>
      <c r="GB69" s="31"/>
      <c r="GC69" s="31"/>
      <c r="GD69" s="31"/>
      <c r="GE69" s="31"/>
      <c r="GF69" s="31"/>
      <c r="GG69" s="31"/>
      <c r="GH69" s="31"/>
      <c r="GI69" s="31"/>
      <c r="GJ69" s="31"/>
      <c r="GK69" s="31"/>
      <c r="GL69" s="31"/>
      <c r="GM69" s="31"/>
      <c r="GN69" s="31"/>
      <c r="GO69" s="31"/>
      <c r="GP69" s="31"/>
      <c r="GQ69" s="31"/>
      <c r="GR69" s="31"/>
      <c r="GS69" s="31"/>
      <c r="GT69" s="31"/>
      <c r="GU69" s="31"/>
      <c r="GV69" s="31"/>
      <c r="GW69" s="31"/>
      <c r="GX69" s="31"/>
      <c r="GY69" s="31"/>
      <c r="GZ69" s="31"/>
      <c r="HA69" s="31"/>
      <c r="HB69" s="31"/>
      <c r="HC69" s="31"/>
      <c r="HD69" s="31"/>
      <c r="HE69" s="31"/>
      <c r="HF69" s="31"/>
      <c r="HG69" s="31"/>
      <c r="HH69" s="31"/>
      <c r="HI69" s="31"/>
    </row>
    <row r="70" spans="1:217" ht="15.6" customHeight="1">
      <c r="A70" s="31"/>
      <c r="B70" s="346"/>
      <c r="C70" s="347" t="s">
        <v>65</v>
      </c>
      <c r="D70" s="347"/>
      <c r="E70" s="348"/>
      <c r="F70" s="349"/>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c r="FL70" s="31"/>
      <c r="FM70" s="31"/>
      <c r="FN70" s="31"/>
      <c r="FO70" s="31"/>
      <c r="FP70" s="31"/>
      <c r="FQ70" s="31"/>
      <c r="FR70" s="31"/>
      <c r="FS70" s="31"/>
      <c r="FT70" s="31"/>
      <c r="FU70" s="31"/>
      <c r="FV70" s="31"/>
      <c r="FW70" s="31"/>
      <c r="FX70" s="31"/>
      <c r="FY70" s="31"/>
      <c r="FZ70" s="31"/>
      <c r="GA70" s="31"/>
      <c r="GB70" s="31"/>
      <c r="GC70" s="31"/>
      <c r="GD70" s="31"/>
      <c r="GE70" s="31"/>
      <c r="GF70" s="31"/>
      <c r="GG70" s="31"/>
      <c r="GH70" s="31"/>
      <c r="GI70" s="31"/>
      <c r="GJ70" s="31"/>
      <c r="GK70" s="31"/>
      <c r="GL70" s="31"/>
      <c r="GM70" s="31"/>
      <c r="GN70" s="31"/>
      <c r="GO70" s="31"/>
      <c r="GP70" s="31"/>
      <c r="GQ70" s="31"/>
      <c r="GR70" s="31"/>
      <c r="GS70" s="31"/>
      <c r="GT70" s="31"/>
      <c r="GU70" s="31"/>
      <c r="GV70" s="31"/>
      <c r="GW70" s="31"/>
      <c r="GX70" s="31"/>
      <c r="GY70" s="31"/>
      <c r="GZ70" s="31"/>
      <c r="HA70" s="31"/>
      <c r="HB70" s="31"/>
      <c r="HC70" s="31"/>
      <c r="HD70" s="31"/>
      <c r="HE70" s="31"/>
      <c r="HF70" s="31"/>
      <c r="HG70" s="31"/>
      <c r="HH70" s="31"/>
      <c r="HI70" s="31"/>
    </row>
    <row r="71" spans="1:217" ht="15.6" customHeight="1">
      <c r="A71" s="31"/>
      <c r="B71" s="350">
        <v>3</v>
      </c>
      <c r="C71" s="351" t="s">
        <v>66</v>
      </c>
      <c r="D71" s="351"/>
      <c r="E71" s="352" t="s">
        <v>40</v>
      </c>
      <c r="F71" s="352" t="s">
        <v>31</v>
      </c>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c r="FL71" s="31"/>
      <c r="FM71" s="31"/>
      <c r="FN71" s="31"/>
      <c r="FO71" s="31"/>
      <c r="FP71" s="31"/>
      <c r="FQ71" s="31"/>
      <c r="FR71" s="31"/>
      <c r="FS71" s="31"/>
      <c r="FT71" s="31"/>
      <c r="FU71" s="31"/>
      <c r="FV71" s="31"/>
      <c r="FW71" s="31"/>
      <c r="FX71" s="31"/>
      <c r="FY71" s="31"/>
      <c r="FZ71" s="31"/>
      <c r="GA71" s="31"/>
      <c r="GB71" s="31"/>
      <c r="GC71" s="31"/>
      <c r="GD71" s="31"/>
      <c r="GE71" s="31"/>
      <c r="GF71" s="31"/>
      <c r="GG71" s="31"/>
      <c r="GH71" s="31"/>
      <c r="GI71" s="31"/>
      <c r="GJ71" s="31"/>
      <c r="GK71" s="31"/>
      <c r="GL71" s="31"/>
      <c r="GM71" s="31"/>
      <c r="GN71" s="31"/>
      <c r="GO71" s="31"/>
      <c r="GP71" s="31"/>
      <c r="GQ71" s="31"/>
      <c r="GR71" s="31"/>
      <c r="GS71" s="31"/>
      <c r="GT71" s="31"/>
      <c r="GU71" s="31"/>
      <c r="GV71" s="31"/>
      <c r="GW71" s="31"/>
      <c r="GX71" s="31"/>
      <c r="GY71" s="31"/>
      <c r="GZ71" s="31"/>
      <c r="HA71" s="31"/>
      <c r="HB71" s="31"/>
      <c r="HC71" s="31"/>
      <c r="HD71" s="31"/>
      <c r="HE71" s="31"/>
      <c r="HF71" s="31"/>
      <c r="HG71" s="31"/>
      <c r="HH71" s="31"/>
      <c r="HI71" s="31"/>
    </row>
    <row r="72" spans="1:217" ht="15.6" customHeight="1">
      <c r="A72" s="31"/>
      <c r="B72" s="353" t="s">
        <v>7</v>
      </c>
      <c r="C72" s="232" t="s">
        <v>215</v>
      </c>
      <c r="D72" s="232"/>
      <c r="E72" s="234">
        <f>(1/12)*5%</f>
        <v>4.1999999999999997E-3</v>
      </c>
      <c r="F72" s="354">
        <f t="shared" ref="F72" si="23">(F33*$E$72)</f>
        <v>11.18</v>
      </c>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c r="CB72" s="31"/>
      <c r="CC72" s="31"/>
      <c r="CD72" s="31"/>
      <c r="CE72" s="31"/>
      <c r="CF72" s="31"/>
      <c r="CG72" s="31"/>
      <c r="CH72" s="31"/>
      <c r="CI72" s="31"/>
      <c r="CJ72" s="31"/>
      <c r="CK72" s="31"/>
      <c r="CL72" s="31"/>
      <c r="CM72" s="31"/>
      <c r="CN72" s="31"/>
      <c r="CO72" s="31"/>
      <c r="CP72" s="31"/>
      <c r="CQ72" s="31"/>
      <c r="CR72" s="31"/>
      <c r="CS72" s="31"/>
      <c r="CT72" s="31"/>
      <c r="CU72" s="31"/>
      <c r="CV72" s="31"/>
      <c r="CW72" s="31"/>
      <c r="CX72" s="31"/>
      <c r="CY72" s="31"/>
      <c r="CZ72" s="31"/>
      <c r="DA72" s="31"/>
      <c r="DB72" s="31"/>
      <c r="DC72" s="31"/>
      <c r="DD72" s="31"/>
      <c r="DE72" s="31"/>
      <c r="DF72" s="31"/>
      <c r="DG72" s="31"/>
      <c r="DH72" s="31"/>
      <c r="DI72" s="31"/>
      <c r="DJ72" s="31"/>
      <c r="DK72" s="31"/>
      <c r="DL72" s="31"/>
      <c r="DM72" s="31"/>
      <c r="DN72" s="31"/>
      <c r="DO72" s="31"/>
      <c r="DP72" s="31"/>
      <c r="DQ72" s="31"/>
      <c r="DR72" s="31"/>
      <c r="DS72" s="31"/>
      <c r="DT72" s="31"/>
      <c r="DU72" s="31"/>
      <c r="DV72" s="31"/>
      <c r="DW72" s="31"/>
      <c r="DX72" s="31"/>
      <c r="DY72" s="31"/>
      <c r="DZ72" s="31"/>
      <c r="EA72" s="31"/>
      <c r="EB72" s="31"/>
      <c r="EC72" s="31"/>
      <c r="ED72" s="31"/>
      <c r="EE72" s="31"/>
      <c r="EF72" s="31"/>
      <c r="EG72" s="31"/>
      <c r="EH72" s="31"/>
      <c r="EI72" s="31"/>
      <c r="EJ72" s="31"/>
      <c r="EK72" s="31"/>
      <c r="EL72" s="31"/>
      <c r="EM72" s="31"/>
      <c r="EN72" s="31"/>
      <c r="EO72" s="31"/>
      <c r="EP72" s="31"/>
      <c r="EQ72" s="31"/>
      <c r="ER72" s="31"/>
      <c r="ES72" s="31"/>
      <c r="ET72" s="31"/>
      <c r="EU72" s="31"/>
      <c r="EV72" s="31"/>
      <c r="EW72" s="31"/>
      <c r="EX72" s="31"/>
      <c r="EY72" s="31"/>
      <c r="EZ72" s="31"/>
      <c r="FA72" s="31"/>
      <c r="FB72" s="31"/>
      <c r="FC72" s="31"/>
      <c r="FD72" s="31"/>
      <c r="FE72" s="31"/>
      <c r="FF72" s="31"/>
      <c r="FG72" s="31"/>
      <c r="FH72" s="31"/>
      <c r="FI72" s="31"/>
      <c r="FJ72" s="31"/>
      <c r="FK72" s="31"/>
      <c r="FL72" s="31"/>
      <c r="FM72" s="31"/>
      <c r="FN72" s="31"/>
      <c r="FO72" s="31"/>
      <c r="FP72" s="31"/>
      <c r="FQ72" s="31"/>
      <c r="FR72" s="31"/>
      <c r="FS72" s="31"/>
      <c r="FT72" s="31"/>
      <c r="FU72" s="31"/>
      <c r="FV72" s="31"/>
      <c r="FW72" s="31"/>
      <c r="FX72" s="31"/>
      <c r="FY72" s="31"/>
      <c r="FZ72" s="31"/>
      <c r="GA72" s="31"/>
      <c r="GB72" s="31"/>
      <c r="GC72" s="31"/>
      <c r="GD72" s="31"/>
      <c r="GE72" s="31"/>
      <c r="GF72" s="31"/>
      <c r="GG72" s="31"/>
      <c r="GH72" s="31"/>
      <c r="GI72" s="31"/>
      <c r="GJ72" s="31"/>
      <c r="GK72" s="31"/>
      <c r="GL72" s="31"/>
      <c r="GM72" s="31"/>
      <c r="GN72" s="31"/>
      <c r="GO72" s="31"/>
      <c r="GP72" s="31"/>
      <c r="GQ72" s="31"/>
      <c r="GR72" s="31"/>
      <c r="GS72" s="31"/>
      <c r="GT72" s="31"/>
      <c r="GU72" s="31"/>
      <c r="GV72" s="31"/>
      <c r="GW72" s="31"/>
      <c r="GX72" s="31"/>
      <c r="GY72" s="31"/>
      <c r="GZ72" s="31"/>
      <c r="HA72" s="31"/>
      <c r="HB72" s="31"/>
      <c r="HC72" s="31"/>
      <c r="HD72" s="31"/>
      <c r="HE72" s="31"/>
      <c r="HF72" s="31"/>
      <c r="HG72" s="31"/>
      <c r="HH72" s="31"/>
      <c r="HI72" s="31"/>
    </row>
    <row r="73" spans="1:217" ht="15.6" customHeight="1">
      <c r="A73" s="31"/>
      <c r="B73" s="353" t="s">
        <v>8</v>
      </c>
      <c r="C73" s="232" t="s">
        <v>67</v>
      </c>
      <c r="D73" s="232"/>
      <c r="E73" s="235">
        <f>0.08</f>
        <v>0.08</v>
      </c>
      <c r="F73" s="354">
        <f t="shared" ref="F73" si="24">$E$73*F72</f>
        <v>0.89</v>
      </c>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c r="CB73" s="31"/>
      <c r="CC73" s="31"/>
      <c r="CD73" s="31"/>
      <c r="CE73" s="31"/>
      <c r="CF73" s="31"/>
      <c r="CG73" s="31"/>
      <c r="CH73" s="31"/>
      <c r="CI73" s="31"/>
      <c r="CJ73" s="31"/>
      <c r="CK73" s="31"/>
      <c r="CL73" s="31"/>
      <c r="CM73" s="31"/>
      <c r="CN73" s="31"/>
      <c r="CO73" s="31"/>
      <c r="CP73" s="31"/>
      <c r="CQ73" s="31"/>
      <c r="CR73" s="31"/>
      <c r="CS73" s="31"/>
      <c r="CT73" s="31"/>
      <c r="CU73" s="31"/>
      <c r="CV73" s="31"/>
      <c r="CW73" s="31"/>
      <c r="CX73" s="31"/>
      <c r="CY73" s="31"/>
      <c r="CZ73" s="31"/>
      <c r="DA73" s="31"/>
      <c r="DB73" s="31"/>
      <c r="DC73" s="31"/>
      <c r="DD73" s="31"/>
      <c r="DE73" s="31"/>
      <c r="DF73" s="31"/>
      <c r="DG73" s="31"/>
      <c r="DH73" s="31"/>
      <c r="DI73" s="31"/>
      <c r="DJ73" s="31"/>
      <c r="DK73" s="31"/>
      <c r="DL73" s="31"/>
      <c r="DM73" s="31"/>
      <c r="DN73" s="31"/>
      <c r="DO73" s="31"/>
      <c r="DP73" s="31"/>
      <c r="DQ73" s="31"/>
      <c r="DR73" s="31"/>
      <c r="DS73" s="31"/>
      <c r="DT73" s="31"/>
      <c r="DU73" s="31"/>
      <c r="DV73" s="31"/>
      <c r="DW73" s="31"/>
      <c r="DX73" s="31"/>
      <c r="DY73" s="31"/>
      <c r="DZ73" s="31"/>
      <c r="EA73" s="31"/>
      <c r="EB73" s="31"/>
      <c r="EC73" s="31"/>
      <c r="ED73" s="31"/>
      <c r="EE73" s="31"/>
      <c r="EF73" s="31"/>
      <c r="EG73" s="31"/>
      <c r="EH73" s="31"/>
      <c r="EI73" s="31"/>
      <c r="EJ73" s="31"/>
      <c r="EK73" s="31"/>
      <c r="EL73" s="31"/>
      <c r="EM73" s="31"/>
      <c r="EN73" s="31"/>
      <c r="EO73" s="31"/>
      <c r="EP73" s="31"/>
      <c r="EQ73" s="31"/>
      <c r="ER73" s="31"/>
      <c r="ES73" s="31"/>
      <c r="ET73" s="31"/>
      <c r="EU73" s="31"/>
      <c r="EV73" s="31"/>
      <c r="EW73" s="31"/>
      <c r="EX73" s="31"/>
      <c r="EY73" s="31"/>
      <c r="EZ73" s="31"/>
      <c r="FA73" s="31"/>
      <c r="FB73" s="31"/>
      <c r="FC73" s="31"/>
      <c r="FD73" s="31"/>
      <c r="FE73" s="31"/>
      <c r="FF73" s="31"/>
      <c r="FG73" s="31"/>
      <c r="FH73" s="31"/>
      <c r="FI73" s="31"/>
      <c r="FJ73" s="31"/>
      <c r="FK73" s="31"/>
      <c r="FL73" s="31"/>
      <c r="FM73" s="31"/>
      <c r="FN73" s="31"/>
      <c r="FO73" s="31"/>
      <c r="FP73" s="31"/>
      <c r="FQ73" s="31"/>
      <c r="FR73" s="31"/>
      <c r="FS73" s="31"/>
      <c r="FT73" s="31"/>
      <c r="FU73" s="31"/>
      <c r="FV73" s="31"/>
      <c r="FW73" s="31"/>
      <c r="FX73" s="31"/>
      <c r="FY73" s="31"/>
      <c r="FZ73" s="31"/>
      <c r="GA73" s="31"/>
      <c r="GB73" s="31"/>
      <c r="GC73" s="31"/>
      <c r="GD73" s="31"/>
      <c r="GE73" s="31"/>
      <c r="GF73" s="31"/>
      <c r="GG73" s="31"/>
      <c r="GH73" s="31"/>
      <c r="GI73" s="31"/>
      <c r="GJ73" s="31"/>
      <c r="GK73" s="31"/>
      <c r="GL73" s="31"/>
      <c r="GM73" s="31"/>
      <c r="GN73" s="31"/>
      <c r="GO73" s="31"/>
      <c r="GP73" s="31"/>
      <c r="GQ73" s="31"/>
      <c r="GR73" s="31"/>
      <c r="GS73" s="31"/>
      <c r="GT73" s="31"/>
      <c r="GU73" s="31"/>
      <c r="GV73" s="31"/>
      <c r="GW73" s="31"/>
      <c r="GX73" s="31"/>
      <c r="GY73" s="31"/>
      <c r="GZ73" s="31"/>
      <c r="HA73" s="31"/>
      <c r="HB73" s="31"/>
      <c r="HC73" s="31"/>
      <c r="HD73" s="31"/>
      <c r="HE73" s="31"/>
      <c r="HF73" s="31"/>
      <c r="HG73" s="31"/>
      <c r="HH73" s="31"/>
      <c r="HI73" s="31"/>
    </row>
    <row r="74" spans="1:217" ht="15.6" customHeight="1">
      <c r="A74" s="31"/>
      <c r="B74" s="353" t="s">
        <v>9</v>
      </c>
      <c r="C74" s="232" t="s">
        <v>216</v>
      </c>
      <c r="D74" s="232"/>
      <c r="E74" s="235">
        <v>3.44E-2</v>
      </c>
      <c r="F74" s="354">
        <f t="shared" ref="F74" si="25">$E$73*F73</f>
        <v>7.0000000000000007E-2</v>
      </c>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c r="CG74" s="31"/>
      <c r="CH74" s="31"/>
      <c r="CI74" s="31"/>
      <c r="CJ74" s="31"/>
      <c r="CK74" s="31"/>
      <c r="CL74" s="31"/>
      <c r="CM74" s="31"/>
      <c r="CN74" s="31"/>
      <c r="CO74" s="31"/>
      <c r="CP74" s="31"/>
      <c r="CQ74" s="31"/>
      <c r="CR74" s="31"/>
      <c r="CS74" s="31"/>
      <c r="CT74" s="31"/>
      <c r="CU74" s="31"/>
      <c r="CV74" s="31"/>
      <c r="CW74" s="31"/>
      <c r="CX74" s="31"/>
      <c r="CY74" s="31"/>
      <c r="CZ74" s="31"/>
      <c r="DA74" s="31"/>
      <c r="DB74" s="31"/>
      <c r="DC74" s="31"/>
      <c r="DD74" s="31"/>
      <c r="DE74" s="31"/>
      <c r="DF74" s="31"/>
      <c r="DG74" s="31"/>
      <c r="DH74" s="31"/>
      <c r="DI74" s="31"/>
      <c r="DJ74" s="31"/>
      <c r="DK74" s="31"/>
      <c r="DL74" s="31"/>
      <c r="DM74" s="31"/>
      <c r="DN74" s="31"/>
      <c r="DO74" s="31"/>
      <c r="DP74" s="31"/>
      <c r="DQ74" s="31"/>
      <c r="DR74" s="31"/>
      <c r="DS74" s="31"/>
      <c r="DT74" s="31"/>
      <c r="DU74" s="31"/>
      <c r="DV74" s="31"/>
      <c r="DW74" s="31"/>
      <c r="DX74" s="31"/>
      <c r="DY74" s="31"/>
      <c r="DZ74" s="31"/>
      <c r="EA74" s="31"/>
      <c r="EB74" s="31"/>
      <c r="EC74" s="31"/>
      <c r="ED74" s="31"/>
      <c r="EE74" s="31"/>
      <c r="EF74" s="31"/>
      <c r="EG74" s="31"/>
      <c r="EH74" s="31"/>
      <c r="EI74" s="31"/>
      <c r="EJ74" s="31"/>
      <c r="EK74" s="31"/>
      <c r="EL74" s="31"/>
      <c r="EM74" s="31"/>
      <c r="EN74" s="31"/>
      <c r="EO74" s="31"/>
      <c r="EP74" s="31"/>
      <c r="EQ74" s="31"/>
      <c r="ER74" s="31"/>
      <c r="ES74" s="31"/>
      <c r="ET74" s="31"/>
      <c r="EU74" s="31"/>
      <c r="EV74" s="31"/>
      <c r="EW74" s="31"/>
      <c r="EX74" s="31"/>
      <c r="EY74" s="31"/>
      <c r="EZ74" s="31"/>
      <c r="FA74" s="31"/>
      <c r="FB74" s="31"/>
      <c r="FC74" s="31"/>
      <c r="FD74" s="31"/>
      <c r="FE74" s="31"/>
      <c r="FF74" s="31"/>
      <c r="FG74" s="31"/>
      <c r="FH74" s="31"/>
      <c r="FI74" s="31"/>
      <c r="FJ74" s="31"/>
      <c r="FK74" s="31"/>
      <c r="FL74" s="31"/>
      <c r="FM74" s="31"/>
      <c r="FN74" s="31"/>
      <c r="FO74" s="31"/>
      <c r="FP74" s="31"/>
      <c r="FQ74" s="31"/>
      <c r="FR74" s="31"/>
      <c r="FS74" s="31"/>
      <c r="FT74" s="31"/>
      <c r="FU74" s="31"/>
      <c r="FV74" s="31"/>
      <c r="FW74" s="31"/>
      <c r="FX74" s="31"/>
      <c r="FY74" s="31"/>
      <c r="FZ74" s="31"/>
      <c r="GA74" s="31"/>
      <c r="GB74" s="31"/>
      <c r="GC74" s="31"/>
      <c r="GD74" s="31"/>
      <c r="GE74" s="31"/>
      <c r="GF74" s="31"/>
      <c r="GG74" s="31"/>
      <c r="GH74" s="31"/>
      <c r="GI74" s="31"/>
      <c r="GJ74" s="31"/>
      <c r="GK74" s="31"/>
      <c r="GL74" s="31"/>
      <c r="GM74" s="31"/>
      <c r="GN74" s="31"/>
      <c r="GO74" s="31"/>
      <c r="GP74" s="31"/>
      <c r="GQ74" s="31"/>
      <c r="GR74" s="31"/>
      <c r="GS74" s="31"/>
      <c r="GT74" s="31"/>
      <c r="GU74" s="31"/>
      <c r="GV74" s="31"/>
      <c r="GW74" s="31"/>
      <c r="GX74" s="31"/>
      <c r="GY74" s="31"/>
      <c r="GZ74" s="31"/>
      <c r="HA74" s="31"/>
      <c r="HB74" s="31"/>
      <c r="HC74" s="31"/>
      <c r="HD74" s="31"/>
      <c r="HE74" s="31"/>
      <c r="HF74" s="31"/>
      <c r="HG74" s="31"/>
      <c r="HH74" s="31"/>
      <c r="HI74" s="31"/>
    </row>
    <row r="75" spans="1:217" ht="15.6" customHeight="1">
      <c r="A75" s="31"/>
      <c r="B75" s="353" t="s">
        <v>10</v>
      </c>
      <c r="C75" s="232" t="s">
        <v>68</v>
      </c>
      <c r="D75" s="232"/>
      <c r="E75" s="234">
        <f>((1/30)/12)*7</f>
        <v>1.9400000000000001E-2</v>
      </c>
      <c r="F75" s="354">
        <f t="shared" ref="F75" si="26">F33*$E$75</f>
        <v>51.66</v>
      </c>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c r="CB75" s="31"/>
      <c r="CC75" s="31"/>
      <c r="CD75" s="31"/>
      <c r="CE75" s="31"/>
      <c r="CF75" s="31"/>
      <c r="CG75" s="31"/>
      <c r="CH75" s="31"/>
      <c r="CI75" s="31"/>
      <c r="CJ75" s="31"/>
      <c r="CK75" s="31"/>
      <c r="CL75" s="31"/>
      <c r="CM75" s="31"/>
      <c r="CN75" s="31"/>
      <c r="CO75" s="31"/>
      <c r="CP75" s="31"/>
      <c r="CQ75" s="31"/>
      <c r="CR75" s="31"/>
      <c r="CS75" s="31"/>
      <c r="CT75" s="31"/>
      <c r="CU75" s="31"/>
      <c r="CV75" s="31"/>
      <c r="CW75" s="31"/>
      <c r="CX75" s="31"/>
      <c r="CY75" s="31"/>
      <c r="CZ75" s="31"/>
      <c r="DA75" s="31"/>
      <c r="DB75" s="31"/>
      <c r="DC75" s="31"/>
      <c r="DD75" s="31"/>
      <c r="DE75" s="31"/>
      <c r="DF75" s="31"/>
      <c r="DG75" s="31"/>
      <c r="DH75" s="31"/>
      <c r="DI75" s="31"/>
      <c r="DJ75" s="31"/>
      <c r="DK75" s="31"/>
      <c r="DL75" s="31"/>
      <c r="DM75" s="31"/>
      <c r="DN75" s="31"/>
      <c r="DO75" s="31"/>
      <c r="DP75" s="31"/>
      <c r="DQ75" s="31"/>
      <c r="DR75" s="31"/>
      <c r="DS75" s="31"/>
      <c r="DT75" s="31"/>
      <c r="DU75" s="31"/>
      <c r="DV75" s="31"/>
      <c r="DW75" s="31"/>
      <c r="DX75" s="31"/>
      <c r="DY75" s="31"/>
      <c r="DZ75" s="31"/>
      <c r="EA75" s="31"/>
      <c r="EB75" s="31"/>
      <c r="EC75" s="31"/>
      <c r="ED75" s="31"/>
      <c r="EE75" s="31"/>
      <c r="EF75" s="31"/>
      <c r="EG75" s="31"/>
      <c r="EH75" s="31"/>
      <c r="EI75" s="31"/>
      <c r="EJ75" s="31"/>
      <c r="EK75" s="31"/>
      <c r="EL75" s="31"/>
      <c r="EM75" s="31"/>
      <c r="EN75" s="31"/>
      <c r="EO75" s="31"/>
      <c r="EP75" s="31"/>
      <c r="EQ75" s="31"/>
      <c r="ER75" s="31"/>
      <c r="ES75" s="31"/>
      <c r="ET75" s="31"/>
      <c r="EU75" s="31"/>
      <c r="EV75" s="31"/>
      <c r="EW75" s="31"/>
      <c r="EX75" s="31"/>
      <c r="EY75" s="31"/>
      <c r="EZ75" s="31"/>
      <c r="FA75" s="31"/>
      <c r="FB75" s="31"/>
      <c r="FC75" s="31"/>
      <c r="FD75" s="31"/>
      <c r="FE75" s="31"/>
      <c r="FF75" s="31"/>
      <c r="FG75" s="31"/>
      <c r="FH75" s="31"/>
      <c r="FI75" s="31"/>
      <c r="FJ75" s="31"/>
      <c r="FK75" s="31"/>
      <c r="FL75" s="31"/>
      <c r="FM75" s="31"/>
      <c r="FN75" s="31"/>
      <c r="FO75" s="31"/>
      <c r="FP75" s="31"/>
      <c r="FQ75" s="31"/>
      <c r="FR75" s="31"/>
      <c r="FS75" s="31"/>
      <c r="FT75" s="31"/>
      <c r="FU75" s="31"/>
      <c r="FV75" s="31"/>
      <c r="FW75" s="31"/>
      <c r="FX75" s="31"/>
      <c r="FY75" s="31"/>
      <c r="FZ75" s="31"/>
      <c r="GA75" s="31"/>
      <c r="GB75" s="31"/>
      <c r="GC75" s="31"/>
      <c r="GD75" s="31"/>
      <c r="GE75" s="31"/>
      <c r="GF75" s="31"/>
      <c r="GG75" s="31"/>
      <c r="GH75" s="31"/>
      <c r="GI75" s="31"/>
      <c r="GJ75" s="31"/>
      <c r="GK75" s="31"/>
      <c r="GL75" s="31"/>
      <c r="GM75" s="31"/>
      <c r="GN75" s="31"/>
      <c r="GO75" s="31"/>
      <c r="GP75" s="31"/>
      <c r="GQ75" s="31"/>
      <c r="GR75" s="31"/>
      <c r="GS75" s="31"/>
      <c r="GT75" s="31"/>
      <c r="GU75" s="31"/>
      <c r="GV75" s="31"/>
      <c r="GW75" s="31"/>
      <c r="GX75" s="31"/>
      <c r="GY75" s="31"/>
      <c r="GZ75" s="31"/>
      <c r="HA75" s="31"/>
      <c r="HB75" s="31"/>
      <c r="HC75" s="31"/>
      <c r="HD75" s="31"/>
      <c r="HE75" s="31"/>
      <c r="HF75" s="31"/>
      <c r="HG75" s="31"/>
      <c r="HH75" s="31"/>
      <c r="HI75" s="31"/>
    </row>
    <row r="76" spans="1:217" ht="15.6" customHeight="1">
      <c r="A76" s="31"/>
      <c r="B76" s="353" t="s">
        <v>33</v>
      </c>
      <c r="C76" s="232" t="s">
        <v>69</v>
      </c>
      <c r="D76" s="232"/>
      <c r="E76" s="235">
        <f>E52*E75</f>
        <v>7.1000000000000004E-3</v>
      </c>
      <c r="F76" s="354">
        <f t="shared" ref="F76" si="27">F33*$E$76</f>
        <v>18.91</v>
      </c>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c r="CB76" s="31"/>
      <c r="CC76" s="31"/>
      <c r="CD76" s="31"/>
      <c r="CE76" s="31"/>
      <c r="CF76" s="31"/>
      <c r="CG76" s="31"/>
      <c r="CH76" s="31"/>
      <c r="CI76" s="31"/>
      <c r="CJ76" s="31"/>
      <c r="CK76" s="31"/>
      <c r="CL76" s="31"/>
      <c r="CM76" s="31"/>
      <c r="CN76" s="31"/>
      <c r="CO76" s="31"/>
      <c r="CP76" s="31"/>
      <c r="CQ76" s="31"/>
      <c r="CR76" s="31"/>
      <c r="CS76" s="31"/>
      <c r="CT76" s="31"/>
      <c r="CU76" s="31"/>
      <c r="CV76" s="31"/>
      <c r="CW76" s="31"/>
      <c r="CX76" s="31"/>
      <c r="CY76" s="31"/>
      <c r="CZ76" s="31"/>
      <c r="DA76" s="31"/>
      <c r="DB76" s="31"/>
      <c r="DC76" s="31"/>
      <c r="DD76" s="31"/>
      <c r="DE76" s="31"/>
      <c r="DF76" s="31"/>
      <c r="DG76" s="31"/>
      <c r="DH76" s="31"/>
      <c r="DI76" s="31"/>
      <c r="DJ76" s="31"/>
      <c r="DK76" s="31"/>
      <c r="DL76" s="31"/>
      <c r="DM76" s="31"/>
      <c r="DN76" s="31"/>
      <c r="DO76" s="31"/>
      <c r="DP76" s="31"/>
      <c r="DQ76" s="31"/>
      <c r="DR76" s="31"/>
      <c r="DS76" s="31"/>
      <c r="DT76" s="31"/>
      <c r="DU76" s="31"/>
      <c r="DV76" s="31"/>
      <c r="DW76" s="31"/>
      <c r="DX76" s="31"/>
      <c r="DY76" s="31"/>
      <c r="DZ76" s="31"/>
      <c r="EA76" s="31"/>
      <c r="EB76" s="31"/>
      <c r="EC76" s="31"/>
      <c r="ED76" s="31"/>
      <c r="EE76" s="31"/>
      <c r="EF76" s="31"/>
      <c r="EG76" s="31"/>
      <c r="EH76" s="31"/>
      <c r="EI76" s="31"/>
      <c r="EJ76" s="31"/>
      <c r="EK76" s="31"/>
      <c r="EL76" s="31"/>
      <c r="EM76" s="31"/>
      <c r="EN76" s="31"/>
      <c r="EO76" s="31"/>
      <c r="EP76" s="31"/>
      <c r="EQ76" s="31"/>
      <c r="ER76" s="31"/>
      <c r="ES76" s="31"/>
      <c r="ET76" s="31"/>
      <c r="EU76" s="31"/>
      <c r="EV76" s="31"/>
      <c r="EW76" s="31"/>
      <c r="EX76" s="31"/>
      <c r="EY76" s="31"/>
      <c r="EZ76" s="31"/>
      <c r="FA76" s="31"/>
      <c r="FB76" s="31"/>
      <c r="FC76" s="31"/>
      <c r="FD76" s="31"/>
      <c r="FE76" s="31"/>
      <c r="FF76" s="31"/>
      <c r="FG76" s="31"/>
      <c r="FH76" s="31"/>
      <c r="FI76" s="31"/>
      <c r="FJ76" s="31"/>
      <c r="FK76" s="31"/>
      <c r="FL76" s="31"/>
      <c r="FM76" s="31"/>
      <c r="FN76" s="31"/>
      <c r="FO76" s="31"/>
      <c r="FP76" s="31"/>
      <c r="FQ76" s="31"/>
      <c r="FR76" s="31"/>
      <c r="FS76" s="31"/>
      <c r="FT76" s="31"/>
      <c r="FU76" s="31"/>
      <c r="FV76" s="31"/>
      <c r="FW76" s="31"/>
      <c r="FX76" s="31"/>
      <c r="FY76" s="31"/>
      <c r="FZ76" s="31"/>
      <c r="GA76" s="31"/>
      <c r="GB76" s="31"/>
      <c r="GC76" s="31"/>
      <c r="GD76" s="31"/>
      <c r="GE76" s="31"/>
      <c r="GF76" s="31"/>
      <c r="GG76" s="31"/>
      <c r="GH76" s="31"/>
      <c r="GI76" s="31"/>
      <c r="GJ76" s="31"/>
      <c r="GK76" s="31"/>
      <c r="GL76" s="31"/>
      <c r="GM76" s="31"/>
      <c r="GN76" s="31"/>
      <c r="GO76" s="31"/>
      <c r="GP76" s="31"/>
      <c r="GQ76" s="31"/>
      <c r="GR76" s="31"/>
      <c r="GS76" s="31"/>
      <c r="GT76" s="31"/>
      <c r="GU76" s="31"/>
      <c r="GV76" s="31"/>
      <c r="GW76" s="31"/>
      <c r="GX76" s="31"/>
      <c r="GY76" s="31"/>
      <c r="GZ76" s="31"/>
      <c r="HA76" s="31"/>
      <c r="HB76" s="31"/>
      <c r="HC76" s="31"/>
      <c r="HD76" s="31"/>
      <c r="HE76" s="31"/>
      <c r="HF76" s="31"/>
      <c r="HG76" s="31"/>
      <c r="HH76" s="31"/>
      <c r="HI76" s="31"/>
    </row>
    <row r="77" spans="1:217" ht="15.6" customHeight="1">
      <c r="A77" s="31"/>
      <c r="B77" s="353" t="s">
        <v>34</v>
      </c>
      <c r="C77" s="232" t="s">
        <v>217</v>
      </c>
      <c r="D77" s="232"/>
      <c r="E77" s="235">
        <v>5.9999999999999995E-4</v>
      </c>
      <c r="F77" s="354">
        <f t="shared" ref="F77" si="28">F33*$E$77</f>
        <v>1.6</v>
      </c>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c r="CB77" s="31"/>
      <c r="CC77" s="31"/>
      <c r="CD77" s="31"/>
      <c r="CE77" s="31"/>
      <c r="CF77" s="31"/>
      <c r="CG77" s="31"/>
      <c r="CH77" s="31"/>
      <c r="CI77" s="31"/>
      <c r="CJ77" s="31"/>
      <c r="CK77" s="31"/>
      <c r="CL77" s="31"/>
      <c r="CM77" s="31"/>
      <c r="CN77" s="31"/>
      <c r="CO77" s="31"/>
      <c r="CP77" s="31"/>
      <c r="CQ77" s="31"/>
      <c r="CR77" s="31"/>
      <c r="CS77" s="31"/>
      <c r="CT77" s="31"/>
      <c r="CU77" s="31"/>
      <c r="CV77" s="31"/>
      <c r="CW77" s="31"/>
      <c r="CX77" s="31"/>
      <c r="CY77" s="31"/>
      <c r="CZ77" s="31"/>
      <c r="DA77" s="31"/>
      <c r="DB77" s="31"/>
      <c r="DC77" s="31"/>
      <c r="DD77" s="31"/>
      <c r="DE77" s="31"/>
      <c r="DF77" s="31"/>
      <c r="DG77" s="31"/>
      <c r="DH77" s="31"/>
      <c r="DI77" s="31"/>
      <c r="DJ77" s="31"/>
      <c r="DK77" s="31"/>
      <c r="DL77" s="31"/>
      <c r="DM77" s="31"/>
      <c r="DN77" s="31"/>
      <c r="DO77" s="31"/>
      <c r="DP77" s="31"/>
      <c r="DQ77" s="31"/>
      <c r="DR77" s="31"/>
      <c r="DS77" s="31"/>
      <c r="DT77" s="31"/>
      <c r="DU77" s="31"/>
      <c r="DV77" s="31"/>
      <c r="DW77" s="31"/>
      <c r="DX77" s="31"/>
      <c r="DY77" s="31"/>
      <c r="DZ77" s="31"/>
      <c r="EA77" s="31"/>
      <c r="EB77" s="31"/>
      <c r="EC77" s="31"/>
      <c r="ED77" s="31"/>
      <c r="EE77" s="31"/>
      <c r="EF77" s="31"/>
      <c r="EG77" s="31"/>
      <c r="EH77" s="31"/>
      <c r="EI77" s="31"/>
      <c r="EJ77" s="31"/>
      <c r="EK77" s="31"/>
      <c r="EL77" s="31"/>
      <c r="EM77" s="31"/>
      <c r="EN77" s="31"/>
      <c r="EO77" s="31"/>
      <c r="EP77" s="31"/>
      <c r="EQ77" s="31"/>
      <c r="ER77" s="31"/>
      <c r="ES77" s="31"/>
      <c r="ET77" s="31"/>
      <c r="EU77" s="31"/>
      <c r="EV77" s="31"/>
      <c r="EW77" s="31"/>
      <c r="EX77" s="31"/>
      <c r="EY77" s="31"/>
      <c r="EZ77" s="31"/>
      <c r="FA77" s="31"/>
      <c r="FB77" s="31"/>
      <c r="FC77" s="31"/>
      <c r="FD77" s="31"/>
      <c r="FE77" s="31"/>
      <c r="FF77" s="31"/>
      <c r="FG77" s="31"/>
      <c r="FH77" s="31"/>
      <c r="FI77" s="31"/>
      <c r="FJ77" s="31"/>
      <c r="FK77" s="31"/>
      <c r="FL77" s="31"/>
      <c r="FM77" s="31"/>
      <c r="FN77" s="31"/>
      <c r="FO77" s="31"/>
      <c r="FP77" s="31"/>
      <c r="FQ77" s="31"/>
      <c r="FR77" s="31"/>
      <c r="FS77" s="31"/>
      <c r="FT77" s="31"/>
      <c r="FU77" s="31"/>
      <c r="FV77" s="31"/>
      <c r="FW77" s="31"/>
      <c r="FX77" s="31"/>
      <c r="FY77" s="31"/>
      <c r="FZ77" s="31"/>
      <c r="GA77" s="31"/>
      <c r="GB77" s="31"/>
      <c r="GC77" s="31"/>
      <c r="GD77" s="31"/>
      <c r="GE77" s="31"/>
      <c r="GF77" s="31"/>
      <c r="GG77" s="31"/>
      <c r="GH77" s="31"/>
      <c r="GI77" s="31"/>
      <c r="GJ77" s="31"/>
      <c r="GK77" s="31"/>
      <c r="GL77" s="31"/>
      <c r="GM77" s="31"/>
      <c r="GN77" s="31"/>
      <c r="GO77" s="31"/>
      <c r="GP77" s="31"/>
      <c r="GQ77" s="31"/>
      <c r="GR77" s="31"/>
      <c r="GS77" s="31"/>
      <c r="GT77" s="31"/>
      <c r="GU77" s="31"/>
      <c r="GV77" s="31"/>
      <c r="GW77" s="31"/>
      <c r="GX77" s="31"/>
      <c r="GY77" s="31"/>
      <c r="GZ77" s="31"/>
      <c r="HA77" s="31"/>
      <c r="HB77" s="31"/>
      <c r="HC77" s="31"/>
      <c r="HD77" s="31"/>
      <c r="HE77" s="31"/>
      <c r="HF77" s="31"/>
      <c r="HG77" s="31"/>
      <c r="HH77" s="31"/>
      <c r="HI77" s="31"/>
    </row>
    <row r="78" spans="1:217" ht="15.6" customHeight="1">
      <c r="A78" s="31"/>
      <c r="B78" s="539" t="s">
        <v>70</v>
      </c>
      <c r="C78" s="539"/>
      <c r="D78" s="355"/>
      <c r="E78" s="366">
        <f>SUM(E72:E77)</f>
        <v>0.1457</v>
      </c>
      <c r="F78" s="367">
        <f t="shared" ref="F78" si="29">SUM(F72:F77)</f>
        <v>84.31</v>
      </c>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c r="CB78" s="31"/>
      <c r="CC78" s="31"/>
      <c r="CD78" s="31"/>
      <c r="CE78" s="31"/>
      <c r="CF78" s="31"/>
      <c r="CG78" s="31"/>
      <c r="CH78" s="31"/>
      <c r="CI78" s="31"/>
      <c r="CJ78" s="31"/>
      <c r="CK78" s="31"/>
      <c r="CL78" s="31"/>
      <c r="CM78" s="31"/>
      <c r="CN78" s="31"/>
      <c r="CO78" s="31"/>
      <c r="CP78" s="31"/>
      <c r="CQ78" s="31"/>
      <c r="CR78" s="31"/>
      <c r="CS78" s="31"/>
      <c r="CT78" s="31"/>
      <c r="CU78" s="31"/>
      <c r="CV78" s="31"/>
      <c r="CW78" s="31"/>
      <c r="CX78" s="31"/>
      <c r="CY78" s="31"/>
      <c r="CZ78" s="31"/>
      <c r="DA78" s="31"/>
      <c r="DB78" s="31"/>
      <c r="DC78" s="31"/>
      <c r="DD78" s="31"/>
      <c r="DE78" s="31"/>
      <c r="DF78" s="31"/>
      <c r="DG78" s="31"/>
      <c r="DH78" s="31"/>
      <c r="DI78" s="31"/>
      <c r="DJ78" s="31"/>
      <c r="DK78" s="31"/>
      <c r="DL78" s="31"/>
      <c r="DM78" s="31"/>
      <c r="DN78" s="31"/>
      <c r="DO78" s="31"/>
      <c r="DP78" s="31"/>
      <c r="DQ78" s="31"/>
      <c r="DR78" s="31"/>
      <c r="DS78" s="31"/>
      <c r="DT78" s="31"/>
      <c r="DU78" s="31"/>
      <c r="DV78" s="31"/>
      <c r="DW78" s="31"/>
      <c r="DX78" s="31"/>
      <c r="DY78" s="31"/>
      <c r="DZ78" s="31"/>
      <c r="EA78" s="31"/>
      <c r="EB78" s="31"/>
      <c r="EC78" s="31"/>
      <c r="ED78" s="31"/>
      <c r="EE78" s="31"/>
      <c r="EF78" s="31"/>
      <c r="EG78" s="31"/>
      <c r="EH78" s="31"/>
      <c r="EI78" s="31"/>
      <c r="EJ78" s="31"/>
      <c r="EK78" s="31"/>
      <c r="EL78" s="31"/>
      <c r="EM78" s="31"/>
      <c r="EN78" s="31"/>
      <c r="EO78" s="31"/>
      <c r="EP78" s="31"/>
      <c r="EQ78" s="31"/>
      <c r="ER78" s="31"/>
      <c r="ES78" s="31"/>
      <c r="ET78" s="31"/>
      <c r="EU78" s="31"/>
      <c r="EV78" s="31"/>
      <c r="EW78" s="31"/>
      <c r="EX78" s="31"/>
      <c r="EY78" s="31"/>
      <c r="EZ78" s="31"/>
      <c r="FA78" s="31"/>
      <c r="FB78" s="31"/>
      <c r="FC78" s="31"/>
      <c r="FD78" s="31"/>
      <c r="FE78" s="31"/>
      <c r="FF78" s="31"/>
      <c r="FG78" s="31"/>
      <c r="FH78" s="31"/>
      <c r="FI78" s="31"/>
      <c r="FJ78" s="31"/>
      <c r="FK78" s="31"/>
      <c r="FL78" s="31"/>
      <c r="FM78" s="31"/>
      <c r="FN78" s="31"/>
      <c r="FO78" s="31"/>
      <c r="FP78" s="31"/>
      <c r="FQ78" s="31"/>
      <c r="FR78" s="31"/>
      <c r="FS78" s="31"/>
      <c r="FT78" s="31"/>
      <c r="FU78" s="31"/>
      <c r="FV78" s="31"/>
      <c r="FW78" s="31"/>
      <c r="FX78" s="31"/>
      <c r="FY78" s="31"/>
      <c r="FZ78" s="31"/>
      <c r="GA78" s="31"/>
      <c r="GB78" s="31"/>
      <c r="GC78" s="31"/>
      <c r="GD78" s="31"/>
      <c r="GE78" s="31"/>
      <c r="GF78" s="31"/>
      <c r="GG78" s="31"/>
      <c r="GH78" s="31"/>
      <c r="GI78" s="31"/>
      <c r="GJ78" s="31"/>
      <c r="GK78" s="31"/>
      <c r="GL78" s="31"/>
      <c r="GM78" s="31"/>
      <c r="GN78" s="31"/>
      <c r="GO78" s="31"/>
      <c r="GP78" s="31"/>
      <c r="GQ78" s="31"/>
      <c r="GR78" s="31"/>
      <c r="GS78" s="31"/>
      <c r="GT78" s="31"/>
      <c r="GU78" s="31"/>
      <c r="GV78" s="31"/>
      <c r="GW78" s="31"/>
      <c r="GX78" s="31"/>
      <c r="GY78" s="31"/>
      <c r="GZ78" s="31"/>
      <c r="HA78" s="31"/>
      <c r="HB78" s="31"/>
      <c r="HC78" s="31"/>
      <c r="HD78" s="31"/>
      <c r="HE78" s="31"/>
      <c r="HF78" s="31"/>
      <c r="HG78" s="31"/>
      <c r="HH78" s="31"/>
      <c r="HI78" s="31"/>
    </row>
    <row r="79" spans="1:217" ht="15.6" customHeight="1">
      <c r="A79" s="31"/>
      <c r="B79" s="201"/>
      <c r="C79" s="229"/>
      <c r="D79" s="229"/>
      <c r="E79" s="217"/>
      <c r="F79" s="230"/>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1"/>
      <c r="DI79" s="31"/>
      <c r="DJ79" s="31"/>
      <c r="DK79" s="31"/>
      <c r="DL79" s="31"/>
      <c r="DM79" s="31"/>
      <c r="DN79" s="31"/>
      <c r="DO79" s="31"/>
      <c r="DP79" s="31"/>
      <c r="DQ79" s="31"/>
      <c r="DR79" s="31"/>
      <c r="DS79" s="31"/>
      <c r="DT79" s="31"/>
      <c r="DU79" s="31"/>
      <c r="DV79" s="31"/>
      <c r="DW79" s="31"/>
      <c r="DX79" s="31"/>
      <c r="DY79" s="31"/>
      <c r="DZ79" s="31"/>
      <c r="EA79" s="31"/>
      <c r="EB79" s="31"/>
      <c r="EC79" s="31"/>
      <c r="ED79" s="31"/>
      <c r="EE79" s="31"/>
      <c r="EF79" s="31"/>
      <c r="EG79" s="31"/>
      <c r="EH79" s="31"/>
      <c r="EI79" s="31"/>
      <c r="EJ79" s="31"/>
      <c r="EK79" s="31"/>
      <c r="EL79" s="31"/>
      <c r="EM79" s="31"/>
      <c r="EN79" s="31"/>
      <c r="EO79" s="31"/>
      <c r="EP79" s="31"/>
      <c r="EQ79" s="31"/>
      <c r="ER79" s="31"/>
      <c r="ES79" s="31"/>
      <c r="ET79" s="31"/>
      <c r="EU79" s="31"/>
      <c r="EV79" s="31"/>
      <c r="EW79" s="31"/>
      <c r="EX79" s="31"/>
      <c r="EY79" s="31"/>
      <c r="EZ79" s="31"/>
      <c r="FA79" s="31"/>
      <c r="FB79" s="31"/>
      <c r="FC79" s="31"/>
      <c r="FD79" s="31"/>
      <c r="FE79" s="31"/>
      <c r="FF79" s="31"/>
      <c r="FG79" s="31"/>
      <c r="FH79" s="31"/>
      <c r="FI79" s="31"/>
      <c r="FJ79" s="31"/>
      <c r="FK79" s="31"/>
      <c r="FL79" s="31"/>
      <c r="FM79" s="31"/>
      <c r="FN79" s="31"/>
      <c r="FO79" s="31"/>
      <c r="FP79" s="31"/>
      <c r="FQ79" s="31"/>
      <c r="FR79" s="31"/>
      <c r="FS79" s="31"/>
      <c r="FT79" s="31"/>
      <c r="FU79" s="31"/>
      <c r="FV79" s="31"/>
      <c r="FW79" s="31"/>
      <c r="FX79" s="31"/>
      <c r="FY79" s="31"/>
      <c r="FZ79" s="31"/>
      <c r="GA79" s="31"/>
      <c r="GB79" s="31"/>
      <c r="GC79" s="31"/>
      <c r="GD79" s="31"/>
      <c r="GE79" s="31"/>
      <c r="GF79" s="31"/>
      <c r="GG79" s="31"/>
      <c r="GH79" s="31"/>
      <c r="GI79" s="31"/>
      <c r="GJ79" s="31"/>
      <c r="GK79" s="31"/>
      <c r="GL79" s="31"/>
      <c r="GM79" s="31"/>
      <c r="GN79" s="31"/>
      <c r="GO79" s="31"/>
      <c r="GP79" s="31"/>
      <c r="GQ79" s="31"/>
      <c r="GR79" s="31"/>
      <c r="GS79" s="31"/>
      <c r="GT79" s="31"/>
      <c r="GU79" s="31"/>
      <c r="GV79" s="31"/>
      <c r="GW79" s="31"/>
      <c r="GX79" s="31"/>
      <c r="GY79" s="31"/>
      <c r="GZ79" s="31"/>
      <c r="HA79" s="31"/>
      <c r="HB79" s="31"/>
      <c r="HC79" s="31"/>
      <c r="HD79" s="31"/>
      <c r="HE79" s="31"/>
      <c r="HF79" s="31"/>
      <c r="HG79" s="31"/>
      <c r="HH79" s="31"/>
      <c r="HI79" s="31"/>
    </row>
    <row r="80" spans="1:217" ht="15.6" customHeight="1">
      <c r="A80" s="31"/>
      <c r="B80" s="238"/>
      <c r="C80" s="239" t="s">
        <v>71</v>
      </c>
      <c r="D80" s="239"/>
      <c r="E80" s="240"/>
      <c r="F80" s="24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c r="CB80" s="31"/>
      <c r="CC80" s="31"/>
      <c r="CD80" s="31"/>
      <c r="CE80" s="31"/>
      <c r="CF80" s="31"/>
      <c r="CG80" s="31"/>
      <c r="CH80" s="31"/>
      <c r="CI80" s="31"/>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1"/>
      <c r="DI80" s="31"/>
      <c r="DJ80" s="31"/>
      <c r="DK80" s="31"/>
      <c r="DL80" s="31"/>
      <c r="DM80" s="31"/>
      <c r="DN80" s="31"/>
      <c r="DO80" s="31"/>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31"/>
      <c r="ER80" s="31"/>
      <c r="ES80" s="31"/>
      <c r="ET80" s="31"/>
      <c r="EU80" s="31"/>
      <c r="EV80" s="31"/>
      <c r="EW80" s="31"/>
      <c r="EX80" s="31"/>
      <c r="EY80" s="31"/>
      <c r="EZ80" s="31"/>
      <c r="FA80" s="31"/>
      <c r="FB80" s="31"/>
      <c r="FC80" s="31"/>
      <c r="FD80" s="31"/>
      <c r="FE80" s="31"/>
      <c r="FF80" s="31"/>
      <c r="FG80" s="31"/>
      <c r="FH80" s="31"/>
      <c r="FI80" s="31"/>
      <c r="FJ80" s="31"/>
      <c r="FK80" s="31"/>
      <c r="FL80" s="31"/>
      <c r="FM80" s="31"/>
      <c r="FN80" s="31"/>
      <c r="FO80" s="31"/>
      <c r="FP80" s="31"/>
      <c r="FQ80" s="31"/>
      <c r="FR80" s="31"/>
      <c r="FS80" s="31"/>
      <c r="FT80" s="31"/>
      <c r="FU80" s="31"/>
      <c r="FV80" s="31"/>
      <c r="FW80" s="31"/>
      <c r="FX80" s="31"/>
      <c r="FY80" s="31"/>
      <c r="FZ80" s="31"/>
      <c r="GA80" s="31"/>
      <c r="GB80" s="31"/>
      <c r="GC80" s="31"/>
      <c r="GD80" s="31"/>
      <c r="GE80" s="31"/>
      <c r="GF80" s="31"/>
      <c r="GG80" s="31"/>
      <c r="GH80" s="31"/>
      <c r="GI80" s="31"/>
      <c r="GJ80" s="31"/>
      <c r="GK80" s="31"/>
      <c r="GL80" s="31"/>
      <c r="GM80" s="31"/>
      <c r="GN80" s="31"/>
      <c r="GO80" s="31"/>
      <c r="GP80" s="31"/>
      <c r="GQ80" s="31"/>
      <c r="GR80" s="31"/>
      <c r="GS80" s="31"/>
      <c r="GT80" s="31"/>
      <c r="GU80" s="31"/>
      <c r="GV80" s="31"/>
      <c r="GW80" s="31"/>
      <c r="GX80" s="31"/>
      <c r="GY80" s="31"/>
      <c r="GZ80" s="31"/>
      <c r="HA80" s="31"/>
      <c r="HB80" s="31"/>
      <c r="HC80" s="31"/>
      <c r="HD80" s="31"/>
      <c r="HE80" s="31"/>
      <c r="HF80" s="31"/>
      <c r="HG80" s="31"/>
      <c r="HH80" s="31"/>
      <c r="HI80" s="31"/>
    </row>
    <row r="81" spans="1:217" ht="15.6" customHeight="1">
      <c r="A81" s="31"/>
      <c r="B81" s="218"/>
      <c r="C81" s="218"/>
      <c r="D81" s="218"/>
      <c r="E81" s="218"/>
      <c r="F81" s="218"/>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c r="BP81" s="31"/>
      <c r="BQ81" s="31"/>
      <c r="BR81" s="31"/>
      <c r="BS81" s="31"/>
      <c r="BT81" s="31"/>
      <c r="BU81" s="31"/>
      <c r="BV81" s="31"/>
      <c r="BW81" s="31"/>
      <c r="BX81" s="31"/>
      <c r="BY81" s="31"/>
      <c r="BZ81" s="31"/>
      <c r="CA81" s="31"/>
      <c r="CB81" s="31"/>
      <c r="CC81" s="31"/>
      <c r="CD81" s="31"/>
      <c r="CE81" s="31"/>
      <c r="CF81" s="31"/>
      <c r="CG81" s="31"/>
      <c r="CH81" s="31"/>
      <c r="CI81" s="31"/>
      <c r="CJ81" s="31"/>
      <c r="CK81" s="31"/>
      <c r="CL81" s="31"/>
      <c r="CM81" s="31"/>
      <c r="CN81" s="31"/>
      <c r="CO81" s="31"/>
      <c r="CP81" s="31"/>
      <c r="CQ81" s="31"/>
      <c r="CR81" s="31"/>
      <c r="CS81" s="31"/>
      <c r="CT81" s="31"/>
      <c r="CU81" s="31"/>
      <c r="CV81" s="31"/>
      <c r="CW81" s="31"/>
      <c r="CX81" s="31"/>
      <c r="CY81" s="31"/>
      <c r="CZ81" s="31"/>
      <c r="DA81" s="31"/>
      <c r="DB81" s="31"/>
      <c r="DC81" s="31"/>
      <c r="DD81" s="31"/>
      <c r="DE81" s="31"/>
      <c r="DF81" s="31"/>
      <c r="DG81" s="31"/>
      <c r="DH81" s="31"/>
      <c r="DI81" s="31"/>
      <c r="DJ81" s="31"/>
      <c r="DK81" s="31"/>
      <c r="DL81" s="31"/>
      <c r="DM81" s="31"/>
      <c r="DN81" s="31"/>
      <c r="DO81" s="31"/>
      <c r="DP81" s="31"/>
      <c r="DQ81" s="31"/>
      <c r="DR81" s="31"/>
      <c r="DS81" s="31"/>
      <c r="DT81" s="31"/>
      <c r="DU81" s="31"/>
      <c r="DV81" s="31"/>
      <c r="DW81" s="31"/>
      <c r="DX81" s="31"/>
      <c r="DY81" s="31"/>
      <c r="DZ81" s="31"/>
      <c r="EA81" s="31"/>
      <c r="EB81" s="31"/>
      <c r="EC81" s="31"/>
      <c r="ED81" s="31"/>
      <c r="EE81" s="31"/>
      <c r="EF81" s="31"/>
      <c r="EG81" s="31"/>
      <c r="EH81" s="31"/>
      <c r="EI81" s="31"/>
      <c r="EJ81" s="31"/>
      <c r="EK81" s="31"/>
      <c r="EL81" s="31"/>
      <c r="EM81" s="31"/>
      <c r="EN81" s="31"/>
      <c r="EO81" s="31"/>
      <c r="EP81" s="31"/>
      <c r="EQ81" s="31"/>
      <c r="ER81" s="31"/>
      <c r="ES81" s="31"/>
      <c r="ET81" s="31"/>
      <c r="EU81" s="31"/>
      <c r="EV81" s="31"/>
      <c r="EW81" s="31"/>
      <c r="EX81" s="31"/>
      <c r="EY81" s="31"/>
      <c r="EZ81" s="31"/>
      <c r="FA81" s="31"/>
      <c r="FB81" s="31"/>
      <c r="FC81" s="31"/>
      <c r="FD81" s="31"/>
      <c r="FE81" s="31"/>
      <c r="FF81" s="31"/>
      <c r="FG81" s="31"/>
      <c r="FH81" s="31"/>
      <c r="FI81" s="31"/>
      <c r="FJ81" s="31"/>
      <c r="FK81" s="31"/>
      <c r="FL81" s="31"/>
      <c r="FM81" s="31"/>
      <c r="FN81" s="31"/>
      <c r="FO81" s="31"/>
      <c r="FP81" s="31"/>
      <c r="FQ81" s="31"/>
      <c r="FR81" s="31"/>
      <c r="FS81" s="31"/>
      <c r="FT81" s="31"/>
      <c r="FU81" s="31"/>
      <c r="FV81" s="31"/>
      <c r="FW81" s="31"/>
      <c r="FX81" s="31"/>
      <c r="FY81" s="31"/>
      <c r="FZ81" s="31"/>
      <c r="GA81" s="31"/>
      <c r="GB81" s="31"/>
      <c r="GC81" s="31"/>
      <c r="GD81" s="31"/>
      <c r="GE81" s="31"/>
      <c r="GF81" s="31"/>
      <c r="GG81" s="31"/>
      <c r="GH81" s="31"/>
      <c r="GI81" s="31"/>
      <c r="GJ81" s="31"/>
      <c r="GK81" s="31"/>
      <c r="GL81" s="31"/>
      <c r="GM81" s="31"/>
      <c r="GN81" s="31"/>
      <c r="GO81" s="31"/>
      <c r="GP81" s="31"/>
      <c r="GQ81" s="31"/>
      <c r="GR81" s="31"/>
      <c r="GS81" s="31"/>
      <c r="GT81" s="31"/>
      <c r="GU81" s="31"/>
      <c r="GV81" s="31"/>
      <c r="GW81" s="31"/>
      <c r="GX81" s="31"/>
      <c r="GY81" s="31"/>
      <c r="GZ81" s="31"/>
      <c r="HA81" s="31"/>
      <c r="HB81" s="31"/>
      <c r="HC81" s="31"/>
      <c r="HD81" s="31"/>
      <c r="HE81" s="31"/>
      <c r="HF81" s="31"/>
      <c r="HG81" s="31"/>
      <c r="HH81" s="31"/>
      <c r="HI81" s="31"/>
    </row>
    <row r="82" spans="1:217" ht="38.85" customHeight="1">
      <c r="A82" s="31"/>
      <c r="B82" s="396" t="s">
        <v>72</v>
      </c>
      <c r="C82" s="397" t="s">
        <v>73</v>
      </c>
      <c r="D82" s="396"/>
      <c r="E82" s="396" t="s">
        <v>40</v>
      </c>
      <c r="F82" s="398" t="s">
        <v>31</v>
      </c>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c r="CB82" s="31"/>
      <c r="CC82" s="31"/>
      <c r="CD82" s="31"/>
      <c r="CE82" s="31"/>
      <c r="CF82" s="31"/>
      <c r="CG82" s="31"/>
      <c r="CH82" s="31"/>
      <c r="CI82" s="31"/>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1"/>
      <c r="DI82" s="31"/>
      <c r="DJ82" s="31"/>
      <c r="DK82" s="31"/>
      <c r="DL82" s="31"/>
      <c r="DM82" s="31"/>
      <c r="DN82" s="31"/>
      <c r="DO82" s="31"/>
      <c r="DP82" s="31"/>
      <c r="DQ82" s="31"/>
      <c r="DR82" s="31"/>
      <c r="DS82" s="31"/>
      <c r="DT82" s="31"/>
      <c r="DU82" s="31"/>
      <c r="DV82" s="31"/>
      <c r="DW82" s="31"/>
      <c r="DX82" s="31"/>
      <c r="DY82" s="31"/>
      <c r="DZ82" s="31"/>
      <c r="EA82" s="31"/>
      <c r="EB82" s="31"/>
      <c r="EC82" s="31"/>
      <c r="ED82" s="31"/>
      <c r="EE82" s="31"/>
      <c r="EF82" s="31"/>
      <c r="EG82" s="31"/>
      <c r="EH82" s="31"/>
      <c r="EI82" s="31"/>
      <c r="EJ82" s="31"/>
      <c r="EK82" s="31"/>
      <c r="EL82" s="31"/>
      <c r="EM82" s="31"/>
      <c r="EN82" s="31"/>
      <c r="EO82" s="31"/>
      <c r="EP82" s="31"/>
      <c r="EQ82" s="31"/>
      <c r="ER82" s="31"/>
      <c r="ES82" s="31"/>
      <c r="ET82" s="31"/>
      <c r="EU82" s="31"/>
      <c r="EV82" s="31"/>
      <c r="EW82" s="31"/>
      <c r="EX82" s="31"/>
      <c r="EY82" s="31"/>
      <c r="EZ82" s="31"/>
      <c r="FA82" s="31"/>
      <c r="FB82" s="31"/>
      <c r="FC82" s="31"/>
      <c r="FD82" s="31"/>
      <c r="FE82" s="31"/>
      <c r="FF82" s="31"/>
      <c r="FG82" s="31"/>
      <c r="FH82" s="31"/>
      <c r="FI82" s="31"/>
      <c r="FJ82" s="31"/>
      <c r="FK82" s="31"/>
      <c r="FL82" s="31"/>
      <c r="FM82" s="31"/>
      <c r="FN82" s="31"/>
      <c r="FO82" s="31"/>
      <c r="FP82" s="31"/>
      <c r="FQ82" s="31"/>
      <c r="FR82" s="31"/>
      <c r="FS82" s="31"/>
      <c r="FT82" s="31"/>
      <c r="FU82" s="31"/>
      <c r="FV82" s="31"/>
      <c r="FW82" s="31"/>
      <c r="FX82" s="31"/>
      <c r="FY82" s="31"/>
      <c r="FZ82" s="31"/>
      <c r="GA82" s="31"/>
      <c r="GB82" s="31"/>
      <c r="GC82" s="31"/>
      <c r="GD82" s="31"/>
      <c r="GE82" s="31"/>
      <c r="GF82" s="31"/>
      <c r="GG82" s="31"/>
      <c r="GH82" s="31"/>
      <c r="GI82" s="31"/>
      <c r="GJ82" s="31"/>
      <c r="GK82" s="31"/>
      <c r="GL82" s="31"/>
      <c r="GM82" s="31"/>
      <c r="GN82" s="31"/>
      <c r="GO82" s="31"/>
      <c r="GP82" s="31"/>
      <c r="GQ82" s="31"/>
      <c r="GR82" s="31"/>
      <c r="GS82" s="31"/>
      <c r="GT82" s="31"/>
      <c r="GU82" s="31"/>
      <c r="GV82" s="31"/>
      <c r="GW82" s="31"/>
      <c r="GX82" s="31"/>
      <c r="GY82" s="31"/>
      <c r="GZ82" s="31"/>
      <c r="HA82" s="31"/>
      <c r="HB82" s="31"/>
      <c r="HC82" s="31"/>
      <c r="HD82" s="31"/>
      <c r="HE82" s="31"/>
      <c r="HF82" s="31"/>
      <c r="HG82" s="31"/>
      <c r="HH82" s="31"/>
      <c r="HI82" s="31"/>
    </row>
    <row r="83" spans="1:217" ht="15.6" customHeight="1">
      <c r="A83" s="31"/>
      <c r="B83" s="231" t="s">
        <v>7</v>
      </c>
      <c r="C83" s="242" t="s">
        <v>75</v>
      </c>
      <c r="D83" s="402"/>
      <c r="E83" s="233">
        <f>1/12</f>
        <v>8.3299999999999999E-2</v>
      </c>
      <c r="F83" s="395">
        <f t="shared" ref="F83" si="30">$E$83*F33</f>
        <v>221.81</v>
      </c>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c r="CB83" s="31"/>
      <c r="CC83" s="31"/>
      <c r="CD83" s="31"/>
      <c r="CE83" s="31"/>
      <c r="CF83" s="31"/>
      <c r="CG83" s="31"/>
      <c r="CH83" s="31"/>
      <c r="CI83" s="31"/>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1"/>
      <c r="DI83" s="31"/>
      <c r="DJ83" s="31"/>
      <c r="DK83" s="31"/>
      <c r="DL83" s="31"/>
      <c r="DM83" s="31"/>
      <c r="DN83" s="31"/>
      <c r="DO83" s="31"/>
      <c r="DP83" s="31"/>
      <c r="DQ83" s="31"/>
      <c r="DR83" s="31"/>
      <c r="DS83" s="31"/>
      <c r="DT83" s="31"/>
      <c r="DU83" s="31"/>
      <c r="DV83" s="31"/>
      <c r="DW83" s="31"/>
      <c r="DX83" s="31"/>
      <c r="DY83" s="31"/>
      <c r="DZ83" s="31"/>
      <c r="EA83" s="31"/>
      <c r="EB83" s="31"/>
      <c r="EC83" s="31"/>
      <c r="ED83" s="31"/>
      <c r="EE83" s="31"/>
      <c r="EF83" s="31"/>
      <c r="EG83" s="31"/>
      <c r="EH83" s="31"/>
      <c r="EI83" s="31"/>
      <c r="EJ83" s="31"/>
      <c r="EK83" s="31"/>
      <c r="EL83" s="31"/>
      <c r="EM83" s="31"/>
      <c r="EN83" s="31"/>
      <c r="EO83" s="31"/>
      <c r="EP83" s="31"/>
      <c r="EQ83" s="31"/>
      <c r="ER83" s="31"/>
      <c r="ES83" s="31"/>
      <c r="ET83" s="31"/>
      <c r="EU83" s="31"/>
      <c r="EV83" s="31"/>
      <c r="EW83" s="31"/>
      <c r="EX83" s="31"/>
      <c r="EY83" s="31"/>
      <c r="EZ83" s="31"/>
      <c r="FA83" s="31"/>
      <c r="FB83" s="31"/>
      <c r="FC83" s="31"/>
      <c r="FD83" s="31"/>
      <c r="FE83" s="31"/>
      <c r="FF83" s="31"/>
      <c r="FG83" s="31"/>
      <c r="FH83" s="31"/>
      <c r="FI83" s="31"/>
      <c r="FJ83" s="31"/>
      <c r="FK83" s="31"/>
      <c r="FL83" s="31"/>
      <c r="FM83" s="31"/>
      <c r="FN83" s="31"/>
      <c r="FO83" s="31"/>
      <c r="FP83" s="31"/>
      <c r="FQ83" s="31"/>
      <c r="FR83" s="31"/>
      <c r="FS83" s="31"/>
      <c r="FT83" s="31"/>
      <c r="FU83" s="31"/>
      <c r="FV83" s="31"/>
      <c r="FW83" s="31"/>
      <c r="FX83" s="31"/>
      <c r="FY83" s="31"/>
      <c r="FZ83" s="31"/>
      <c r="GA83" s="31"/>
      <c r="GB83" s="31"/>
      <c r="GC83" s="31"/>
      <c r="GD83" s="31"/>
      <c r="GE83" s="31"/>
      <c r="GF83" s="31"/>
      <c r="GG83" s="31"/>
      <c r="GH83" s="31"/>
      <c r="GI83" s="31"/>
      <c r="GJ83" s="31"/>
      <c r="GK83" s="31"/>
      <c r="GL83" s="31"/>
      <c r="GM83" s="31"/>
      <c r="GN83" s="31"/>
      <c r="GO83" s="31"/>
      <c r="GP83" s="31"/>
      <c r="GQ83" s="31"/>
      <c r="GR83" s="31"/>
      <c r="GS83" s="31"/>
      <c r="GT83" s="31"/>
      <c r="GU83" s="31"/>
      <c r="GV83" s="31"/>
      <c r="GW83" s="31"/>
      <c r="GX83" s="31"/>
      <c r="GY83" s="31"/>
      <c r="GZ83" s="31"/>
      <c r="HA83" s="31"/>
      <c r="HB83" s="31"/>
      <c r="HC83" s="31"/>
      <c r="HD83" s="31"/>
      <c r="HE83" s="31"/>
      <c r="HF83" s="31"/>
      <c r="HG83" s="31"/>
      <c r="HH83" s="31"/>
      <c r="HI83" s="31"/>
    </row>
    <row r="84" spans="1:217" ht="15.6" customHeight="1">
      <c r="A84" s="31"/>
      <c r="B84" s="231" t="s">
        <v>8</v>
      </c>
      <c r="C84" s="242" t="s">
        <v>219</v>
      </c>
      <c r="D84" s="402"/>
      <c r="E84" s="403">
        <f>((1/30)/12)*1</f>
        <v>2.8E-3</v>
      </c>
      <c r="F84" s="395">
        <f t="shared" ref="F84" si="31">$E$84*F33</f>
        <v>7.46</v>
      </c>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c r="CB84" s="31"/>
      <c r="CC84" s="31"/>
      <c r="CD84" s="31"/>
      <c r="CE84" s="31"/>
      <c r="CF84" s="31"/>
      <c r="CG84" s="31"/>
      <c r="CH84" s="31"/>
      <c r="CI84" s="31"/>
      <c r="CJ84" s="31"/>
      <c r="CK84" s="31"/>
      <c r="CL84" s="31"/>
      <c r="CM84" s="31"/>
      <c r="CN84" s="31"/>
      <c r="CO84" s="31"/>
      <c r="CP84" s="31"/>
      <c r="CQ84" s="31"/>
      <c r="CR84" s="31"/>
      <c r="CS84" s="31"/>
      <c r="CT84" s="31"/>
      <c r="CU84" s="31"/>
      <c r="CV84" s="31"/>
      <c r="CW84" s="31"/>
      <c r="CX84" s="31"/>
      <c r="CY84" s="31"/>
      <c r="CZ84" s="31"/>
      <c r="DA84" s="31"/>
      <c r="DB84" s="31"/>
      <c r="DC84" s="31"/>
      <c r="DD84" s="31"/>
      <c r="DE84" s="31"/>
      <c r="DF84" s="31"/>
      <c r="DG84" s="31"/>
      <c r="DH84" s="31"/>
      <c r="DI84" s="31"/>
      <c r="DJ84" s="31"/>
      <c r="DK84" s="31"/>
      <c r="DL84" s="31"/>
      <c r="DM84" s="31"/>
      <c r="DN84" s="31"/>
      <c r="DO84" s="31"/>
      <c r="DP84" s="31"/>
      <c r="DQ84" s="31"/>
      <c r="DR84" s="31"/>
      <c r="DS84" s="31"/>
      <c r="DT84" s="31"/>
      <c r="DU84" s="31"/>
      <c r="DV84" s="31"/>
      <c r="DW84" s="31"/>
      <c r="DX84" s="31"/>
      <c r="DY84" s="31"/>
      <c r="DZ84" s="31"/>
      <c r="EA84" s="31"/>
      <c r="EB84" s="31"/>
      <c r="EC84" s="31"/>
      <c r="ED84" s="31"/>
      <c r="EE84" s="31"/>
      <c r="EF84" s="31"/>
      <c r="EG84" s="31"/>
      <c r="EH84" s="31"/>
      <c r="EI84" s="31"/>
      <c r="EJ84" s="31"/>
      <c r="EK84" s="31"/>
      <c r="EL84" s="31"/>
      <c r="EM84" s="31"/>
      <c r="EN84" s="31"/>
      <c r="EO84" s="31"/>
      <c r="EP84" s="31"/>
      <c r="EQ84" s="31"/>
      <c r="ER84" s="31"/>
      <c r="ES84" s="31"/>
      <c r="ET84" s="31"/>
      <c r="EU84" s="31"/>
      <c r="EV84" s="31"/>
      <c r="EW84" s="31"/>
      <c r="EX84" s="31"/>
      <c r="EY84" s="31"/>
      <c r="EZ84" s="31"/>
      <c r="FA84" s="31"/>
      <c r="FB84" s="31"/>
      <c r="FC84" s="31"/>
      <c r="FD84" s="31"/>
      <c r="FE84" s="31"/>
      <c r="FF84" s="31"/>
      <c r="FG84" s="31"/>
      <c r="FH84" s="31"/>
      <c r="FI84" s="31"/>
      <c r="FJ84" s="31"/>
      <c r="FK84" s="31"/>
      <c r="FL84" s="31"/>
      <c r="FM84" s="31"/>
      <c r="FN84" s="31"/>
      <c r="FO84" s="31"/>
      <c r="FP84" s="31"/>
      <c r="FQ84" s="31"/>
      <c r="FR84" s="31"/>
      <c r="FS84" s="31"/>
      <c r="FT84" s="31"/>
      <c r="FU84" s="31"/>
      <c r="FV84" s="31"/>
      <c r="FW84" s="31"/>
      <c r="FX84" s="31"/>
      <c r="FY84" s="31"/>
      <c r="FZ84" s="31"/>
      <c r="GA84" s="31"/>
      <c r="GB84" s="31"/>
      <c r="GC84" s="31"/>
      <c r="GD84" s="31"/>
      <c r="GE84" s="31"/>
      <c r="GF84" s="31"/>
      <c r="GG84" s="31"/>
      <c r="GH84" s="31"/>
      <c r="GI84" s="31"/>
      <c r="GJ84" s="31"/>
      <c r="GK84" s="31"/>
      <c r="GL84" s="31"/>
      <c r="GM84" s="31"/>
      <c r="GN84" s="31"/>
      <c r="GO84" s="31"/>
      <c r="GP84" s="31"/>
      <c r="GQ84" s="31"/>
      <c r="GR84" s="31"/>
      <c r="GS84" s="31"/>
      <c r="GT84" s="31"/>
      <c r="GU84" s="31"/>
      <c r="GV84" s="31"/>
      <c r="GW84" s="31"/>
      <c r="GX84" s="31"/>
      <c r="GY84" s="31"/>
      <c r="GZ84" s="31"/>
      <c r="HA84" s="31"/>
      <c r="HB84" s="31"/>
      <c r="HC84" s="31"/>
      <c r="HD84" s="31"/>
      <c r="HE84" s="31"/>
      <c r="HF84" s="31"/>
      <c r="HG84" s="31"/>
      <c r="HH84" s="31"/>
      <c r="HI84" s="31"/>
    </row>
    <row r="85" spans="1:217" ht="15.6" customHeight="1">
      <c r="A85" s="31"/>
      <c r="B85" s="231" t="s">
        <v>9</v>
      </c>
      <c r="C85" s="242" t="s">
        <v>76</v>
      </c>
      <c r="D85" s="402"/>
      <c r="E85" s="403">
        <f>(((1/30)/12)*5)*0.015</f>
        <v>2.0000000000000001E-4</v>
      </c>
      <c r="F85" s="395">
        <f t="shared" ref="F85" si="32">$E$85*F33</f>
        <v>0.53</v>
      </c>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c r="BV85" s="31"/>
      <c r="BW85" s="31"/>
      <c r="BX85" s="31"/>
      <c r="BY85" s="31"/>
      <c r="BZ85" s="31"/>
      <c r="CA85" s="31"/>
      <c r="CB85" s="31"/>
      <c r="CC85" s="31"/>
      <c r="CD85" s="31"/>
      <c r="CE85" s="31"/>
      <c r="CF85" s="31"/>
      <c r="CG85" s="31"/>
      <c r="CH85" s="31"/>
      <c r="CI85" s="31"/>
      <c r="CJ85" s="31"/>
      <c r="CK85" s="31"/>
      <c r="CL85" s="31"/>
      <c r="CM85" s="31"/>
      <c r="CN85" s="31"/>
      <c r="CO85" s="31"/>
      <c r="CP85" s="31"/>
      <c r="CQ85" s="31"/>
      <c r="CR85" s="31"/>
      <c r="CS85" s="31"/>
      <c r="CT85" s="31"/>
      <c r="CU85" s="31"/>
      <c r="CV85" s="31"/>
      <c r="CW85" s="31"/>
      <c r="CX85" s="31"/>
      <c r="CY85" s="31"/>
      <c r="CZ85" s="31"/>
      <c r="DA85" s="31"/>
      <c r="DB85" s="31"/>
      <c r="DC85" s="31"/>
      <c r="DD85" s="31"/>
      <c r="DE85" s="31"/>
      <c r="DF85" s="31"/>
      <c r="DG85" s="31"/>
      <c r="DH85" s="31"/>
      <c r="DI85" s="31"/>
      <c r="DJ85" s="31"/>
      <c r="DK85" s="31"/>
      <c r="DL85" s="31"/>
      <c r="DM85" s="31"/>
      <c r="DN85" s="31"/>
      <c r="DO85" s="31"/>
      <c r="DP85" s="31"/>
      <c r="DQ85" s="31"/>
      <c r="DR85" s="31"/>
      <c r="DS85" s="31"/>
      <c r="DT85" s="31"/>
      <c r="DU85" s="31"/>
      <c r="DV85" s="31"/>
      <c r="DW85" s="31"/>
      <c r="DX85" s="31"/>
      <c r="DY85" s="31"/>
      <c r="DZ85" s="31"/>
      <c r="EA85" s="31"/>
      <c r="EB85" s="31"/>
      <c r="EC85" s="31"/>
      <c r="ED85" s="31"/>
      <c r="EE85" s="31"/>
      <c r="EF85" s="31"/>
      <c r="EG85" s="31"/>
      <c r="EH85" s="31"/>
      <c r="EI85" s="31"/>
      <c r="EJ85" s="31"/>
      <c r="EK85" s="31"/>
      <c r="EL85" s="31"/>
      <c r="EM85" s="31"/>
      <c r="EN85" s="31"/>
      <c r="EO85" s="31"/>
      <c r="EP85" s="31"/>
      <c r="EQ85" s="31"/>
      <c r="ER85" s="31"/>
      <c r="ES85" s="31"/>
      <c r="ET85" s="31"/>
      <c r="EU85" s="31"/>
      <c r="EV85" s="31"/>
      <c r="EW85" s="31"/>
      <c r="EX85" s="31"/>
      <c r="EY85" s="31"/>
      <c r="EZ85" s="31"/>
      <c r="FA85" s="31"/>
      <c r="FB85" s="31"/>
      <c r="FC85" s="31"/>
      <c r="FD85" s="31"/>
      <c r="FE85" s="31"/>
      <c r="FF85" s="31"/>
      <c r="FG85" s="31"/>
      <c r="FH85" s="31"/>
      <c r="FI85" s="31"/>
      <c r="FJ85" s="31"/>
      <c r="FK85" s="31"/>
      <c r="FL85" s="31"/>
      <c r="FM85" s="31"/>
      <c r="FN85" s="31"/>
      <c r="FO85" s="31"/>
      <c r="FP85" s="31"/>
      <c r="FQ85" s="31"/>
      <c r="FR85" s="31"/>
      <c r="FS85" s="31"/>
      <c r="FT85" s="31"/>
      <c r="FU85" s="31"/>
      <c r="FV85" s="31"/>
      <c r="FW85" s="31"/>
      <c r="FX85" s="31"/>
      <c r="FY85" s="31"/>
      <c r="FZ85" s="31"/>
      <c r="GA85" s="31"/>
      <c r="GB85" s="31"/>
      <c r="GC85" s="31"/>
      <c r="GD85" s="31"/>
      <c r="GE85" s="31"/>
      <c r="GF85" s="31"/>
      <c r="GG85" s="31"/>
      <c r="GH85" s="31"/>
      <c r="GI85" s="31"/>
      <c r="GJ85" s="31"/>
      <c r="GK85" s="31"/>
      <c r="GL85" s="31"/>
      <c r="GM85" s="31"/>
      <c r="GN85" s="31"/>
      <c r="GO85" s="31"/>
      <c r="GP85" s="31"/>
      <c r="GQ85" s="31"/>
      <c r="GR85" s="31"/>
      <c r="GS85" s="31"/>
      <c r="GT85" s="31"/>
      <c r="GU85" s="31"/>
      <c r="GV85" s="31"/>
      <c r="GW85" s="31"/>
      <c r="GX85" s="31"/>
      <c r="GY85" s="31"/>
      <c r="GZ85" s="31"/>
      <c r="HA85" s="31"/>
      <c r="HB85" s="31"/>
      <c r="HC85" s="31"/>
      <c r="HD85" s="31"/>
      <c r="HE85" s="31"/>
      <c r="HF85" s="31"/>
      <c r="HG85" s="31"/>
      <c r="HH85" s="31"/>
      <c r="HI85" s="31"/>
    </row>
    <row r="86" spans="1:217" ht="15.6" customHeight="1">
      <c r="A86" s="31"/>
      <c r="B86" s="231" t="s">
        <v>10</v>
      </c>
      <c r="C86" s="242" t="s">
        <v>77</v>
      </c>
      <c r="D86" s="402"/>
      <c r="E86" s="403">
        <v>6.9999999999999999E-4</v>
      </c>
      <c r="F86" s="395">
        <f t="shared" ref="F86" si="33">$E$86*F33</f>
        <v>1.86</v>
      </c>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c r="DM86" s="31"/>
      <c r="DN86" s="31"/>
      <c r="DO86" s="31"/>
      <c r="DP86" s="31"/>
      <c r="DQ86" s="31"/>
      <c r="DR86" s="31"/>
      <c r="DS86" s="31"/>
      <c r="DT86" s="31"/>
      <c r="DU86" s="31"/>
      <c r="DV86" s="31"/>
      <c r="DW86" s="31"/>
      <c r="DX86" s="31"/>
      <c r="DY86" s="31"/>
      <c r="DZ86" s="31"/>
      <c r="EA86" s="31"/>
      <c r="EB86" s="31"/>
      <c r="EC86" s="31"/>
      <c r="ED86" s="31"/>
      <c r="EE86" s="31"/>
      <c r="EF86" s="31"/>
      <c r="EG86" s="31"/>
      <c r="EH86" s="31"/>
      <c r="EI86" s="31"/>
      <c r="EJ86" s="31"/>
      <c r="EK86" s="31"/>
      <c r="EL86" s="31"/>
      <c r="EM86" s="31"/>
      <c r="EN86" s="31"/>
      <c r="EO86" s="31"/>
      <c r="EP86" s="31"/>
      <c r="EQ86" s="31"/>
      <c r="ER86" s="31"/>
      <c r="ES86" s="31"/>
      <c r="ET86" s="31"/>
      <c r="EU86" s="31"/>
      <c r="EV86" s="31"/>
      <c r="EW86" s="31"/>
      <c r="EX86" s="31"/>
      <c r="EY86" s="31"/>
      <c r="EZ86" s="31"/>
      <c r="FA86" s="31"/>
      <c r="FB86" s="31"/>
      <c r="FC86" s="31"/>
      <c r="FD86" s="31"/>
      <c r="FE86" s="31"/>
      <c r="FF86" s="31"/>
      <c r="FG86" s="31"/>
      <c r="FH86" s="31"/>
      <c r="FI86" s="31"/>
      <c r="FJ86" s="31"/>
      <c r="FK86" s="31"/>
      <c r="FL86" s="31"/>
      <c r="FM86" s="31"/>
      <c r="FN86" s="31"/>
      <c r="FO86" s="31"/>
      <c r="FP86" s="31"/>
      <c r="FQ86" s="31"/>
      <c r="FR86" s="31"/>
      <c r="FS86" s="31"/>
      <c r="FT86" s="31"/>
      <c r="FU86" s="31"/>
      <c r="FV86" s="31"/>
      <c r="FW86" s="31"/>
      <c r="FX86" s="31"/>
      <c r="FY86" s="31"/>
      <c r="FZ86" s="31"/>
      <c r="GA86" s="31"/>
      <c r="GB86" s="31"/>
      <c r="GC86" s="31"/>
      <c r="GD86" s="31"/>
      <c r="GE86" s="31"/>
      <c r="GF86" s="31"/>
      <c r="GG86" s="31"/>
      <c r="GH86" s="31"/>
      <c r="GI86" s="31"/>
      <c r="GJ86" s="31"/>
      <c r="GK86" s="31"/>
      <c r="GL86" s="31"/>
      <c r="GM86" s="31"/>
      <c r="GN86" s="31"/>
      <c r="GO86" s="31"/>
      <c r="GP86" s="31"/>
      <c r="GQ86" s="31"/>
      <c r="GR86" s="31"/>
      <c r="GS86" s="31"/>
      <c r="GT86" s="31"/>
      <c r="GU86" s="31"/>
      <c r="GV86" s="31"/>
      <c r="GW86" s="31"/>
      <c r="GX86" s="31"/>
      <c r="GY86" s="31"/>
      <c r="GZ86" s="31"/>
      <c r="HA86" s="31"/>
      <c r="HB86" s="31"/>
      <c r="HC86" s="31"/>
      <c r="HD86" s="31"/>
      <c r="HE86" s="31"/>
      <c r="HF86" s="31"/>
      <c r="HG86" s="31"/>
      <c r="HH86" s="31"/>
      <c r="HI86" s="31"/>
    </row>
    <row r="87" spans="1:217" ht="15.6" customHeight="1">
      <c r="A87" s="31"/>
      <c r="B87" s="231" t="s">
        <v>33</v>
      </c>
      <c r="C87" s="242" t="s">
        <v>78</v>
      </c>
      <c r="D87" s="402"/>
      <c r="E87" s="451">
        <f>11.11%*1%*50%</f>
        <v>5.9999999999999995E-4</v>
      </c>
      <c r="F87" s="395">
        <f t="shared" ref="F87" si="34">$E$87*F33</f>
        <v>1.6</v>
      </c>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c r="CB87" s="31"/>
      <c r="CC87" s="31"/>
      <c r="CD87" s="31"/>
      <c r="CE87" s="31"/>
      <c r="CF87" s="31"/>
      <c r="CG87" s="31"/>
      <c r="CH87" s="31"/>
      <c r="CI87" s="31"/>
      <c r="CJ87" s="31"/>
      <c r="CK87" s="31"/>
      <c r="CL87" s="31"/>
      <c r="CM87" s="31"/>
      <c r="CN87" s="31"/>
      <c r="CO87" s="31"/>
      <c r="CP87" s="31"/>
      <c r="CQ87" s="31"/>
      <c r="CR87" s="31"/>
      <c r="CS87" s="31"/>
      <c r="CT87" s="31"/>
      <c r="CU87" s="31"/>
      <c r="CV87" s="31"/>
      <c r="CW87" s="31"/>
      <c r="CX87" s="31"/>
      <c r="CY87" s="31"/>
      <c r="CZ87" s="31"/>
      <c r="DA87" s="31"/>
      <c r="DB87" s="31"/>
      <c r="DC87" s="31"/>
      <c r="DD87" s="31"/>
      <c r="DE87" s="31"/>
      <c r="DF87" s="31"/>
      <c r="DG87" s="31"/>
      <c r="DH87" s="31"/>
      <c r="DI87" s="31"/>
      <c r="DJ87" s="31"/>
      <c r="DK87" s="31"/>
      <c r="DL87" s="31"/>
      <c r="DM87" s="31"/>
      <c r="DN87" s="31"/>
      <c r="DO87" s="31"/>
      <c r="DP87" s="31"/>
      <c r="DQ87" s="31"/>
      <c r="DR87" s="31"/>
      <c r="DS87" s="31"/>
      <c r="DT87" s="31"/>
      <c r="DU87" s="31"/>
      <c r="DV87" s="31"/>
      <c r="DW87" s="31"/>
      <c r="DX87" s="31"/>
      <c r="DY87" s="31"/>
      <c r="DZ87" s="31"/>
      <c r="EA87" s="31"/>
      <c r="EB87" s="31"/>
      <c r="EC87" s="31"/>
      <c r="ED87" s="31"/>
      <c r="EE87" s="31"/>
      <c r="EF87" s="31"/>
      <c r="EG87" s="31"/>
      <c r="EH87" s="31"/>
      <c r="EI87" s="31"/>
      <c r="EJ87" s="31"/>
      <c r="EK87" s="31"/>
      <c r="EL87" s="31"/>
      <c r="EM87" s="31"/>
      <c r="EN87" s="31"/>
      <c r="EO87" s="31"/>
      <c r="EP87" s="31"/>
      <c r="EQ87" s="31"/>
      <c r="ER87" s="31"/>
      <c r="ES87" s="31"/>
      <c r="ET87" s="31"/>
      <c r="EU87" s="31"/>
      <c r="EV87" s="31"/>
      <c r="EW87" s="31"/>
      <c r="EX87" s="31"/>
      <c r="EY87" s="31"/>
      <c r="EZ87" s="31"/>
      <c r="FA87" s="31"/>
      <c r="FB87" s="31"/>
      <c r="FC87" s="31"/>
      <c r="FD87" s="31"/>
      <c r="FE87" s="31"/>
      <c r="FF87" s="31"/>
      <c r="FG87" s="31"/>
      <c r="FH87" s="31"/>
      <c r="FI87" s="31"/>
      <c r="FJ87" s="31"/>
      <c r="FK87" s="31"/>
      <c r="FL87" s="31"/>
      <c r="FM87" s="31"/>
      <c r="FN87" s="31"/>
      <c r="FO87" s="31"/>
      <c r="FP87" s="31"/>
      <c r="FQ87" s="31"/>
      <c r="FR87" s="31"/>
      <c r="FS87" s="31"/>
      <c r="FT87" s="31"/>
      <c r="FU87" s="31"/>
      <c r="FV87" s="31"/>
      <c r="FW87" s="31"/>
      <c r="FX87" s="31"/>
      <c r="FY87" s="31"/>
      <c r="FZ87" s="31"/>
      <c r="GA87" s="31"/>
      <c r="GB87" s="31"/>
      <c r="GC87" s="31"/>
      <c r="GD87" s="31"/>
      <c r="GE87" s="31"/>
      <c r="GF87" s="31"/>
      <c r="GG87" s="31"/>
      <c r="GH87" s="31"/>
      <c r="GI87" s="31"/>
      <c r="GJ87" s="31"/>
      <c r="GK87" s="31"/>
      <c r="GL87" s="31"/>
      <c r="GM87" s="31"/>
      <c r="GN87" s="31"/>
      <c r="GO87" s="31"/>
      <c r="GP87" s="31"/>
      <c r="GQ87" s="31"/>
      <c r="GR87" s="31"/>
      <c r="GS87" s="31"/>
      <c r="GT87" s="31"/>
      <c r="GU87" s="31"/>
      <c r="GV87" s="31"/>
      <c r="GW87" s="31"/>
      <c r="GX87" s="31"/>
      <c r="GY87" s="31"/>
      <c r="GZ87" s="31"/>
      <c r="HA87" s="31"/>
      <c r="HB87" s="31"/>
      <c r="HC87" s="31"/>
      <c r="HD87" s="31"/>
      <c r="HE87" s="31"/>
      <c r="HF87" s="31"/>
      <c r="HG87" s="31"/>
      <c r="HH87" s="31"/>
      <c r="HI87" s="31"/>
    </row>
    <row r="88" spans="1:217" ht="15.6" customHeight="1">
      <c r="A88" s="31"/>
      <c r="B88" s="231" t="s">
        <v>34</v>
      </c>
      <c r="C88" s="242" t="s">
        <v>218</v>
      </c>
      <c r="D88" s="402"/>
      <c r="E88" s="403">
        <f>5/30/12</f>
        <v>1.3899999999999999E-2</v>
      </c>
      <c r="F88" s="395">
        <f t="shared" ref="F88" si="35">$E$88*F33</f>
        <v>37.01</v>
      </c>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c r="CB88" s="31"/>
      <c r="CC88" s="31"/>
      <c r="CD88" s="31"/>
      <c r="CE88" s="31"/>
      <c r="CF88" s="31"/>
      <c r="CG88" s="31"/>
      <c r="CH88" s="31"/>
      <c r="CI88" s="31"/>
      <c r="CJ88" s="31"/>
      <c r="CK88" s="31"/>
      <c r="CL88" s="31"/>
      <c r="CM88" s="31"/>
      <c r="CN88" s="31"/>
      <c r="CO88" s="31"/>
      <c r="CP88" s="31"/>
      <c r="CQ88" s="31"/>
      <c r="CR88" s="31"/>
      <c r="CS88" s="31"/>
      <c r="CT88" s="31"/>
      <c r="CU88" s="31"/>
      <c r="CV88" s="31"/>
      <c r="CW88" s="31"/>
      <c r="CX88" s="31"/>
      <c r="CY88" s="31"/>
      <c r="CZ88" s="31"/>
      <c r="DA88" s="31"/>
      <c r="DB88" s="31"/>
      <c r="DC88" s="31"/>
      <c r="DD88" s="31"/>
      <c r="DE88" s="31"/>
      <c r="DF88" s="31"/>
      <c r="DG88" s="31"/>
      <c r="DH88" s="31"/>
      <c r="DI88" s="31"/>
      <c r="DJ88" s="31"/>
      <c r="DK88" s="31"/>
      <c r="DL88" s="31"/>
      <c r="DM88" s="31"/>
      <c r="DN88" s="31"/>
      <c r="DO88" s="31"/>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31"/>
      <c r="ER88" s="31"/>
      <c r="ES88" s="31"/>
      <c r="ET88" s="31"/>
      <c r="EU88" s="31"/>
      <c r="EV88" s="31"/>
      <c r="EW88" s="31"/>
      <c r="EX88" s="31"/>
      <c r="EY88" s="31"/>
      <c r="EZ88" s="31"/>
      <c r="FA88" s="31"/>
      <c r="FB88" s="31"/>
      <c r="FC88" s="31"/>
      <c r="FD88" s="31"/>
      <c r="FE88" s="31"/>
      <c r="FF88" s="31"/>
      <c r="FG88" s="31"/>
      <c r="FH88" s="31"/>
      <c r="FI88" s="31"/>
      <c r="FJ88" s="31"/>
      <c r="FK88" s="31"/>
      <c r="FL88" s="31"/>
      <c r="FM88" s="31"/>
      <c r="FN88" s="31"/>
      <c r="FO88" s="31"/>
      <c r="FP88" s="31"/>
      <c r="FQ88" s="31"/>
      <c r="FR88" s="31"/>
      <c r="FS88" s="31"/>
      <c r="FT88" s="31"/>
      <c r="FU88" s="31"/>
      <c r="FV88" s="31"/>
      <c r="FW88" s="31"/>
      <c r="FX88" s="31"/>
      <c r="FY88" s="31"/>
      <c r="FZ88" s="31"/>
      <c r="GA88" s="31"/>
      <c r="GB88" s="31"/>
      <c r="GC88" s="31"/>
      <c r="GD88" s="31"/>
      <c r="GE88" s="31"/>
      <c r="GF88" s="31"/>
      <c r="GG88" s="31"/>
      <c r="GH88" s="31"/>
      <c r="GI88" s="31"/>
      <c r="GJ88" s="31"/>
      <c r="GK88" s="31"/>
      <c r="GL88" s="31"/>
      <c r="GM88" s="31"/>
      <c r="GN88" s="31"/>
      <c r="GO88" s="31"/>
      <c r="GP88" s="31"/>
      <c r="GQ88" s="31"/>
      <c r="GR88" s="31"/>
      <c r="GS88" s="31"/>
      <c r="GT88" s="31"/>
      <c r="GU88" s="31"/>
      <c r="GV88" s="31"/>
      <c r="GW88" s="31"/>
      <c r="GX88" s="31"/>
      <c r="GY88" s="31"/>
      <c r="GZ88" s="31"/>
      <c r="HA88" s="31"/>
      <c r="HB88" s="31"/>
      <c r="HC88" s="31"/>
      <c r="HD88" s="31"/>
      <c r="HE88" s="31"/>
      <c r="HF88" s="31"/>
      <c r="HG88" s="31"/>
      <c r="HH88" s="31"/>
      <c r="HI88" s="31"/>
    </row>
    <row r="89" spans="1:217" ht="15.6" customHeight="1">
      <c r="A89" s="31"/>
      <c r="B89" s="231" t="s">
        <v>36</v>
      </c>
      <c r="C89" s="243" t="s">
        <v>79</v>
      </c>
      <c r="D89" s="402"/>
      <c r="E89" s="451">
        <v>0</v>
      </c>
      <c r="F89" s="395">
        <f t="shared" ref="F89" si="36">SUM(F83:F88)*$E$52</f>
        <v>99.46</v>
      </c>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c r="BP89" s="31"/>
      <c r="BQ89" s="31"/>
      <c r="BR89" s="31"/>
      <c r="BS89" s="31"/>
      <c r="BT89" s="31"/>
      <c r="BU89" s="31"/>
      <c r="BV89" s="31"/>
      <c r="BW89" s="31"/>
      <c r="BX89" s="31"/>
      <c r="BY89" s="31"/>
      <c r="BZ89" s="31"/>
      <c r="CA89" s="31"/>
      <c r="CB89" s="31"/>
      <c r="CC89" s="31"/>
      <c r="CD89" s="31"/>
      <c r="CE89" s="31"/>
      <c r="CF89" s="31"/>
      <c r="CG89" s="31"/>
      <c r="CH89" s="31"/>
      <c r="CI89" s="31"/>
      <c r="CJ89" s="31"/>
      <c r="CK89" s="31"/>
      <c r="CL89" s="31"/>
      <c r="CM89" s="31"/>
      <c r="CN89" s="31"/>
      <c r="CO89" s="31"/>
      <c r="CP89" s="31"/>
      <c r="CQ89" s="31"/>
      <c r="CR89" s="31"/>
      <c r="CS89" s="31"/>
      <c r="CT89" s="31"/>
      <c r="CU89" s="31"/>
      <c r="CV89" s="31"/>
      <c r="CW89" s="31"/>
      <c r="CX89" s="31"/>
      <c r="CY89" s="31"/>
      <c r="CZ89" s="31"/>
      <c r="DA89" s="31"/>
      <c r="DB89" s="31"/>
      <c r="DC89" s="31"/>
      <c r="DD89" s="31"/>
      <c r="DE89" s="31"/>
      <c r="DF89" s="31"/>
      <c r="DG89" s="31"/>
      <c r="DH89" s="31"/>
      <c r="DI89" s="31"/>
      <c r="DJ89" s="31"/>
      <c r="DK89" s="31"/>
      <c r="DL89" s="31"/>
      <c r="DM89" s="31"/>
      <c r="DN89" s="31"/>
      <c r="DO89" s="31"/>
      <c r="DP89" s="31"/>
      <c r="DQ89" s="31"/>
      <c r="DR89" s="31"/>
      <c r="DS89" s="31"/>
      <c r="DT89" s="31"/>
      <c r="DU89" s="31"/>
      <c r="DV89" s="31"/>
      <c r="DW89" s="31"/>
      <c r="DX89" s="31"/>
      <c r="DY89" s="31"/>
      <c r="DZ89" s="31"/>
      <c r="EA89" s="31"/>
      <c r="EB89" s="31"/>
      <c r="EC89" s="31"/>
      <c r="ED89" s="31"/>
      <c r="EE89" s="31"/>
      <c r="EF89" s="31"/>
      <c r="EG89" s="31"/>
      <c r="EH89" s="31"/>
      <c r="EI89" s="31"/>
      <c r="EJ89" s="31"/>
      <c r="EK89" s="31"/>
      <c r="EL89" s="31"/>
      <c r="EM89" s="31"/>
      <c r="EN89" s="31"/>
      <c r="EO89" s="31"/>
      <c r="EP89" s="31"/>
      <c r="EQ89" s="31"/>
      <c r="ER89" s="31"/>
      <c r="ES89" s="31"/>
      <c r="ET89" s="31"/>
      <c r="EU89" s="31"/>
      <c r="EV89" s="31"/>
      <c r="EW89" s="31"/>
      <c r="EX89" s="31"/>
      <c r="EY89" s="31"/>
      <c r="EZ89" s="31"/>
      <c r="FA89" s="31"/>
      <c r="FB89" s="31"/>
      <c r="FC89" s="31"/>
      <c r="FD89" s="31"/>
      <c r="FE89" s="31"/>
      <c r="FF89" s="31"/>
      <c r="FG89" s="31"/>
      <c r="FH89" s="31"/>
      <c r="FI89" s="31"/>
      <c r="FJ89" s="31"/>
      <c r="FK89" s="31"/>
      <c r="FL89" s="31"/>
      <c r="FM89" s="31"/>
      <c r="FN89" s="31"/>
      <c r="FO89" s="31"/>
      <c r="FP89" s="31"/>
      <c r="FQ89" s="31"/>
      <c r="FR89" s="31"/>
      <c r="FS89" s="31"/>
      <c r="FT89" s="31"/>
      <c r="FU89" s="31"/>
      <c r="FV89" s="31"/>
      <c r="FW89" s="31"/>
      <c r="FX89" s="31"/>
      <c r="FY89" s="31"/>
      <c r="FZ89" s="31"/>
      <c r="GA89" s="31"/>
      <c r="GB89" s="31"/>
      <c r="GC89" s="31"/>
      <c r="GD89" s="31"/>
      <c r="GE89" s="31"/>
      <c r="GF89" s="31"/>
      <c r="GG89" s="31"/>
      <c r="GH89" s="31"/>
      <c r="GI89" s="31"/>
      <c r="GJ89" s="31"/>
      <c r="GK89" s="31"/>
      <c r="GL89" s="31"/>
      <c r="GM89" s="31"/>
      <c r="GN89" s="31"/>
      <c r="GO89" s="31"/>
      <c r="GP89" s="31"/>
      <c r="GQ89" s="31"/>
      <c r="GR89" s="31"/>
      <c r="GS89" s="31"/>
      <c r="GT89" s="31"/>
      <c r="GU89" s="31"/>
      <c r="GV89" s="31"/>
      <c r="GW89" s="31"/>
      <c r="GX89" s="31"/>
      <c r="GY89" s="31"/>
      <c r="GZ89" s="31"/>
      <c r="HA89" s="31"/>
      <c r="HB89" s="31"/>
      <c r="HC89" s="31"/>
      <c r="HD89" s="31"/>
      <c r="HE89" s="31"/>
      <c r="HF89" s="31"/>
      <c r="HG89" s="31"/>
      <c r="HH89" s="31"/>
      <c r="HI89" s="31"/>
    </row>
    <row r="90" spans="1:217" ht="15">
      <c r="A90" s="31"/>
      <c r="B90" s="533" t="s">
        <v>80</v>
      </c>
      <c r="C90" s="533"/>
      <c r="D90" s="399"/>
      <c r="E90" s="400">
        <f t="shared" ref="E90:F90" si="37">SUM(E83:E89)</f>
        <v>0.10150000000000001</v>
      </c>
      <c r="F90" s="401">
        <f t="shared" si="37"/>
        <v>369.73</v>
      </c>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c r="BP90" s="31"/>
      <c r="BQ90" s="31"/>
      <c r="BR90" s="31"/>
      <c r="BS90" s="31"/>
      <c r="BT90" s="31"/>
      <c r="BU90" s="31"/>
      <c r="BV90" s="31"/>
      <c r="BW90" s="31"/>
      <c r="BX90" s="31"/>
      <c r="BY90" s="31"/>
      <c r="BZ90" s="31"/>
      <c r="CA90" s="31"/>
      <c r="CB90" s="31"/>
      <c r="CC90" s="31"/>
      <c r="CD90" s="31"/>
      <c r="CE90" s="31"/>
      <c r="CF90" s="31"/>
      <c r="CG90" s="31"/>
      <c r="CH90" s="31"/>
      <c r="CI90" s="31"/>
      <c r="CJ90" s="31"/>
      <c r="CK90" s="31"/>
      <c r="CL90" s="31"/>
      <c r="CM90" s="31"/>
      <c r="CN90" s="31"/>
      <c r="CO90" s="31"/>
      <c r="CP90" s="31"/>
      <c r="CQ90" s="31"/>
      <c r="CR90" s="31"/>
      <c r="CS90" s="31"/>
      <c r="CT90" s="31"/>
      <c r="CU90" s="31"/>
      <c r="CV90" s="31"/>
      <c r="CW90" s="31"/>
      <c r="CX90" s="31"/>
      <c r="CY90" s="31"/>
      <c r="CZ90" s="31"/>
      <c r="DA90" s="31"/>
      <c r="DB90" s="31"/>
      <c r="DC90" s="31"/>
      <c r="DD90" s="31"/>
      <c r="DE90" s="31"/>
      <c r="DF90" s="31"/>
      <c r="DG90" s="31"/>
      <c r="DH90" s="31"/>
      <c r="DI90" s="31"/>
      <c r="DJ90" s="31"/>
      <c r="DK90" s="31"/>
      <c r="DL90" s="31"/>
      <c r="DM90" s="31"/>
      <c r="DN90" s="31"/>
      <c r="DO90" s="31"/>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31"/>
      <c r="ER90" s="31"/>
      <c r="ES90" s="31"/>
      <c r="ET90" s="31"/>
      <c r="EU90" s="31"/>
      <c r="EV90" s="31"/>
      <c r="EW90" s="31"/>
      <c r="EX90" s="31"/>
      <c r="EY90" s="31"/>
      <c r="EZ90" s="31"/>
      <c r="FA90" s="31"/>
      <c r="FB90" s="31"/>
      <c r="FC90" s="31"/>
      <c r="FD90" s="31"/>
      <c r="FE90" s="31"/>
      <c r="FF90" s="31"/>
      <c r="FG90" s="31"/>
      <c r="FH90" s="31"/>
      <c r="FI90" s="31"/>
      <c r="FJ90" s="31"/>
      <c r="FK90" s="31"/>
      <c r="FL90" s="31"/>
      <c r="FM90" s="31"/>
      <c r="FN90" s="31"/>
      <c r="FO90" s="31"/>
      <c r="FP90" s="31"/>
      <c r="FQ90" s="31"/>
      <c r="FR90" s="31"/>
      <c r="FS90" s="31"/>
      <c r="FT90" s="31"/>
      <c r="FU90" s="31"/>
      <c r="FV90" s="31"/>
      <c r="FW90" s="31"/>
      <c r="FX90" s="31"/>
      <c r="FY90" s="31"/>
      <c r="FZ90" s="31"/>
      <c r="GA90" s="31"/>
      <c r="GB90" s="31"/>
      <c r="GC90" s="31"/>
      <c r="GD90" s="31"/>
      <c r="GE90" s="31"/>
      <c r="GF90" s="31"/>
      <c r="GG90" s="31"/>
      <c r="GH90" s="31"/>
      <c r="GI90" s="31"/>
      <c r="GJ90" s="31"/>
      <c r="GK90" s="31"/>
      <c r="GL90" s="31"/>
      <c r="GM90" s="31"/>
      <c r="GN90" s="31"/>
      <c r="GO90" s="31"/>
      <c r="GP90" s="31"/>
      <c r="GQ90" s="31"/>
      <c r="GR90" s="31"/>
      <c r="GS90" s="31"/>
      <c r="GT90" s="31"/>
      <c r="GU90" s="31"/>
      <c r="GV90" s="31"/>
      <c r="GW90" s="31"/>
      <c r="GX90" s="31"/>
      <c r="GY90" s="31"/>
      <c r="GZ90" s="31"/>
      <c r="HA90" s="31"/>
      <c r="HB90" s="31"/>
      <c r="HC90" s="31"/>
      <c r="HD90" s="31"/>
      <c r="HE90" s="31"/>
      <c r="HF90" s="31"/>
      <c r="HG90" s="31"/>
      <c r="HH90" s="31"/>
      <c r="HI90" s="31"/>
    </row>
    <row r="91" spans="1:217" ht="15">
      <c r="A91" s="31"/>
      <c r="B91" s="236"/>
      <c r="C91" s="236"/>
      <c r="D91" s="244"/>
      <c r="E91" s="245"/>
      <c r="F91" s="237"/>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c r="AW91" s="31"/>
      <c r="AX91" s="31"/>
      <c r="AY91" s="31"/>
      <c r="AZ91" s="31"/>
      <c r="BA91" s="31"/>
      <c r="BB91" s="31"/>
      <c r="BC91" s="31"/>
      <c r="BD91" s="31"/>
      <c r="BE91" s="31"/>
      <c r="BF91" s="31"/>
      <c r="BG91" s="31"/>
      <c r="BH91" s="31"/>
      <c r="BI91" s="31"/>
      <c r="BJ91" s="31"/>
      <c r="BK91" s="31"/>
      <c r="BL91" s="31"/>
      <c r="BM91" s="31"/>
      <c r="BN91" s="31"/>
      <c r="BO91" s="31"/>
      <c r="BP91" s="31"/>
      <c r="BQ91" s="31"/>
      <c r="BR91" s="31"/>
      <c r="BS91" s="31"/>
      <c r="BT91" s="31"/>
      <c r="BU91" s="31"/>
      <c r="BV91" s="31"/>
      <c r="BW91" s="31"/>
      <c r="BX91" s="31"/>
      <c r="BY91" s="31"/>
      <c r="BZ91" s="31"/>
      <c r="CA91" s="31"/>
      <c r="CB91" s="31"/>
      <c r="CC91" s="31"/>
      <c r="CD91" s="31"/>
      <c r="CE91" s="31"/>
      <c r="CF91" s="31"/>
      <c r="CG91" s="31"/>
      <c r="CH91" s="31"/>
      <c r="CI91" s="31"/>
      <c r="CJ91" s="31"/>
      <c r="CK91" s="31"/>
      <c r="CL91" s="31"/>
      <c r="CM91" s="31"/>
      <c r="CN91" s="31"/>
      <c r="CO91" s="31"/>
      <c r="CP91" s="31"/>
      <c r="CQ91" s="31"/>
      <c r="CR91" s="31"/>
      <c r="CS91" s="31"/>
      <c r="CT91" s="31"/>
      <c r="CU91" s="31"/>
      <c r="CV91" s="31"/>
      <c r="CW91" s="31"/>
      <c r="CX91" s="31"/>
      <c r="CY91" s="31"/>
      <c r="CZ91" s="31"/>
      <c r="DA91" s="31"/>
      <c r="DB91" s="31"/>
      <c r="DC91" s="31"/>
      <c r="DD91" s="31"/>
      <c r="DE91" s="31"/>
      <c r="DF91" s="31"/>
      <c r="DG91" s="31"/>
      <c r="DH91" s="31"/>
      <c r="DI91" s="31"/>
      <c r="DJ91" s="31"/>
      <c r="DK91" s="31"/>
      <c r="DL91" s="31"/>
      <c r="DM91" s="31"/>
      <c r="DN91" s="31"/>
      <c r="DO91" s="31"/>
      <c r="DP91" s="31"/>
      <c r="DQ91" s="31"/>
      <c r="DR91" s="31"/>
      <c r="DS91" s="31"/>
      <c r="DT91" s="31"/>
      <c r="DU91" s="31"/>
      <c r="DV91" s="31"/>
      <c r="DW91" s="31"/>
      <c r="DX91" s="31"/>
      <c r="DY91" s="31"/>
      <c r="DZ91" s="31"/>
      <c r="EA91" s="31"/>
      <c r="EB91" s="31"/>
      <c r="EC91" s="31"/>
      <c r="ED91" s="31"/>
      <c r="EE91" s="31"/>
      <c r="EF91" s="31"/>
      <c r="EG91" s="31"/>
      <c r="EH91" s="31"/>
      <c r="EI91" s="31"/>
      <c r="EJ91" s="31"/>
      <c r="EK91" s="31"/>
      <c r="EL91" s="31"/>
      <c r="EM91" s="31"/>
      <c r="EN91" s="31"/>
      <c r="EO91" s="31"/>
      <c r="EP91" s="31"/>
      <c r="EQ91" s="31"/>
      <c r="ER91" s="31"/>
      <c r="ES91" s="31"/>
      <c r="ET91" s="31"/>
      <c r="EU91" s="31"/>
      <c r="EV91" s="31"/>
      <c r="EW91" s="31"/>
      <c r="EX91" s="31"/>
      <c r="EY91" s="31"/>
      <c r="EZ91" s="31"/>
      <c r="FA91" s="31"/>
      <c r="FB91" s="31"/>
      <c r="FC91" s="31"/>
      <c r="FD91" s="31"/>
      <c r="FE91" s="31"/>
      <c r="FF91" s="31"/>
      <c r="FG91" s="31"/>
      <c r="FH91" s="31"/>
      <c r="FI91" s="31"/>
      <c r="FJ91" s="31"/>
      <c r="FK91" s="31"/>
      <c r="FL91" s="31"/>
      <c r="FM91" s="31"/>
      <c r="FN91" s="31"/>
      <c r="FO91" s="31"/>
      <c r="FP91" s="31"/>
      <c r="FQ91" s="31"/>
      <c r="FR91" s="31"/>
      <c r="FS91" s="31"/>
      <c r="FT91" s="31"/>
      <c r="FU91" s="31"/>
      <c r="FV91" s="31"/>
      <c r="FW91" s="31"/>
      <c r="FX91" s="31"/>
      <c r="FY91" s="31"/>
      <c r="FZ91" s="31"/>
      <c r="GA91" s="31"/>
      <c r="GB91" s="31"/>
      <c r="GC91" s="31"/>
      <c r="GD91" s="31"/>
      <c r="GE91" s="31"/>
      <c r="GF91" s="31"/>
      <c r="GG91" s="31"/>
      <c r="GH91" s="31"/>
      <c r="GI91" s="31"/>
      <c r="GJ91" s="31"/>
      <c r="GK91" s="31"/>
      <c r="GL91" s="31"/>
      <c r="GM91" s="31"/>
      <c r="GN91" s="31"/>
      <c r="GO91" s="31"/>
      <c r="GP91" s="31"/>
      <c r="GQ91" s="31"/>
      <c r="GR91" s="31"/>
      <c r="GS91" s="31"/>
      <c r="GT91" s="31"/>
      <c r="GU91" s="31"/>
      <c r="GV91" s="31"/>
      <c r="GW91" s="31"/>
      <c r="GX91" s="31"/>
      <c r="GY91" s="31"/>
      <c r="GZ91" s="31"/>
      <c r="HA91" s="31"/>
      <c r="HB91" s="31"/>
      <c r="HC91" s="31"/>
      <c r="HD91" s="31"/>
      <c r="HE91" s="31"/>
      <c r="HF91" s="31"/>
      <c r="HG91" s="31"/>
      <c r="HH91" s="31"/>
      <c r="HI91" s="31"/>
    </row>
    <row r="92" spans="1:217" ht="36">
      <c r="A92" s="31"/>
      <c r="B92" s="396" t="s">
        <v>81</v>
      </c>
      <c r="C92" s="397" t="s">
        <v>221</v>
      </c>
      <c r="D92" s="396" t="s">
        <v>74</v>
      </c>
      <c r="E92" s="396" t="s">
        <v>40</v>
      </c>
      <c r="F92" s="398" t="s">
        <v>31</v>
      </c>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1"/>
      <c r="CJ92" s="31"/>
      <c r="CK92" s="31"/>
      <c r="CL92" s="31"/>
      <c r="CM92" s="31"/>
      <c r="CN92" s="31"/>
      <c r="CO92" s="31"/>
      <c r="CP92" s="31"/>
      <c r="CQ92" s="31"/>
      <c r="CR92" s="31"/>
      <c r="CS92" s="31"/>
      <c r="CT92" s="31"/>
      <c r="CU92" s="31"/>
      <c r="CV92" s="31"/>
      <c r="CW92" s="31"/>
      <c r="CX92" s="31"/>
      <c r="CY92" s="31"/>
      <c r="CZ92" s="31"/>
      <c r="DA92" s="31"/>
      <c r="DB92" s="31"/>
      <c r="DC92" s="31"/>
      <c r="DD92" s="31"/>
      <c r="DE92" s="31"/>
      <c r="DF92" s="31"/>
      <c r="DG92" s="31"/>
      <c r="DH92" s="31"/>
      <c r="DI92" s="31"/>
      <c r="DJ92" s="31"/>
      <c r="DK92" s="31"/>
      <c r="DL92" s="31"/>
      <c r="DM92" s="31"/>
      <c r="DN92" s="31"/>
      <c r="DO92" s="31"/>
      <c r="DP92" s="31"/>
      <c r="DQ92" s="31"/>
      <c r="DR92" s="31"/>
      <c r="DS92" s="31"/>
      <c r="DT92" s="31"/>
      <c r="DU92" s="31"/>
      <c r="DV92" s="31"/>
      <c r="DW92" s="31"/>
      <c r="DX92" s="31"/>
      <c r="DY92" s="31"/>
      <c r="DZ92" s="31"/>
      <c r="EA92" s="31"/>
      <c r="EB92" s="31"/>
      <c r="EC92" s="31"/>
      <c r="ED92" s="31"/>
      <c r="EE92" s="31"/>
      <c r="EF92" s="31"/>
      <c r="EG92" s="31"/>
      <c r="EH92" s="31"/>
      <c r="EI92" s="31"/>
      <c r="EJ92" s="31"/>
      <c r="EK92" s="31"/>
      <c r="EL92" s="31"/>
      <c r="EM92" s="31"/>
      <c r="EN92" s="31"/>
      <c r="EO92" s="31"/>
      <c r="EP92" s="31"/>
      <c r="EQ92" s="31"/>
      <c r="ER92" s="31"/>
      <c r="ES92" s="31"/>
      <c r="ET92" s="31"/>
      <c r="EU92" s="31"/>
      <c r="EV92" s="31"/>
      <c r="EW92" s="31"/>
      <c r="EX92" s="31"/>
      <c r="EY92" s="31"/>
      <c r="EZ92" s="31"/>
      <c r="FA92" s="31"/>
      <c r="FB92" s="31"/>
      <c r="FC92" s="31"/>
      <c r="FD92" s="31"/>
      <c r="FE92" s="31"/>
      <c r="FF92" s="31"/>
      <c r="FG92" s="31"/>
      <c r="FH92" s="31"/>
      <c r="FI92" s="31"/>
      <c r="FJ92" s="31"/>
      <c r="FK92" s="31"/>
      <c r="FL92" s="31"/>
      <c r="FM92" s="31"/>
      <c r="FN92" s="31"/>
      <c r="FO92" s="31"/>
      <c r="FP92" s="31"/>
      <c r="FQ92" s="31"/>
      <c r="FR92" s="31"/>
      <c r="FS92" s="31"/>
      <c r="FT92" s="31"/>
      <c r="FU92" s="31"/>
      <c r="FV92" s="31"/>
      <c r="FW92" s="31"/>
      <c r="FX92" s="31"/>
      <c r="FY92" s="31"/>
      <c r="FZ92" s="31"/>
      <c r="GA92" s="31"/>
      <c r="GB92" s="31"/>
      <c r="GC92" s="31"/>
      <c r="GD92" s="31"/>
      <c r="GE92" s="31"/>
      <c r="GF92" s="31"/>
      <c r="GG92" s="31"/>
      <c r="GH92" s="31"/>
      <c r="GI92" s="31"/>
      <c r="GJ92" s="31"/>
      <c r="GK92" s="31"/>
      <c r="GL92" s="31"/>
      <c r="GM92" s="31"/>
      <c r="GN92" s="31"/>
      <c r="GO92" s="31"/>
      <c r="GP92" s="31"/>
      <c r="GQ92" s="31"/>
      <c r="GR92" s="31"/>
      <c r="GS92" s="31"/>
      <c r="GT92" s="31"/>
      <c r="GU92" s="31"/>
      <c r="GV92" s="31"/>
      <c r="GW92" s="31"/>
      <c r="GX92" s="31"/>
      <c r="GY92" s="31"/>
      <c r="GZ92" s="31"/>
      <c r="HA92" s="31"/>
      <c r="HB92" s="31"/>
      <c r="HC92" s="31"/>
      <c r="HD92" s="31"/>
      <c r="HE92" s="31"/>
      <c r="HF92" s="31"/>
      <c r="HG92" s="31"/>
      <c r="HH92" s="31"/>
      <c r="HI92" s="31"/>
    </row>
    <row r="93" spans="1:217" ht="19.5" customHeight="1">
      <c r="A93" s="31"/>
      <c r="B93" s="231" t="s">
        <v>7</v>
      </c>
      <c r="C93" s="246" t="s">
        <v>222</v>
      </c>
      <c r="D93" s="323"/>
      <c r="E93" s="324">
        <f>(E90-E87)*(1+1/12+(1/3*1/12))</f>
        <v>0.11210000000000001</v>
      </c>
      <c r="F93" s="395">
        <f t="shared" ref="F93" si="38">$E$93*F33</f>
        <v>298.49</v>
      </c>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c r="CB93" s="31"/>
      <c r="CC93" s="31"/>
      <c r="CD93" s="31"/>
      <c r="CE93" s="31"/>
      <c r="CF93" s="31"/>
      <c r="CG93" s="31"/>
      <c r="CH93" s="31"/>
      <c r="CI93" s="31"/>
      <c r="CJ93" s="31"/>
      <c r="CK93" s="31"/>
      <c r="CL93" s="31"/>
      <c r="CM93" s="31"/>
      <c r="CN93" s="31"/>
      <c r="CO93" s="31"/>
      <c r="CP93" s="31"/>
      <c r="CQ93" s="31"/>
      <c r="CR93" s="31"/>
      <c r="CS93" s="31"/>
      <c r="CT93" s="31"/>
      <c r="CU93" s="31"/>
      <c r="CV93" s="31"/>
      <c r="CW93" s="31"/>
      <c r="CX93" s="31"/>
      <c r="CY93" s="31"/>
      <c r="CZ93" s="31"/>
      <c r="DA93" s="31"/>
      <c r="DB93" s="31"/>
      <c r="DC93" s="31"/>
      <c r="DD93" s="31"/>
      <c r="DE93" s="31"/>
      <c r="DF93" s="31"/>
      <c r="DG93" s="31"/>
      <c r="DH93" s="31"/>
      <c r="DI93" s="31"/>
      <c r="DJ93" s="31"/>
      <c r="DK93" s="31"/>
      <c r="DL93" s="31"/>
      <c r="DM93" s="31"/>
      <c r="DN93" s="31"/>
      <c r="DO93" s="31"/>
      <c r="DP93" s="31"/>
      <c r="DQ93" s="31"/>
      <c r="DR93" s="31"/>
      <c r="DS93" s="31"/>
      <c r="DT93" s="31"/>
      <c r="DU93" s="31"/>
      <c r="DV93" s="31"/>
      <c r="DW93" s="31"/>
      <c r="DX93" s="31"/>
      <c r="DY93" s="31"/>
      <c r="DZ93" s="31"/>
      <c r="EA93" s="31"/>
      <c r="EB93" s="31"/>
      <c r="EC93" s="31"/>
      <c r="ED93" s="31"/>
      <c r="EE93" s="31"/>
      <c r="EF93" s="31"/>
      <c r="EG93" s="31"/>
      <c r="EH93" s="31"/>
      <c r="EI93" s="31"/>
      <c r="EJ93" s="31"/>
      <c r="EK93" s="31"/>
      <c r="EL93" s="31"/>
      <c r="EM93" s="31"/>
      <c r="EN93" s="31"/>
      <c r="EO93" s="31"/>
      <c r="EP93" s="31"/>
      <c r="EQ93" s="31"/>
      <c r="ER93" s="31"/>
      <c r="ES93" s="31"/>
      <c r="ET93" s="31"/>
      <c r="EU93" s="31"/>
      <c r="EV93" s="31"/>
      <c r="EW93" s="31"/>
      <c r="EX93" s="31"/>
      <c r="EY93" s="31"/>
      <c r="EZ93" s="31"/>
      <c r="FA93" s="31"/>
      <c r="FB93" s="31"/>
      <c r="FC93" s="31"/>
      <c r="FD93" s="31"/>
      <c r="FE93" s="31"/>
      <c r="FF93" s="31"/>
      <c r="FG93" s="31"/>
      <c r="FH93" s="31"/>
      <c r="FI93" s="31"/>
      <c r="FJ93" s="31"/>
      <c r="FK93" s="31"/>
      <c r="FL93" s="31"/>
      <c r="FM93" s="31"/>
      <c r="FN93" s="31"/>
      <c r="FO93" s="31"/>
      <c r="FP93" s="31"/>
      <c r="FQ93" s="31"/>
      <c r="FR93" s="31"/>
      <c r="FS93" s="31"/>
      <c r="FT93" s="31"/>
      <c r="FU93" s="31"/>
      <c r="FV93" s="31"/>
      <c r="FW93" s="31"/>
      <c r="FX93" s="31"/>
      <c r="FY93" s="31"/>
      <c r="FZ93" s="31"/>
      <c r="GA93" s="31"/>
      <c r="GB93" s="31"/>
      <c r="GC93" s="31"/>
      <c r="GD93" s="31"/>
      <c r="GE93" s="31"/>
      <c r="GF93" s="31"/>
      <c r="GG93" s="31"/>
      <c r="GH93" s="31"/>
      <c r="GI93" s="31"/>
      <c r="GJ93" s="31"/>
      <c r="GK93" s="31"/>
      <c r="GL93" s="31"/>
      <c r="GM93" s="31"/>
      <c r="GN93" s="31"/>
      <c r="GO93" s="31"/>
      <c r="GP93" s="31"/>
      <c r="GQ93" s="31"/>
      <c r="GR93" s="31"/>
      <c r="GS93" s="31"/>
      <c r="GT93" s="31"/>
      <c r="GU93" s="31"/>
      <c r="GV93" s="31"/>
      <c r="GW93" s="31"/>
      <c r="GX93" s="31"/>
      <c r="GY93" s="31"/>
      <c r="GZ93" s="31"/>
      <c r="HA93" s="31"/>
      <c r="HB93" s="31"/>
      <c r="HC93" s="31"/>
      <c r="HD93" s="31"/>
      <c r="HE93" s="31"/>
      <c r="HF93" s="31"/>
      <c r="HG93" s="31"/>
      <c r="HH93" s="31"/>
      <c r="HI93" s="31"/>
    </row>
    <row r="94" spans="1:217" ht="24">
      <c r="A94" s="31"/>
      <c r="B94" s="231" t="s">
        <v>8</v>
      </c>
      <c r="C94" s="246" t="s">
        <v>223</v>
      </c>
      <c r="D94" s="323"/>
      <c r="E94" s="235">
        <f>E52*E93</f>
        <v>4.1300000000000003E-2</v>
      </c>
      <c r="F94" s="395">
        <f t="shared" ref="F94" si="39">$E$94*F90</f>
        <v>15.27</v>
      </c>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c r="AW94" s="31"/>
      <c r="AX94" s="31"/>
      <c r="AY94" s="31"/>
      <c r="AZ94" s="31"/>
      <c r="BA94" s="31"/>
      <c r="BB94" s="31"/>
      <c r="BC94" s="31"/>
      <c r="BD94" s="31"/>
      <c r="BE94" s="31"/>
      <c r="BF94" s="31"/>
      <c r="BG94" s="31"/>
      <c r="BH94" s="31"/>
      <c r="BI94" s="31"/>
      <c r="BJ94" s="31"/>
      <c r="BK94" s="31"/>
      <c r="BL94" s="31"/>
      <c r="BM94" s="31"/>
      <c r="BN94" s="31"/>
      <c r="BO94" s="31"/>
      <c r="BP94" s="31"/>
      <c r="BQ94" s="31"/>
      <c r="BR94" s="31"/>
      <c r="BS94" s="31"/>
      <c r="BT94" s="31"/>
      <c r="BU94" s="31"/>
      <c r="BV94" s="31"/>
      <c r="BW94" s="31"/>
      <c r="BX94" s="31"/>
      <c r="BY94" s="31"/>
      <c r="BZ94" s="31"/>
      <c r="CA94" s="31"/>
      <c r="CB94" s="31"/>
      <c r="CC94" s="31"/>
      <c r="CD94" s="31"/>
      <c r="CE94" s="31"/>
      <c r="CF94" s="31"/>
      <c r="CG94" s="31"/>
      <c r="CH94" s="31"/>
      <c r="CI94" s="31"/>
      <c r="CJ94" s="31"/>
      <c r="CK94" s="31"/>
      <c r="CL94" s="31"/>
      <c r="CM94" s="31"/>
      <c r="CN94" s="31"/>
      <c r="CO94" s="31"/>
      <c r="CP94" s="31"/>
      <c r="CQ94" s="31"/>
      <c r="CR94" s="31"/>
      <c r="CS94" s="31"/>
      <c r="CT94" s="31"/>
      <c r="CU94" s="31"/>
      <c r="CV94" s="31"/>
      <c r="CW94" s="31"/>
      <c r="CX94" s="31"/>
      <c r="CY94" s="31"/>
      <c r="CZ94" s="31"/>
      <c r="DA94" s="31"/>
      <c r="DB94" s="31"/>
      <c r="DC94" s="31"/>
      <c r="DD94" s="31"/>
      <c r="DE94" s="31"/>
      <c r="DF94" s="31"/>
      <c r="DG94" s="31"/>
      <c r="DH94" s="31"/>
      <c r="DI94" s="31"/>
      <c r="DJ94" s="31"/>
      <c r="DK94" s="31"/>
      <c r="DL94" s="31"/>
      <c r="DM94" s="31"/>
      <c r="DN94" s="31"/>
      <c r="DO94" s="31"/>
      <c r="DP94" s="31"/>
      <c r="DQ94" s="31"/>
      <c r="DR94" s="31"/>
      <c r="DS94" s="31"/>
      <c r="DT94" s="31"/>
      <c r="DU94" s="31"/>
      <c r="DV94" s="31"/>
      <c r="DW94" s="31"/>
      <c r="DX94" s="31"/>
      <c r="DY94" s="31"/>
      <c r="DZ94" s="31"/>
      <c r="EA94" s="31"/>
      <c r="EB94" s="31"/>
      <c r="EC94" s="31"/>
      <c r="ED94" s="31"/>
      <c r="EE94" s="31"/>
      <c r="EF94" s="31"/>
      <c r="EG94" s="31"/>
      <c r="EH94" s="31"/>
      <c r="EI94" s="31"/>
      <c r="EJ94" s="31"/>
      <c r="EK94" s="31"/>
      <c r="EL94" s="31"/>
      <c r="EM94" s="31"/>
      <c r="EN94" s="31"/>
      <c r="EO94" s="31"/>
      <c r="EP94" s="31"/>
      <c r="EQ94" s="31"/>
      <c r="ER94" s="31"/>
      <c r="ES94" s="31"/>
      <c r="ET94" s="31"/>
      <c r="EU94" s="31"/>
      <c r="EV94" s="31"/>
      <c r="EW94" s="31"/>
      <c r="EX94" s="31"/>
      <c r="EY94" s="31"/>
      <c r="EZ94" s="31"/>
      <c r="FA94" s="31"/>
      <c r="FB94" s="31"/>
      <c r="FC94" s="31"/>
      <c r="FD94" s="31"/>
      <c r="FE94" s="31"/>
      <c r="FF94" s="31"/>
      <c r="FG94" s="31"/>
      <c r="FH94" s="31"/>
      <c r="FI94" s="31"/>
      <c r="FJ94" s="31"/>
      <c r="FK94" s="31"/>
      <c r="FL94" s="31"/>
      <c r="FM94" s="31"/>
      <c r="FN94" s="31"/>
      <c r="FO94" s="31"/>
      <c r="FP94" s="31"/>
      <c r="FQ94" s="31"/>
      <c r="FR94" s="31"/>
      <c r="FS94" s="31"/>
      <c r="FT94" s="31"/>
      <c r="FU94" s="31"/>
      <c r="FV94" s="31"/>
      <c r="FW94" s="31"/>
      <c r="FX94" s="31"/>
      <c r="FY94" s="31"/>
      <c r="FZ94" s="31"/>
      <c r="GA94" s="31"/>
      <c r="GB94" s="31"/>
      <c r="GC94" s="31"/>
      <c r="GD94" s="31"/>
      <c r="GE94" s="31"/>
      <c r="GF94" s="31"/>
      <c r="GG94" s="31"/>
      <c r="GH94" s="31"/>
      <c r="GI94" s="31"/>
      <c r="GJ94" s="31"/>
      <c r="GK94" s="31"/>
      <c r="GL94" s="31"/>
      <c r="GM94" s="31"/>
      <c r="GN94" s="31"/>
      <c r="GO94" s="31"/>
      <c r="GP94" s="31"/>
      <c r="GQ94" s="31"/>
      <c r="GR94" s="31"/>
      <c r="GS94" s="31"/>
      <c r="GT94" s="31"/>
      <c r="GU94" s="31"/>
      <c r="GV94" s="31"/>
      <c r="GW94" s="31"/>
      <c r="GX94" s="31"/>
      <c r="GY94" s="31"/>
      <c r="GZ94" s="31"/>
      <c r="HA94" s="31"/>
      <c r="HB94" s="31"/>
      <c r="HC94" s="31"/>
      <c r="HD94" s="31"/>
      <c r="HE94" s="31"/>
      <c r="HF94" s="31"/>
      <c r="HG94" s="31"/>
      <c r="HH94" s="31"/>
      <c r="HI94" s="31"/>
    </row>
    <row r="95" spans="1:217" ht="24">
      <c r="A95" s="31"/>
      <c r="B95" s="231" t="s">
        <v>9</v>
      </c>
      <c r="C95" s="246" t="s">
        <v>220</v>
      </c>
      <c r="D95" s="323"/>
      <c r="E95" s="235">
        <f>E52*(1/12+1/12)</f>
        <v>6.13E-2</v>
      </c>
      <c r="F95" s="395">
        <f t="shared" ref="F95" si="40">$E$95*F90</f>
        <v>22.66</v>
      </c>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c r="AW95" s="31"/>
      <c r="AX95" s="31"/>
      <c r="AY95" s="31"/>
      <c r="AZ95" s="31"/>
      <c r="BA95" s="31"/>
      <c r="BB95" s="31"/>
      <c r="BC95" s="31"/>
      <c r="BD95" s="31"/>
      <c r="BE95" s="31"/>
      <c r="BF95" s="31"/>
      <c r="BG95" s="31"/>
      <c r="BH95" s="31"/>
      <c r="BI95" s="31"/>
      <c r="BJ95" s="31"/>
      <c r="BK95" s="31"/>
      <c r="BL95" s="31"/>
      <c r="BM95" s="31"/>
      <c r="BN95" s="31"/>
      <c r="BO95" s="31"/>
      <c r="BP95" s="31"/>
      <c r="BQ95" s="31"/>
      <c r="BR95" s="31"/>
      <c r="BS95" s="31"/>
      <c r="BT95" s="31"/>
      <c r="BU95" s="31"/>
      <c r="BV95" s="31"/>
      <c r="BW95" s="31"/>
      <c r="BX95" s="31"/>
      <c r="BY95" s="31"/>
      <c r="BZ95" s="31"/>
      <c r="CA95" s="31"/>
      <c r="CB95" s="31"/>
      <c r="CC95" s="31"/>
      <c r="CD95" s="31"/>
      <c r="CE95" s="31"/>
      <c r="CF95" s="31"/>
      <c r="CG95" s="31"/>
      <c r="CH95" s="31"/>
      <c r="CI95" s="31"/>
      <c r="CJ95" s="31"/>
      <c r="CK95" s="31"/>
      <c r="CL95" s="31"/>
      <c r="CM95" s="31"/>
      <c r="CN95" s="31"/>
      <c r="CO95" s="31"/>
      <c r="CP95" s="31"/>
      <c r="CQ95" s="31"/>
      <c r="CR95" s="31"/>
      <c r="CS95" s="31"/>
      <c r="CT95" s="31"/>
      <c r="CU95" s="31"/>
      <c r="CV95" s="31"/>
      <c r="CW95" s="31"/>
      <c r="CX95" s="31"/>
      <c r="CY95" s="31"/>
      <c r="CZ95" s="31"/>
      <c r="DA95" s="31"/>
      <c r="DB95" s="31"/>
      <c r="DC95" s="31"/>
      <c r="DD95" s="31"/>
      <c r="DE95" s="31"/>
      <c r="DF95" s="31"/>
      <c r="DG95" s="31"/>
      <c r="DH95" s="31"/>
      <c r="DI95" s="31"/>
      <c r="DJ95" s="31"/>
      <c r="DK95" s="31"/>
      <c r="DL95" s="31"/>
      <c r="DM95" s="31"/>
      <c r="DN95" s="31"/>
      <c r="DO95" s="31"/>
      <c r="DP95" s="31"/>
      <c r="DQ95" s="31"/>
      <c r="DR95" s="31"/>
      <c r="DS95" s="31"/>
      <c r="DT95" s="31"/>
      <c r="DU95" s="31"/>
      <c r="DV95" s="31"/>
      <c r="DW95" s="31"/>
      <c r="DX95" s="31"/>
      <c r="DY95" s="31"/>
      <c r="DZ95" s="31"/>
      <c r="EA95" s="31"/>
      <c r="EB95" s="31"/>
      <c r="EC95" s="31"/>
      <c r="ED95" s="31"/>
      <c r="EE95" s="31"/>
      <c r="EF95" s="31"/>
      <c r="EG95" s="31"/>
      <c r="EH95" s="31"/>
      <c r="EI95" s="31"/>
      <c r="EJ95" s="31"/>
      <c r="EK95" s="31"/>
      <c r="EL95" s="31"/>
      <c r="EM95" s="31"/>
      <c r="EN95" s="31"/>
      <c r="EO95" s="31"/>
      <c r="EP95" s="31"/>
      <c r="EQ95" s="31"/>
      <c r="ER95" s="31"/>
      <c r="ES95" s="31"/>
      <c r="ET95" s="31"/>
      <c r="EU95" s="31"/>
      <c r="EV95" s="31"/>
      <c r="EW95" s="31"/>
      <c r="EX95" s="31"/>
      <c r="EY95" s="31"/>
      <c r="EZ95" s="31"/>
      <c r="FA95" s="31"/>
      <c r="FB95" s="31"/>
      <c r="FC95" s="31"/>
      <c r="FD95" s="31"/>
      <c r="FE95" s="31"/>
      <c r="FF95" s="31"/>
      <c r="FG95" s="31"/>
      <c r="FH95" s="31"/>
      <c r="FI95" s="31"/>
      <c r="FJ95" s="31"/>
      <c r="FK95" s="31"/>
      <c r="FL95" s="31"/>
      <c r="FM95" s="31"/>
      <c r="FN95" s="31"/>
      <c r="FO95" s="31"/>
      <c r="FP95" s="31"/>
      <c r="FQ95" s="31"/>
      <c r="FR95" s="31"/>
      <c r="FS95" s="31"/>
      <c r="FT95" s="31"/>
      <c r="FU95" s="31"/>
      <c r="FV95" s="31"/>
      <c r="FW95" s="31"/>
      <c r="FX95" s="31"/>
      <c r="FY95" s="31"/>
      <c r="FZ95" s="31"/>
      <c r="GA95" s="31"/>
      <c r="GB95" s="31"/>
      <c r="GC95" s="31"/>
      <c r="GD95" s="31"/>
      <c r="GE95" s="31"/>
      <c r="GF95" s="31"/>
      <c r="GG95" s="31"/>
      <c r="GH95" s="31"/>
      <c r="GI95" s="31"/>
      <c r="GJ95" s="31"/>
      <c r="GK95" s="31"/>
      <c r="GL95" s="31"/>
      <c r="GM95" s="31"/>
      <c r="GN95" s="31"/>
      <c r="GO95" s="31"/>
      <c r="GP95" s="31"/>
      <c r="GQ95" s="31"/>
      <c r="GR95" s="31"/>
      <c r="GS95" s="31"/>
      <c r="GT95" s="31"/>
      <c r="GU95" s="31"/>
      <c r="GV95" s="31"/>
      <c r="GW95" s="31"/>
      <c r="GX95" s="31"/>
      <c r="GY95" s="31"/>
      <c r="GZ95" s="31"/>
      <c r="HA95" s="31"/>
      <c r="HB95" s="31"/>
      <c r="HC95" s="31"/>
      <c r="HD95" s="31"/>
      <c r="HE95" s="31"/>
      <c r="HF95" s="31"/>
      <c r="HG95" s="31"/>
      <c r="HH95" s="31"/>
      <c r="HI95" s="31"/>
    </row>
    <row r="96" spans="1:217" ht="15">
      <c r="A96" s="31"/>
      <c r="B96" s="231" t="s">
        <v>10</v>
      </c>
      <c r="C96" s="246" t="s">
        <v>82</v>
      </c>
      <c r="D96" s="323"/>
      <c r="E96" s="235"/>
      <c r="F96" s="395"/>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c r="AW96" s="31"/>
      <c r="AX96" s="31"/>
      <c r="AY96" s="31"/>
      <c r="AZ96" s="31"/>
      <c r="BA96" s="31"/>
      <c r="BB96" s="31"/>
      <c r="BC96" s="31"/>
      <c r="BD96" s="31"/>
      <c r="BE96" s="31"/>
      <c r="BF96" s="31"/>
      <c r="BG96" s="31"/>
      <c r="BH96" s="31"/>
      <c r="BI96" s="31"/>
      <c r="BJ96" s="31"/>
      <c r="BK96" s="31"/>
      <c r="BL96" s="31"/>
      <c r="BM96" s="31"/>
      <c r="BN96" s="31"/>
      <c r="BO96" s="31"/>
      <c r="BP96" s="31"/>
      <c r="BQ96" s="31"/>
      <c r="BR96" s="31"/>
      <c r="BS96" s="31"/>
      <c r="BT96" s="31"/>
      <c r="BU96" s="31"/>
      <c r="BV96" s="31"/>
      <c r="BW96" s="31"/>
      <c r="BX96" s="31"/>
      <c r="BY96" s="31"/>
      <c r="BZ96" s="31"/>
      <c r="CA96" s="31"/>
      <c r="CB96" s="31"/>
      <c r="CC96" s="31"/>
      <c r="CD96" s="31"/>
      <c r="CE96" s="31"/>
      <c r="CF96" s="31"/>
      <c r="CG96" s="31"/>
      <c r="CH96" s="31"/>
      <c r="CI96" s="31"/>
      <c r="CJ96" s="31"/>
      <c r="CK96" s="31"/>
      <c r="CL96" s="31"/>
      <c r="CM96" s="31"/>
      <c r="CN96" s="31"/>
      <c r="CO96" s="31"/>
      <c r="CP96" s="31"/>
      <c r="CQ96" s="31"/>
      <c r="CR96" s="31"/>
      <c r="CS96" s="31"/>
      <c r="CT96" s="31"/>
      <c r="CU96" s="31"/>
      <c r="CV96" s="31"/>
      <c r="CW96" s="31"/>
      <c r="CX96" s="31"/>
      <c r="CY96" s="31"/>
      <c r="CZ96" s="31"/>
      <c r="DA96" s="31"/>
      <c r="DB96" s="31"/>
      <c r="DC96" s="31"/>
      <c r="DD96" s="31"/>
      <c r="DE96" s="31"/>
      <c r="DF96" s="31"/>
      <c r="DG96" s="31"/>
      <c r="DH96" s="31"/>
      <c r="DI96" s="31"/>
      <c r="DJ96" s="31"/>
      <c r="DK96" s="31"/>
      <c r="DL96" s="31"/>
      <c r="DM96" s="31"/>
      <c r="DN96" s="31"/>
      <c r="DO96" s="31"/>
      <c r="DP96" s="31"/>
      <c r="DQ96" s="31"/>
      <c r="DR96" s="31"/>
      <c r="DS96" s="31"/>
      <c r="DT96" s="31"/>
      <c r="DU96" s="31"/>
      <c r="DV96" s="31"/>
      <c r="DW96" s="31"/>
      <c r="DX96" s="31"/>
      <c r="DY96" s="31"/>
      <c r="DZ96" s="31"/>
      <c r="EA96" s="31"/>
      <c r="EB96" s="31"/>
      <c r="EC96" s="31"/>
      <c r="ED96" s="31"/>
      <c r="EE96" s="31"/>
      <c r="EF96" s="31"/>
      <c r="EG96" s="31"/>
      <c r="EH96" s="31"/>
      <c r="EI96" s="31"/>
      <c r="EJ96" s="31"/>
      <c r="EK96" s="31"/>
      <c r="EL96" s="31"/>
      <c r="EM96" s="31"/>
      <c r="EN96" s="31"/>
      <c r="EO96" s="31"/>
      <c r="EP96" s="31"/>
      <c r="EQ96" s="31"/>
      <c r="ER96" s="31"/>
      <c r="ES96" s="31"/>
      <c r="ET96" s="31"/>
      <c r="EU96" s="31"/>
      <c r="EV96" s="31"/>
      <c r="EW96" s="31"/>
      <c r="EX96" s="31"/>
      <c r="EY96" s="31"/>
      <c r="EZ96" s="31"/>
      <c r="FA96" s="31"/>
      <c r="FB96" s="31"/>
      <c r="FC96" s="31"/>
      <c r="FD96" s="31"/>
      <c r="FE96" s="31"/>
      <c r="FF96" s="31"/>
      <c r="FG96" s="31"/>
      <c r="FH96" s="31"/>
      <c r="FI96" s="31"/>
      <c r="FJ96" s="31"/>
      <c r="FK96" s="31"/>
      <c r="FL96" s="31"/>
      <c r="FM96" s="31"/>
      <c r="FN96" s="31"/>
      <c r="FO96" s="31"/>
      <c r="FP96" s="31"/>
      <c r="FQ96" s="31"/>
      <c r="FR96" s="31"/>
      <c r="FS96" s="31"/>
      <c r="FT96" s="31"/>
      <c r="FU96" s="31"/>
      <c r="FV96" s="31"/>
      <c r="FW96" s="31"/>
      <c r="FX96" s="31"/>
      <c r="FY96" s="31"/>
      <c r="FZ96" s="31"/>
      <c r="GA96" s="31"/>
      <c r="GB96" s="31"/>
      <c r="GC96" s="31"/>
      <c r="GD96" s="31"/>
      <c r="GE96" s="31"/>
      <c r="GF96" s="31"/>
      <c r="GG96" s="31"/>
      <c r="GH96" s="31"/>
      <c r="GI96" s="31"/>
      <c r="GJ96" s="31"/>
      <c r="GK96" s="31"/>
      <c r="GL96" s="31"/>
      <c r="GM96" s="31"/>
      <c r="GN96" s="31"/>
      <c r="GO96" s="31"/>
      <c r="GP96" s="31"/>
      <c r="GQ96" s="31"/>
      <c r="GR96" s="31"/>
      <c r="GS96" s="31"/>
      <c r="GT96" s="31"/>
      <c r="GU96" s="31"/>
      <c r="GV96" s="31"/>
      <c r="GW96" s="31"/>
      <c r="GX96" s="31"/>
      <c r="GY96" s="31"/>
      <c r="GZ96" s="31"/>
      <c r="HA96" s="31"/>
      <c r="HB96" s="31"/>
      <c r="HC96" s="31"/>
      <c r="HD96" s="31"/>
      <c r="HE96" s="31"/>
      <c r="HF96" s="31"/>
      <c r="HG96" s="31"/>
      <c r="HH96" s="31"/>
      <c r="HI96" s="31"/>
    </row>
    <row r="97" spans="1:217" ht="15">
      <c r="A97" s="31"/>
      <c r="B97" s="533" t="s">
        <v>80</v>
      </c>
      <c r="C97" s="533"/>
      <c r="D97" s="404"/>
      <c r="E97" s="400">
        <f>SUM(E93:E96)</f>
        <v>0.2147</v>
      </c>
      <c r="F97" s="401">
        <f t="shared" ref="F97" si="41">SUM(F93:F95)</f>
        <v>336.42</v>
      </c>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c r="CB97" s="31"/>
      <c r="CC97" s="31"/>
      <c r="CD97" s="31"/>
      <c r="CE97" s="31"/>
      <c r="CF97" s="31"/>
      <c r="CG97" s="31"/>
      <c r="CH97" s="31"/>
      <c r="CI97" s="31"/>
      <c r="CJ97" s="31"/>
      <c r="CK97" s="31"/>
      <c r="CL97" s="31"/>
      <c r="CM97" s="31"/>
      <c r="CN97" s="31"/>
      <c r="CO97" s="31"/>
      <c r="CP97" s="31"/>
      <c r="CQ97" s="31"/>
      <c r="CR97" s="31"/>
      <c r="CS97" s="31"/>
      <c r="CT97" s="31"/>
      <c r="CU97" s="31"/>
      <c r="CV97" s="31"/>
      <c r="CW97" s="31"/>
      <c r="CX97" s="31"/>
      <c r="CY97" s="31"/>
      <c r="CZ97" s="31"/>
      <c r="DA97" s="31"/>
      <c r="DB97" s="31"/>
      <c r="DC97" s="31"/>
      <c r="DD97" s="31"/>
      <c r="DE97" s="31"/>
      <c r="DF97" s="31"/>
      <c r="DG97" s="31"/>
      <c r="DH97" s="31"/>
      <c r="DI97" s="31"/>
      <c r="DJ97" s="31"/>
      <c r="DK97" s="31"/>
      <c r="DL97" s="31"/>
      <c r="DM97" s="31"/>
      <c r="DN97" s="31"/>
      <c r="DO97" s="31"/>
      <c r="DP97" s="31"/>
      <c r="DQ97" s="31"/>
      <c r="DR97" s="31"/>
      <c r="DS97" s="31"/>
      <c r="DT97" s="31"/>
      <c r="DU97" s="31"/>
      <c r="DV97" s="31"/>
      <c r="DW97" s="31"/>
      <c r="DX97" s="31"/>
      <c r="DY97" s="31"/>
      <c r="DZ97" s="31"/>
      <c r="EA97" s="31"/>
      <c r="EB97" s="31"/>
      <c r="EC97" s="31"/>
      <c r="ED97" s="31"/>
      <c r="EE97" s="31"/>
      <c r="EF97" s="31"/>
      <c r="EG97" s="31"/>
      <c r="EH97" s="31"/>
      <c r="EI97" s="31"/>
      <c r="EJ97" s="31"/>
      <c r="EK97" s="31"/>
      <c r="EL97" s="31"/>
      <c r="EM97" s="31"/>
      <c r="EN97" s="31"/>
      <c r="EO97" s="31"/>
      <c r="EP97" s="31"/>
      <c r="EQ97" s="31"/>
      <c r="ER97" s="31"/>
      <c r="ES97" s="31"/>
      <c r="ET97" s="31"/>
      <c r="EU97" s="31"/>
      <c r="EV97" s="31"/>
      <c r="EW97" s="31"/>
      <c r="EX97" s="31"/>
      <c r="EY97" s="31"/>
      <c r="EZ97" s="31"/>
      <c r="FA97" s="31"/>
      <c r="FB97" s="31"/>
      <c r="FC97" s="31"/>
      <c r="FD97" s="31"/>
      <c r="FE97" s="31"/>
      <c r="FF97" s="31"/>
      <c r="FG97" s="31"/>
      <c r="FH97" s="31"/>
      <c r="FI97" s="31"/>
      <c r="FJ97" s="31"/>
      <c r="FK97" s="31"/>
      <c r="FL97" s="31"/>
      <c r="FM97" s="31"/>
      <c r="FN97" s="31"/>
      <c r="FO97" s="31"/>
      <c r="FP97" s="31"/>
      <c r="FQ97" s="31"/>
      <c r="FR97" s="31"/>
      <c r="FS97" s="31"/>
      <c r="FT97" s="31"/>
      <c r="FU97" s="31"/>
      <c r="FV97" s="31"/>
      <c r="FW97" s="31"/>
      <c r="FX97" s="31"/>
      <c r="FY97" s="31"/>
      <c r="FZ97" s="31"/>
      <c r="GA97" s="31"/>
      <c r="GB97" s="31"/>
      <c r="GC97" s="31"/>
      <c r="GD97" s="31"/>
      <c r="GE97" s="31"/>
      <c r="GF97" s="31"/>
      <c r="GG97" s="31"/>
      <c r="GH97" s="31"/>
      <c r="GI97" s="31"/>
      <c r="GJ97" s="31"/>
      <c r="GK97" s="31"/>
      <c r="GL97" s="31"/>
      <c r="GM97" s="31"/>
      <c r="GN97" s="31"/>
      <c r="GO97" s="31"/>
      <c r="GP97" s="31"/>
      <c r="GQ97" s="31"/>
      <c r="GR97" s="31"/>
      <c r="GS97" s="31"/>
      <c r="GT97" s="31"/>
      <c r="GU97" s="31"/>
      <c r="GV97" s="31"/>
      <c r="GW97" s="31"/>
      <c r="GX97" s="31"/>
      <c r="GY97" s="31"/>
      <c r="GZ97" s="31"/>
      <c r="HA97" s="31"/>
      <c r="HB97" s="31"/>
      <c r="HC97" s="31"/>
      <c r="HD97" s="31"/>
      <c r="HE97" s="31"/>
      <c r="HF97" s="31"/>
      <c r="HG97" s="31"/>
      <c r="HH97" s="31"/>
      <c r="HI97" s="31"/>
    </row>
    <row r="98" spans="1:217" ht="15.6" customHeight="1">
      <c r="A98" s="31"/>
      <c r="B98" s="544" t="s">
        <v>83</v>
      </c>
      <c r="C98" s="544"/>
      <c r="D98" s="248"/>
      <c r="E98" s="249"/>
      <c r="F98" s="237">
        <f t="shared" ref="F98" si="42">F90+F97</f>
        <v>706.15</v>
      </c>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c r="AW98" s="31"/>
      <c r="AX98" s="31"/>
      <c r="AY98" s="31"/>
      <c r="AZ98" s="31"/>
      <c r="BA98" s="31"/>
      <c r="BB98" s="31"/>
      <c r="BC98" s="31"/>
      <c r="BD98" s="31"/>
      <c r="BE98" s="31"/>
      <c r="BF98" s="31"/>
      <c r="BG98" s="31"/>
      <c r="BH98" s="31"/>
      <c r="BI98" s="31"/>
      <c r="BJ98" s="31"/>
      <c r="BK98" s="31"/>
      <c r="BL98" s="31"/>
      <c r="BM98" s="31"/>
      <c r="BN98" s="31"/>
      <c r="BO98" s="31"/>
      <c r="BP98" s="31"/>
      <c r="BQ98" s="31"/>
      <c r="BR98" s="31"/>
      <c r="BS98" s="31"/>
      <c r="BT98" s="31"/>
      <c r="BU98" s="31"/>
      <c r="BV98" s="31"/>
      <c r="BW98" s="31"/>
      <c r="BX98" s="31"/>
      <c r="BY98" s="31"/>
      <c r="BZ98" s="31"/>
      <c r="CA98" s="31"/>
      <c r="CB98" s="31"/>
      <c r="CC98" s="31"/>
      <c r="CD98" s="31"/>
      <c r="CE98" s="31"/>
      <c r="CF98" s="31"/>
      <c r="CG98" s="31"/>
      <c r="CH98" s="31"/>
      <c r="CI98" s="31"/>
      <c r="CJ98" s="31"/>
      <c r="CK98" s="31"/>
      <c r="CL98" s="31"/>
      <c r="CM98" s="31"/>
      <c r="CN98" s="31"/>
      <c r="CO98" s="31"/>
      <c r="CP98" s="31"/>
      <c r="CQ98" s="31"/>
      <c r="CR98" s="31"/>
      <c r="CS98" s="31"/>
      <c r="CT98" s="31"/>
      <c r="CU98" s="31"/>
      <c r="CV98" s="31"/>
      <c r="CW98" s="31"/>
      <c r="CX98" s="31"/>
      <c r="CY98" s="31"/>
      <c r="CZ98" s="31"/>
      <c r="DA98" s="31"/>
      <c r="DB98" s="31"/>
      <c r="DC98" s="31"/>
      <c r="DD98" s="31"/>
      <c r="DE98" s="31"/>
      <c r="DF98" s="31"/>
      <c r="DG98" s="31"/>
      <c r="DH98" s="31"/>
      <c r="DI98" s="31"/>
      <c r="DJ98" s="31"/>
      <c r="DK98" s="31"/>
      <c r="DL98" s="31"/>
      <c r="DM98" s="31"/>
      <c r="DN98" s="31"/>
      <c r="DO98" s="31"/>
      <c r="DP98" s="31"/>
      <c r="DQ98" s="31"/>
      <c r="DR98" s="31"/>
      <c r="DS98" s="31"/>
      <c r="DT98" s="31"/>
      <c r="DU98" s="31"/>
      <c r="DV98" s="31"/>
      <c r="DW98" s="31"/>
      <c r="DX98" s="31"/>
      <c r="DY98" s="31"/>
      <c r="DZ98" s="31"/>
      <c r="EA98" s="31"/>
      <c r="EB98" s="31"/>
      <c r="EC98" s="31"/>
      <c r="ED98" s="31"/>
      <c r="EE98" s="31"/>
      <c r="EF98" s="31"/>
      <c r="EG98" s="31"/>
      <c r="EH98" s="31"/>
      <c r="EI98" s="31"/>
      <c r="EJ98" s="31"/>
      <c r="EK98" s="31"/>
      <c r="EL98" s="31"/>
      <c r="EM98" s="31"/>
      <c r="EN98" s="31"/>
      <c r="EO98" s="31"/>
      <c r="EP98" s="31"/>
      <c r="EQ98" s="31"/>
      <c r="ER98" s="31"/>
      <c r="ES98" s="31"/>
      <c r="ET98" s="31"/>
      <c r="EU98" s="31"/>
      <c r="EV98" s="31"/>
      <c r="EW98" s="31"/>
      <c r="EX98" s="31"/>
      <c r="EY98" s="31"/>
      <c r="EZ98" s="31"/>
      <c r="FA98" s="31"/>
      <c r="FB98" s="31"/>
      <c r="FC98" s="31"/>
      <c r="FD98" s="31"/>
      <c r="FE98" s="31"/>
      <c r="FF98" s="31"/>
      <c r="FG98" s="31"/>
      <c r="FH98" s="31"/>
      <c r="FI98" s="31"/>
      <c r="FJ98" s="31"/>
      <c r="FK98" s="31"/>
      <c r="FL98" s="31"/>
      <c r="FM98" s="31"/>
      <c r="FN98" s="31"/>
      <c r="FO98" s="31"/>
      <c r="FP98" s="31"/>
      <c r="FQ98" s="31"/>
      <c r="FR98" s="31"/>
      <c r="FS98" s="31"/>
      <c r="FT98" s="31"/>
      <c r="FU98" s="31"/>
      <c r="FV98" s="31"/>
      <c r="FW98" s="31"/>
      <c r="FX98" s="31"/>
      <c r="FY98" s="31"/>
      <c r="FZ98" s="31"/>
      <c r="GA98" s="31"/>
      <c r="GB98" s="31"/>
      <c r="GC98" s="31"/>
      <c r="GD98" s="31"/>
      <c r="GE98" s="31"/>
      <c r="GF98" s="31"/>
      <c r="GG98" s="31"/>
      <c r="GH98" s="31"/>
      <c r="GI98" s="31"/>
      <c r="GJ98" s="31"/>
      <c r="GK98" s="31"/>
      <c r="GL98" s="31"/>
      <c r="GM98" s="31"/>
      <c r="GN98" s="31"/>
      <c r="GO98" s="31"/>
      <c r="GP98" s="31"/>
      <c r="GQ98" s="31"/>
      <c r="GR98" s="31"/>
      <c r="GS98" s="31"/>
      <c r="GT98" s="31"/>
      <c r="GU98" s="31"/>
      <c r="GV98" s="31"/>
      <c r="GW98" s="31"/>
      <c r="GX98" s="31"/>
      <c r="GY98" s="31"/>
      <c r="GZ98" s="31"/>
      <c r="HA98" s="31"/>
      <c r="HB98" s="31"/>
      <c r="HC98" s="31"/>
      <c r="HD98" s="31"/>
      <c r="HE98" s="31"/>
      <c r="HF98" s="31"/>
      <c r="HG98" s="31"/>
      <c r="HH98" s="31"/>
      <c r="HI98" s="31"/>
    </row>
    <row r="99" spans="1:217" ht="15.6" customHeight="1">
      <c r="A99" s="31"/>
      <c r="B99" s="405" t="s">
        <v>84</v>
      </c>
      <c r="C99" s="406" t="s">
        <v>85</v>
      </c>
      <c r="D99" s="406"/>
      <c r="E99" s="407"/>
      <c r="F99" s="398" t="s">
        <v>31</v>
      </c>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c r="BG99" s="31"/>
      <c r="BH99" s="31"/>
      <c r="BI99" s="31"/>
      <c r="BJ99" s="31"/>
      <c r="BK99" s="31"/>
      <c r="BL99" s="31"/>
      <c r="BM99" s="31"/>
      <c r="BN99" s="31"/>
      <c r="BO99" s="31"/>
      <c r="BP99" s="31"/>
      <c r="BQ99" s="31"/>
      <c r="BR99" s="31"/>
      <c r="BS99" s="31"/>
      <c r="BT99" s="31"/>
      <c r="BU99" s="31"/>
      <c r="BV99" s="31"/>
      <c r="BW99" s="31"/>
      <c r="BX99" s="31"/>
      <c r="BY99" s="31"/>
      <c r="BZ99" s="31"/>
      <c r="CA99" s="31"/>
      <c r="CB99" s="31"/>
      <c r="CC99" s="31"/>
      <c r="CD99" s="31"/>
      <c r="CE99" s="31"/>
      <c r="CF99" s="31"/>
      <c r="CG99" s="31"/>
      <c r="CH99" s="31"/>
      <c r="CI99" s="31"/>
      <c r="CJ99" s="31"/>
      <c r="CK99" s="31"/>
      <c r="CL99" s="31"/>
      <c r="CM99" s="31"/>
      <c r="CN99" s="31"/>
      <c r="CO99" s="31"/>
      <c r="CP99" s="31"/>
      <c r="CQ99" s="31"/>
      <c r="CR99" s="31"/>
      <c r="CS99" s="31"/>
      <c r="CT99" s="31"/>
      <c r="CU99" s="31"/>
      <c r="CV99" s="31"/>
      <c r="CW99" s="31"/>
      <c r="CX99" s="31"/>
      <c r="CY99" s="31"/>
      <c r="CZ99" s="31"/>
      <c r="DA99" s="31"/>
      <c r="DB99" s="31"/>
      <c r="DC99" s="31"/>
      <c r="DD99" s="31"/>
      <c r="DE99" s="31"/>
      <c r="DF99" s="31"/>
      <c r="DG99" s="31"/>
      <c r="DH99" s="31"/>
      <c r="DI99" s="31"/>
      <c r="DJ99" s="31"/>
      <c r="DK99" s="31"/>
      <c r="DL99" s="31"/>
      <c r="DM99" s="31"/>
      <c r="DN99" s="31"/>
      <c r="DO99" s="31"/>
      <c r="DP99" s="31"/>
      <c r="DQ99" s="31"/>
      <c r="DR99" s="31"/>
      <c r="DS99" s="31"/>
      <c r="DT99" s="31"/>
      <c r="DU99" s="31"/>
      <c r="DV99" s="31"/>
      <c r="DW99" s="31"/>
      <c r="DX99" s="31"/>
      <c r="DY99" s="31"/>
      <c r="DZ99" s="31"/>
      <c r="EA99" s="31"/>
      <c r="EB99" s="31"/>
      <c r="EC99" s="31"/>
      <c r="ED99" s="31"/>
      <c r="EE99" s="31"/>
      <c r="EF99" s="31"/>
      <c r="EG99" s="31"/>
      <c r="EH99" s="31"/>
      <c r="EI99" s="31"/>
      <c r="EJ99" s="31"/>
      <c r="EK99" s="31"/>
      <c r="EL99" s="31"/>
      <c r="EM99" s="31"/>
      <c r="EN99" s="31"/>
      <c r="EO99" s="31"/>
      <c r="EP99" s="31"/>
      <c r="EQ99" s="31"/>
      <c r="ER99" s="31"/>
      <c r="ES99" s="31"/>
      <c r="ET99" s="31"/>
      <c r="EU99" s="31"/>
      <c r="EV99" s="31"/>
      <c r="EW99" s="31"/>
      <c r="EX99" s="31"/>
      <c r="EY99" s="31"/>
      <c r="EZ99" s="31"/>
      <c r="FA99" s="31"/>
      <c r="FB99" s="31"/>
      <c r="FC99" s="31"/>
      <c r="FD99" s="31"/>
      <c r="FE99" s="31"/>
      <c r="FF99" s="31"/>
      <c r="FG99" s="31"/>
      <c r="FH99" s="31"/>
      <c r="FI99" s="31"/>
      <c r="FJ99" s="31"/>
      <c r="FK99" s="31"/>
      <c r="FL99" s="31"/>
      <c r="FM99" s="31"/>
      <c r="FN99" s="31"/>
      <c r="FO99" s="31"/>
      <c r="FP99" s="31"/>
      <c r="FQ99" s="31"/>
      <c r="FR99" s="31"/>
      <c r="FS99" s="31"/>
      <c r="FT99" s="31"/>
      <c r="FU99" s="31"/>
      <c r="FV99" s="31"/>
      <c r="FW99" s="31"/>
      <c r="FX99" s="31"/>
      <c r="FY99" s="31"/>
      <c r="FZ99" s="31"/>
      <c r="GA99" s="31"/>
      <c r="GB99" s="31"/>
      <c r="GC99" s="31"/>
      <c r="GD99" s="31"/>
      <c r="GE99" s="31"/>
      <c r="GF99" s="31"/>
      <c r="GG99" s="31"/>
      <c r="GH99" s="31"/>
      <c r="GI99" s="31"/>
      <c r="GJ99" s="31"/>
      <c r="GK99" s="31"/>
      <c r="GL99" s="31"/>
      <c r="GM99" s="31"/>
      <c r="GN99" s="31"/>
      <c r="GO99" s="31"/>
      <c r="GP99" s="31"/>
      <c r="GQ99" s="31"/>
      <c r="GR99" s="31"/>
      <c r="GS99" s="31"/>
      <c r="GT99" s="31"/>
      <c r="GU99" s="31"/>
      <c r="GV99" s="31"/>
      <c r="GW99" s="31"/>
      <c r="GX99" s="31"/>
      <c r="GY99" s="31"/>
      <c r="GZ99" s="31"/>
      <c r="HA99" s="31"/>
      <c r="HB99" s="31"/>
      <c r="HC99" s="31"/>
      <c r="HD99" s="31"/>
      <c r="HE99" s="31"/>
      <c r="HF99" s="31"/>
      <c r="HG99" s="31"/>
      <c r="HH99" s="31"/>
      <c r="HI99" s="31"/>
    </row>
    <row r="100" spans="1:217" ht="15.6" customHeight="1">
      <c r="A100" s="31"/>
      <c r="B100" s="231" t="s">
        <v>7</v>
      </c>
      <c r="C100" s="246" t="s">
        <v>86</v>
      </c>
      <c r="D100" s="246"/>
      <c r="E100" s="247"/>
      <c r="F100" s="395">
        <v>0</v>
      </c>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c r="BV100" s="31"/>
      <c r="BW100" s="31"/>
      <c r="BX100" s="31"/>
      <c r="BY100" s="31"/>
      <c r="BZ100" s="31"/>
      <c r="CA100" s="31"/>
      <c r="CB100" s="31"/>
      <c r="CC100" s="31"/>
      <c r="CD100" s="31"/>
      <c r="CE100" s="31"/>
      <c r="CF100" s="31"/>
      <c r="CG100" s="31"/>
      <c r="CH100" s="31"/>
      <c r="CI100" s="31"/>
      <c r="CJ100" s="31"/>
      <c r="CK100" s="31"/>
      <c r="CL100" s="31"/>
      <c r="CM100" s="31"/>
      <c r="CN100" s="31"/>
      <c r="CO100" s="31"/>
      <c r="CP100" s="31"/>
      <c r="CQ100" s="31"/>
      <c r="CR100" s="31"/>
      <c r="CS100" s="31"/>
      <c r="CT100" s="31"/>
      <c r="CU100" s="31"/>
      <c r="CV100" s="31"/>
      <c r="CW100" s="31"/>
      <c r="CX100" s="31"/>
      <c r="CY100" s="31"/>
      <c r="CZ100" s="31"/>
      <c r="DA100" s="31"/>
      <c r="DB100" s="31"/>
      <c r="DC100" s="31"/>
      <c r="DD100" s="31"/>
      <c r="DE100" s="31"/>
      <c r="DF100" s="31"/>
      <c r="DG100" s="31"/>
      <c r="DH100" s="31"/>
      <c r="DI100" s="31"/>
      <c r="DJ100" s="31"/>
      <c r="DK100" s="31"/>
      <c r="DL100" s="31"/>
      <c r="DM100" s="31"/>
      <c r="DN100" s="31"/>
      <c r="DO100" s="31"/>
      <c r="DP100" s="31"/>
      <c r="DQ100" s="31"/>
      <c r="DR100" s="31"/>
      <c r="DS100" s="31"/>
      <c r="DT100" s="31"/>
      <c r="DU100" s="31"/>
      <c r="DV100" s="31"/>
      <c r="DW100" s="31"/>
      <c r="DX100" s="31"/>
      <c r="DY100" s="31"/>
      <c r="DZ100" s="31"/>
      <c r="EA100" s="31"/>
      <c r="EB100" s="31"/>
      <c r="EC100" s="31"/>
      <c r="ED100" s="31"/>
      <c r="EE100" s="31"/>
      <c r="EF100" s="31"/>
      <c r="EG100" s="31"/>
      <c r="EH100" s="31"/>
      <c r="EI100" s="31"/>
      <c r="EJ100" s="31"/>
      <c r="EK100" s="31"/>
      <c r="EL100" s="31"/>
      <c r="EM100" s="31"/>
      <c r="EN100" s="31"/>
      <c r="EO100" s="31"/>
      <c r="EP100" s="31"/>
      <c r="EQ100" s="31"/>
      <c r="ER100" s="31"/>
      <c r="ES100" s="31"/>
      <c r="ET100" s="31"/>
      <c r="EU100" s="31"/>
      <c r="EV100" s="31"/>
      <c r="EW100" s="31"/>
      <c r="EX100" s="31"/>
      <c r="EY100" s="31"/>
      <c r="EZ100" s="31"/>
      <c r="FA100" s="31"/>
      <c r="FB100" s="31"/>
      <c r="FC100" s="31"/>
      <c r="FD100" s="31"/>
      <c r="FE100" s="31"/>
      <c r="FF100" s="31"/>
      <c r="FG100" s="31"/>
      <c r="FH100" s="31"/>
      <c r="FI100" s="31"/>
      <c r="FJ100" s="31"/>
      <c r="FK100" s="31"/>
      <c r="FL100" s="31"/>
      <c r="FM100" s="31"/>
      <c r="FN100" s="31"/>
      <c r="FO100" s="31"/>
      <c r="FP100" s="31"/>
      <c r="FQ100" s="31"/>
      <c r="FR100" s="31"/>
      <c r="FS100" s="31"/>
      <c r="FT100" s="31"/>
      <c r="FU100" s="31"/>
      <c r="FV100" s="31"/>
      <c r="FW100" s="31"/>
      <c r="FX100" s="31"/>
      <c r="FY100" s="31"/>
      <c r="FZ100" s="31"/>
      <c r="GA100" s="31"/>
      <c r="GB100" s="31"/>
      <c r="GC100" s="31"/>
      <c r="GD100" s="31"/>
      <c r="GE100" s="31"/>
      <c r="GF100" s="31"/>
      <c r="GG100" s="31"/>
      <c r="GH100" s="31"/>
      <c r="GI100" s="31"/>
      <c r="GJ100" s="31"/>
      <c r="GK100" s="31"/>
      <c r="GL100" s="31"/>
      <c r="GM100" s="31"/>
      <c r="GN100" s="31"/>
      <c r="GO100" s="31"/>
      <c r="GP100" s="31"/>
      <c r="GQ100" s="31"/>
      <c r="GR100" s="31"/>
      <c r="GS100" s="31"/>
      <c r="GT100" s="31"/>
      <c r="GU100" s="31"/>
      <c r="GV100" s="31"/>
      <c r="GW100" s="31"/>
      <c r="GX100" s="31"/>
      <c r="GY100" s="31"/>
      <c r="GZ100" s="31"/>
      <c r="HA100" s="31"/>
      <c r="HB100" s="31"/>
      <c r="HC100" s="31"/>
      <c r="HD100" s="31"/>
      <c r="HE100" s="31"/>
      <c r="HF100" s="31"/>
      <c r="HG100" s="31"/>
      <c r="HH100" s="31"/>
      <c r="HI100" s="31"/>
    </row>
    <row r="101" spans="1:217" ht="15.6" customHeight="1">
      <c r="A101" s="31"/>
      <c r="B101" s="33" t="s">
        <v>8</v>
      </c>
      <c r="C101" s="79" t="s">
        <v>87</v>
      </c>
      <c r="D101" s="79"/>
      <c r="E101" s="250"/>
      <c r="F101" s="395">
        <v>0</v>
      </c>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c r="DL101" s="31"/>
      <c r="DM101" s="31"/>
      <c r="DN101" s="31"/>
      <c r="DO101" s="31"/>
      <c r="DP101" s="31"/>
      <c r="DQ101" s="31"/>
      <c r="DR101" s="31"/>
      <c r="DS101" s="31"/>
      <c r="DT101" s="31"/>
      <c r="DU101" s="31"/>
      <c r="DV101" s="31"/>
      <c r="DW101" s="31"/>
      <c r="DX101" s="31"/>
      <c r="DY101" s="31"/>
      <c r="DZ101" s="31"/>
      <c r="EA101" s="31"/>
      <c r="EB101" s="31"/>
      <c r="EC101" s="31"/>
      <c r="ED101" s="31"/>
      <c r="EE101" s="31"/>
      <c r="EF101" s="31"/>
      <c r="EG101" s="31"/>
      <c r="EH101" s="31"/>
      <c r="EI101" s="31"/>
      <c r="EJ101" s="31"/>
      <c r="EK101" s="31"/>
      <c r="EL101" s="31"/>
      <c r="EM101" s="31"/>
      <c r="EN101" s="31"/>
      <c r="EO101" s="31"/>
      <c r="EP101" s="31"/>
      <c r="EQ101" s="31"/>
      <c r="ER101" s="31"/>
      <c r="ES101" s="31"/>
      <c r="ET101" s="31"/>
      <c r="EU101" s="31"/>
      <c r="EV101" s="31"/>
      <c r="EW101" s="31"/>
      <c r="EX101" s="31"/>
      <c r="EY101" s="31"/>
      <c r="EZ101" s="31"/>
      <c r="FA101" s="31"/>
      <c r="FB101" s="31"/>
      <c r="FC101" s="31"/>
      <c r="FD101" s="31"/>
      <c r="FE101" s="31"/>
      <c r="FF101" s="31"/>
      <c r="FG101" s="31"/>
      <c r="FH101" s="31"/>
      <c r="FI101" s="31"/>
      <c r="FJ101" s="31"/>
      <c r="FK101" s="31"/>
      <c r="FL101" s="31"/>
      <c r="FM101" s="31"/>
      <c r="FN101" s="31"/>
      <c r="FO101" s="31"/>
      <c r="FP101" s="31"/>
      <c r="FQ101" s="31"/>
      <c r="FR101" s="31"/>
      <c r="FS101" s="31"/>
      <c r="FT101" s="31"/>
      <c r="FU101" s="31"/>
      <c r="FV101" s="31"/>
      <c r="FW101" s="31"/>
      <c r="FX101" s="31"/>
      <c r="FY101" s="31"/>
      <c r="FZ101" s="31"/>
      <c r="GA101" s="31"/>
      <c r="GB101" s="31"/>
      <c r="GC101" s="31"/>
      <c r="GD101" s="31"/>
      <c r="GE101" s="31"/>
      <c r="GF101" s="31"/>
      <c r="GG101" s="31"/>
      <c r="GH101" s="31"/>
      <c r="GI101" s="31"/>
      <c r="GJ101" s="31"/>
      <c r="GK101" s="31"/>
      <c r="GL101" s="31"/>
      <c r="GM101" s="31"/>
      <c r="GN101" s="31"/>
      <c r="GO101" s="31"/>
      <c r="GP101" s="31"/>
      <c r="GQ101" s="31"/>
      <c r="GR101" s="31"/>
      <c r="GS101" s="31"/>
      <c r="GT101" s="31"/>
      <c r="GU101" s="31"/>
      <c r="GV101" s="31"/>
      <c r="GW101" s="31"/>
      <c r="GX101" s="31"/>
      <c r="GY101" s="31"/>
      <c r="GZ101" s="31"/>
      <c r="HA101" s="31"/>
      <c r="HB101" s="31"/>
      <c r="HC101" s="31"/>
      <c r="HD101" s="31"/>
      <c r="HE101" s="31"/>
      <c r="HF101" s="31"/>
      <c r="HG101" s="31"/>
      <c r="HH101" s="31"/>
      <c r="HI101" s="31"/>
    </row>
    <row r="102" spans="1:217" ht="15.6" customHeight="1">
      <c r="A102" s="31"/>
      <c r="B102" s="408"/>
      <c r="C102" s="410" t="s">
        <v>88</v>
      </c>
      <c r="D102" s="410"/>
      <c r="E102" s="409"/>
      <c r="F102" s="395">
        <v>0</v>
      </c>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c r="DL102" s="31"/>
      <c r="DM102" s="31"/>
      <c r="DN102" s="31"/>
      <c r="DO102" s="31"/>
      <c r="DP102" s="31"/>
      <c r="DQ102" s="31"/>
      <c r="DR102" s="31"/>
      <c r="DS102" s="31"/>
      <c r="DT102" s="31"/>
      <c r="DU102" s="31"/>
      <c r="DV102" s="31"/>
      <c r="DW102" s="31"/>
      <c r="DX102" s="31"/>
      <c r="DY102" s="31"/>
      <c r="DZ102" s="31"/>
      <c r="EA102" s="31"/>
      <c r="EB102" s="31"/>
      <c r="EC102" s="31"/>
      <c r="ED102" s="31"/>
      <c r="EE102" s="31"/>
      <c r="EF102" s="31"/>
      <c r="EG102" s="31"/>
      <c r="EH102" s="31"/>
      <c r="EI102" s="31"/>
      <c r="EJ102" s="31"/>
      <c r="EK102" s="31"/>
      <c r="EL102" s="31"/>
      <c r="EM102" s="31"/>
      <c r="EN102" s="31"/>
      <c r="EO102" s="31"/>
      <c r="EP102" s="31"/>
      <c r="EQ102" s="31"/>
      <c r="ER102" s="31"/>
      <c r="ES102" s="31"/>
      <c r="ET102" s="31"/>
      <c r="EU102" s="31"/>
      <c r="EV102" s="31"/>
      <c r="EW102" s="31"/>
      <c r="EX102" s="31"/>
      <c r="EY102" s="31"/>
      <c r="EZ102" s="31"/>
      <c r="FA102" s="31"/>
      <c r="FB102" s="31"/>
      <c r="FC102" s="31"/>
      <c r="FD102" s="31"/>
      <c r="FE102" s="31"/>
      <c r="FF102" s="31"/>
      <c r="FG102" s="31"/>
      <c r="FH102" s="31"/>
      <c r="FI102" s="31"/>
      <c r="FJ102" s="31"/>
      <c r="FK102" s="31"/>
      <c r="FL102" s="31"/>
      <c r="FM102" s="31"/>
      <c r="FN102" s="31"/>
      <c r="FO102" s="31"/>
      <c r="FP102" s="31"/>
      <c r="FQ102" s="31"/>
      <c r="FR102" s="31"/>
      <c r="FS102" s="31"/>
      <c r="FT102" s="31"/>
      <c r="FU102" s="31"/>
      <c r="FV102" s="31"/>
      <c r="FW102" s="31"/>
      <c r="FX102" s="31"/>
      <c r="FY102" s="31"/>
      <c r="FZ102" s="31"/>
      <c r="GA102" s="31"/>
      <c r="GB102" s="31"/>
      <c r="GC102" s="31"/>
      <c r="GD102" s="31"/>
      <c r="GE102" s="31"/>
      <c r="GF102" s="31"/>
      <c r="GG102" s="31"/>
      <c r="GH102" s="31"/>
      <c r="GI102" s="31"/>
      <c r="GJ102" s="31"/>
      <c r="GK102" s="31"/>
      <c r="GL102" s="31"/>
      <c r="GM102" s="31"/>
      <c r="GN102" s="31"/>
      <c r="GO102" s="31"/>
      <c r="GP102" s="31"/>
      <c r="GQ102" s="31"/>
      <c r="GR102" s="31"/>
      <c r="GS102" s="31"/>
      <c r="GT102" s="31"/>
      <c r="GU102" s="31"/>
      <c r="GV102" s="31"/>
      <c r="GW102" s="31"/>
      <c r="GX102" s="31"/>
      <c r="GY102" s="31"/>
      <c r="GZ102" s="31"/>
      <c r="HA102" s="31"/>
      <c r="HB102" s="31"/>
      <c r="HC102" s="31"/>
      <c r="HD102" s="31"/>
      <c r="HE102" s="31"/>
      <c r="HF102" s="31"/>
      <c r="HG102" s="31"/>
      <c r="HH102" s="31"/>
      <c r="HI102" s="31"/>
    </row>
    <row r="103" spans="1:217" ht="15.6" customHeight="1">
      <c r="A103" s="31"/>
      <c r="B103" s="201"/>
      <c r="C103" s="229"/>
      <c r="D103" s="229"/>
      <c r="E103" s="217"/>
      <c r="F103" s="230"/>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c r="DL103" s="31"/>
      <c r="DM103" s="31"/>
      <c r="DN103" s="31"/>
      <c r="DO103" s="31"/>
      <c r="DP103" s="31"/>
      <c r="DQ103" s="31"/>
      <c r="DR103" s="31"/>
      <c r="DS103" s="31"/>
      <c r="DT103" s="31"/>
      <c r="DU103" s="31"/>
      <c r="DV103" s="31"/>
      <c r="DW103" s="31"/>
      <c r="DX103" s="31"/>
      <c r="DY103" s="31"/>
      <c r="DZ103" s="31"/>
      <c r="EA103" s="31"/>
      <c r="EB103" s="31"/>
      <c r="EC103" s="31"/>
      <c r="ED103" s="31"/>
      <c r="EE103" s="31"/>
      <c r="EF103" s="31"/>
      <c r="EG103" s="31"/>
      <c r="EH103" s="31"/>
      <c r="EI103" s="31"/>
      <c r="EJ103" s="31"/>
      <c r="EK103" s="31"/>
      <c r="EL103" s="31"/>
      <c r="EM103" s="31"/>
      <c r="EN103" s="31"/>
      <c r="EO103" s="31"/>
      <c r="EP103" s="31"/>
      <c r="EQ103" s="31"/>
      <c r="ER103" s="31"/>
      <c r="ES103" s="31"/>
      <c r="ET103" s="31"/>
      <c r="EU103" s="31"/>
      <c r="EV103" s="31"/>
      <c r="EW103" s="31"/>
      <c r="EX103" s="31"/>
      <c r="EY103" s="31"/>
      <c r="EZ103" s="31"/>
      <c r="FA103" s="31"/>
      <c r="FB103" s="31"/>
      <c r="FC103" s="31"/>
      <c r="FD103" s="31"/>
      <c r="FE103" s="31"/>
      <c r="FF103" s="31"/>
      <c r="FG103" s="31"/>
      <c r="FH103" s="31"/>
      <c r="FI103" s="31"/>
      <c r="FJ103" s="31"/>
      <c r="FK103" s="31"/>
      <c r="FL103" s="31"/>
      <c r="FM103" s="31"/>
      <c r="FN103" s="31"/>
      <c r="FO103" s="31"/>
      <c r="FP103" s="31"/>
      <c r="FQ103" s="31"/>
      <c r="FR103" s="31"/>
      <c r="FS103" s="31"/>
      <c r="FT103" s="31"/>
      <c r="FU103" s="31"/>
      <c r="FV103" s="31"/>
      <c r="FW103" s="31"/>
      <c r="FX103" s="31"/>
      <c r="FY103" s="31"/>
      <c r="FZ103" s="31"/>
      <c r="GA103" s="31"/>
      <c r="GB103" s="31"/>
      <c r="GC103" s="31"/>
      <c r="GD103" s="31"/>
      <c r="GE103" s="31"/>
      <c r="GF103" s="31"/>
      <c r="GG103" s="31"/>
      <c r="GH103" s="31"/>
      <c r="GI103" s="31"/>
      <c r="GJ103" s="31"/>
      <c r="GK103" s="31"/>
      <c r="GL103" s="31"/>
      <c r="GM103" s="31"/>
      <c r="GN103" s="31"/>
      <c r="GO103" s="31"/>
      <c r="GP103" s="31"/>
      <c r="GQ103" s="31"/>
      <c r="GR103" s="31"/>
      <c r="GS103" s="31"/>
      <c r="GT103" s="31"/>
      <c r="GU103" s="31"/>
      <c r="GV103" s="31"/>
      <c r="GW103" s="31"/>
      <c r="GX103" s="31"/>
      <c r="GY103" s="31"/>
      <c r="GZ103" s="31"/>
      <c r="HA103" s="31"/>
      <c r="HB103" s="31"/>
      <c r="HC103" s="31"/>
      <c r="HD103" s="31"/>
      <c r="HE103" s="31"/>
      <c r="HF103" s="31"/>
      <c r="HG103" s="31"/>
      <c r="HH103" s="31"/>
      <c r="HI103" s="31"/>
    </row>
    <row r="104" spans="1:217" ht="15.6" customHeight="1">
      <c r="A104" s="31"/>
      <c r="B104" s="545" t="s">
        <v>89</v>
      </c>
      <c r="C104" s="545"/>
      <c r="D104" s="545"/>
      <c r="E104" s="545"/>
      <c r="F104" s="251" t="s">
        <v>31</v>
      </c>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c r="DL104" s="31"/>
      <c r="DM104" s="31"/>
      <c r="DN104" s="31"/>
      <c r="DO104" s="31"/>
      <c r="DP104" s="31"/>
      <c r="DQ104" s="31"/>
      <c r="DR104" s="31"/>
      <c r="DS104" s="31"/>
      <c r="DT104" s="31"/>
      <c r="DU104" s="31"/>
      <c r="DV104" s="31"/>
      <c r="DW104" s="31"/>
      <c r="DX104" s="31"/>
      <c r="DY104" s="31"/>
      <c r="DZ104" s="31"/>
      <c r="EA104" s="31"/>
      <c r="EB104" s="31"/>
      <c r="EC104" s="31"/>
      <c r="ED104" s="31"/>
      <c r="EE104" s="31"/>
      <c r="EF104" s="31"/>
      <c r="EG104" s="31"/>
      <c r="EH104" s="31"/>
      <c r="EI104" s="31"/>
      <c r="EJ104" s="31"/>
      <c r="EK104" s="31"/>
      <c r="EL104" s="31"/>
      <c r="EM104" s="31"/>
      <c r="EN104" s="31"/>
      <c r="EO104" s="31"/>
      <c r="EP104" s="31"/>
      <c r="EQ104" s="31"/>
      <c r="ER104" s="31"/>
      <c r="ES104" s="31"/>
      <c r="ET104" s="31"/>
      <c r="EU104" s="31"/>
      <c r="EV104" s="31"/>
      <c r="EW104" s="31"/>
      <c r="EX104" s="31"/>
      <c r="EY104" s="31"/>
      <c r="EZ104" s="31"/>
      <c r="FA104" s="31"/>
      <c r="FB104" s="31"/>
      <c r="FC104" s="31"/>
      <c r="FD104" s="31"/>
      <c r="FE104" s="31"/>
      <c r="FF104" s="31"/>
      <c r="FG104" s="31"/>
      <c r="FH104" s="31"/>
      <c r="FI104" s="31"/>
      <c r="FJ104" s="31"/>
      <c r="FK104" s="31"/>
      <c r="FL104" s="31"/>
      <c r="FM104" s="31"/>
      <c r="FN104" s="31"/>
      <c r="FO104" s="31"/>
      <c r="FP104" s="31"/>
      <c r="FQ104" s="31"/>
      <c r="FR104" s="31"/>
      <c r="FS104" s="31"/>
      <c r="FT104" s="31"/>
      <c r="FU104" s="31"/>
      <c r="FV104" s="31"/>
      <c r="FW104" s="31"/>
      <c r="FX104" s="31"/>
      <c r="FY104" s="31"/>
      <c r="FZ104" s="31"/>
      <c r="GA104" s="31"/>
      <c r="GB104" s="31"/>
      <c r="GC104" s="31"/>
      <c r="GD104" s="31"/>
      <c r="GE104" s="31"/>
      <c r="GF104" s="31"/>
      <c r="GG104" s="31"/>
      <c r="GH104" s="31"/>
      <c r="GI104" s="31"/>
      <c r="GJ104" s="31"/>
      <c r="GK104" s="31"/>
      <c r="GL104" s="31"/>
      <c r="GM104" s="31"/>
      <c r="GN104" s="31"/>
      <c r="GO104" s="31"/>
      <c r="GP104" s="31"/>
      <c r="GQ104" s="31"/>
      <c r="GR104" s="31"/>
      <c r="GS104" s="31"/>
      <c r="GT104" s="31"/>
      <c r="GU104" s="31"/>
      <c r="GV104" s="31"/>
      <c r="GW104" s="31"/>
      <c r="GX104" s="31"/>
      <c r="GY104" s="31"/>
      <c r="GZ104" s="31"/>
      <c r="HA104" s="31"/>
      <c r="HB104" s="31"/>
      <c r="HC104" s="31"/>
      <c r="HD104" s="31"/>
      <c r="HE104" s="31"/>
      <c r="HF104" s="31"/>
      <c r="HG104" s="31"/>
      <c r="HH104" s="31"/>
      <c r="HI104" s="31"/>
    </row>
    <row r="105" spans="1:217" ht="15.6" customHeight="1">
      <c r="A105" s="31"/>
      <c r="B105" s="231" t="s">
        <v>72</v>
      </c>
      <c r="C105" s="27" t="s">
        <v>73</v>
      </c>
      <c r="D105" s="27"/>
      <c r="E105" s="233"/>
      <c r="F105" s="252">
        <f t="shared" ref="F105" si="43">F98</f>
        <v>706.15</v>
      </c>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c r="BP105" s="31"/>
      <c r="BQ105" s="31"/>
      <c r="BR105" s="31"/>
      <c r="BS105" s="31"/>
      <c r="BT105" s="31"/>
      <c r="BU105" s="31"/>
      <c r="BV105" s="31"/>
      <c r="BW105" s="31"/>
      <c r="BX105" s="31"/>
      <c r="BY105" s="31"/>
      <c r="BZ105" s="31"/>
      <c r="CA105" s="31"/>
      <c r="CB105" s="31"/>
      <c r="CC105" s="31"/>
      <c r="CD105" s="31"/>
      <c r="CE105" s="31"/>
      <c r="CF105" s="31"/>
      <c r="CG105" s="31"/>
      <c r="CH105" s="31"/>
      <c r="CI105" s="31"/>
      <c r="CJ105" s="31"/>
      <c r="CK105" s="31"/>
      <c r="CL105" s="31"/>
      <c r="CM105" s="31"/>
      <c r="CN105" s="31"/>
      <c r="CO105" s="31"/>
      <c r="CP105" s="31"/>
      <c r="CQ105" s="31"/>
      <c r="CR105" s="31"/>
      <c r="CS105" s="31"/>
      <c r="CT105" s="31"/>
      <c r="CU105" s="31"/>
      <c r="CV105" s="31"/>
      <c r="CW105" s="31"/>
      <c r="CX105" s="31"/>
      <c r="CY105" s="31"/>
      <c r="CZ105" s="31"/>
      <c r="DA105" s="31"/>
      <c r="DB105" s="31"/>
      <c r="DC105" s="31"/>
      <c r="DD105" s="31"/>
      <c r="DE105" s="31"/>
      <c r="DF105" s="31"/>
      <c r="DG105" s="31"/>
      <c r="DH105" s="31"/>
      <c r="DI105" s="31"/>
      <c r="DJ105" s="31"/>
      <c r="DK105" s="31"/>
      <c r="DL105" s="31"/>
      <c r="DM105" s="31"/>
      <c r="DN105" s="31"/>
      <c r="DO105" s="31"/>
      <c r="DP105" s="31"/>
      <c r="DQ105" s="31"/>
      <c r="DR105" s="31"/>
      <c r="DS105" s="31"/>
      <c r="DT105" s="31"/>
      <c r="DU105" s="31"/>
      <c r="DV105" s="31"/>
      <c r="DW105" s="31"/>
      <c r="DX105" s="31"/>
      <c r="DY105" s="31"/>
      <c r="DZ105" s="31"/>
      <c r="EA105" s="31"/>
      <c r="EB105" s="31"/>
      <c r="EC105" s="31"/>
      <c r="ED105" s="31"/>
      <c r="EE105" s="31"/>
      <c r="EF105" s="31"/>
      <c r="EG105" s="31"/>
      <c r="EH105" s="31"/>
      <c r="EI105" s="31"/>
      <c r="EJ105" s="31"/>
      <c r="EK105" s="31"/>
      <c r="EL105" s="31"/>
      <c r="EM105" s="31"/>
      <c r="EN105" s="31"/>
      <c r="EO105" s="31"/>
      <c r="EP105" s="31"/>
      <c r="EQ105" s="31"/>
      <c r="ER105" s="31"/>
      <c r="ES105" s="31"/>
      <c r="ET105" s="31"/>
      <c r="EU105" s="31"/>
      <c r="EV105" s="31"/>
      <c r="EW105" s="31"/>
      <c r="EX105" s="31"/>
      <c r="EY105" s="31"/>
      <c r="EZ105" s="31"/>
      <c r="FA105" s="31"/>
      <c r="FB105" s="31"/>
      <c r="FC105" s="31"/>
      <c r="FD105" s="31"/>
      <c r="FE105" s="31"/>
      <c r="FF105" s="31"/>
      <c r="FG105" s="31"/>
      <c r="FH105" s="31"/>
      <c r="FI105" s="31"/>
      <c r="FJ105" s="31"/>
      <c r="FK105" s="31"/>
      <c r="FL105" s="31"/>
      <c r="FM105" s="31"/>
      <c r="FN105" s="31"/>
      <c r="FO105" s="31"/>
      <c r="FP105" s="31"/>
      <c r="FQ105" s="31"/>
      <c r="FR105" s="31"/>
      <c r="FS105" s="31"/>
      <c r="FT105" s="31"/>
      <c r="FU105" s="31"/>
      <c r="FV105" s="31"/>
      <c r="FW105" s="31"/>
      <c r="FX105" s="31"/>
      <c r="FY105" s="31"/>
      <c r="FZ105" s="31"/>
      <c r="GA105" s="31"/>
      <c r="GB105" s="31"/>
      <c r="GC105" s="31"/>
      <c r="GD105" s="31"/>
      <c r="GE105" s="31"/>
      <c r="GF105" s="31"/>
      <c r="GG105" s="31"/>
      <c r="GH105" s="31"/>
      <c r="GI105" s="31"/>
      <c r="GJ105" s="31"/>
      <c r="GK105" s="31"/>
      <c r="GL105" s="31"/>
      <c r="GM105" s="31"/>
      <c r="GN105" s="31"/>
      <c r="GO105" s="31"/>
      <c r="GP105" s="31"/>
      <c r="GQ105" s="31"/>
      <c r="GR105" s="31"/>
      <c r="GS105" s="31"/>
      <c r="GT105" s="31"/>
      <c r="GU105" s="31"/>
      <c r="GV105" s="31"/>
      <c r="GW105" s="31"/>
      <c r="GX105" s="31"/>
      <c r="GY105" s="31"/>
      <c r="GZ105" s="31"/>
      <c r="HA105" s="31"/>
      <c r="HB105" s="31"/>
      <c r="HC105" s="31"/>
      <c r="HD105" s="31"/>
      <c r="HE105" s="31"/>
      <c r="HF105" s="31"/>
      <c r="HG105" s="31"/>
      <c r="HH105" s="31"/>
      <c r="HI105" s="31"/>
    </row>
    <row r="106" spans="1:217" ht="15.6" customHeight="1">
      <c r="A106" s="31"/>
      <c r="B106" s="231" t="s">
        <v>84</v>
      </c>
      <c r="C106" s="27" t="s">
        <v>85</v>
      </c>
      <c r="D106" s="27"/>
      <c r="E106" s="233"/>
      <c r="F106" s="252">
        <f t="shared" ref="F106" si="44">F102</f>
        <v>0</v>
      </c>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c r="BP106" s="31"/>
      <c r="BQ106" s="31"/>
      <c r="BR106" s="31"/>
      <c r="BS106" s="31"/>
      <c r="BT106" s="31"/>
      <c r="BU106" s="31"/>
      <c r="BV106" s="31"/>
      <c r="BW106" s="31"/>
      <c r="BX106" s="31"/>
      <c r="BY106" s="31"/>
      <c r="BZ106" s="31"/>
      <c r="CA106" s="31"/>
      <c r="CB106" s="31"/>
      <c r="CC106" s="31"/>
      <c r="CD106" s="31"/>
      <c r="CE106" s="31"/>
      <c r="CF106" s="31"/>
      <c r="CG106" s="31"/>
      <c r="CH106" s="31"/>
      <c r="CI106" s="31"/>
      <c r="CJ106" s="31"/>
      <c r="CK106" s="31"/>
      <c r="CL106" s="31"/>
      <c r="CM106" s="31"/>
      <c r="CN106" s="31"/>
      <c r="CO106" s="31"/>
      <c r="CP106" s="31"/>
      <c r="CQ106" s="31"/>
      <c r="CR106" s="31"/>
      <c r="CS106" s="31"/>
      <c r="CT106" s="31"/>
      <c r="CU106" s="31"/>
      <c r="CV106" s="31"/>
      <c r="CW106" s="31"/>
      <c r="CX106" s="31"/>
      <c r="CY106" s="31"/>
      <c r="CZ106" s="31"/>
      <c r="DA106" s="31"/>
      <c r="DB106" s="31"/>
      <c r="DC106" s="31"/>
      <c r="DD106" s="31"/>
      <c r="DE106" s="31"/>
      <c r="DF106" s="31"/>
      <c r="DG106" s="31"/>
      <c r="DH106" s="31"/>
      <c r="DI106" s="31"/>
      <c r="DJ106" s="31"/>
      <c r="DK106" s="31"/>
      <c r="DL106" s="31"/>
      <c r="DM106" s="31"/>
      <c r="DN106" s="31"/>
      <c r="DO106" s="31"/>
      <c r="DP106" s="31"/>
      <c r="DQ106" s="31"/>
      <c r="DR106" s="31"/>
      <c r="DS106" s="31"/>
      <c r="DT106" s="31"/>
      <c r="DU106" s="31"/>
      <c r="DV106" s="31"/>
      <c r="DW106" s="31"/>
      <c r="DX106" s="31"/>
      <c r="DY106" s="31"/>
      <c r="DZ106" s="31"/>
      <c r="EA106" s="31"/>
      <c r="EB106" s="31"/>
      <c r="EC106" s="31"/>
      <c r="ED106" s="31"/>
      <c r="EE106" s="31"/>
      <c r="EF106" s="31"/>
      <c r="EG106" s="31"/>
      <c r="EH106" s="31"/>
      <c r="EI106" s="31"/>
      <c r="EJ106" s="31"/>
      <c r="EK106" s="31"/>
      <c r="EL106" s="31"/>
      <c r="EM106" s="31"/>
      <c r="EN106" s="31"/>
      <c r="EO106" s="31"/>
      <c r="EP106" s="31"/>
      <c r="EQ106" s="31"/>
      <c r="ER106" s="31"/>
      <c r="ES106" s="31"/>
      <c r="ET106" s="31"/>
      <c r="EU106" s="31"/>
      <c r="EV106" s="31"/>
      <c r="EW106" s="31"/>
      <c r="EX106" s="31"/>
      <c r="EY106" s="31"/>
      <c r="EZ106" s="31"/>
      <c r="FA106" s="31"/>
      <c r="FB106" s="31"/>
      <c r="FC106" s="31"/>
      <c r="FD106" s="31"/>
      <c r="FE106" s="31"/>
      <c r="FF106" s="31"/>
      <c r="FG106" s="31"/>
      <c r="FH106" s="31"/>
      <c r="FI106" s="31"/>
      <c r="FJ106" s="31"/>
      <c r="FK106" s="31"/>
      <c r="FL106" s="31"/>
      <c r="FM106" s="31"/>
      <c r="FN106" s="31"/>
      <c r="FO106" s="31"/>
      <c r="FP106" s="31"/>
      <c r="FQ106" s="31"/>
      <c r="FR106" s="31"/>
      <c r="FS106" s="31"/>
      <c r="FT106" s="31"/>
      <c r="FU106" s="31"/>
      <c r="FV106" s="31"/>
      <c r="FW106" s="31"/>
      <c r="FX106" s="31"/>
      <c r="FY106" s="31"/>
      <c r="FZ106" s="31"/>
      <c r="GA106" s="31"/>
      <c r="GB106" s="31"/>
      <c r="GC106" s="31"/>
      <c r="GD106" s="31"/>
      <c r="GE106" s="31"/>
      <c r="GF106" s="31"/>
      <c r="GG106" s="31"/>
      <c r="GH106" s="31"/>
      <c r="GI106" s="31"/>
      <c r="GJ106" s="31"/>
      <c r="GK106" s="31"/>
      <c r="GL106" s="31"/>
      <c r="GM106" s="31"/>
      <c r="GN106" s="31"/>
      <c r="GO106" s="31"/>
      <c r="GP106" s="31"/>
      <c r="GQ106" s="31"/>
      <c r="GR106" s="31"/>
      <c r="GS106" s="31"/>
      <c r="GT106" s="31"/>
      <c r="GU106" s="31"/>
      <c r="GV106" s="31"/>
      <c r="GW106" s="31"/>
      <c r="GX106" s="31"/>
      <c r="GY106" s="31"/>
      <c r="GZ106" s="31"/>
      <c r="HA106" s="31"/>
      <c r="HB106" s="31"/>
      <c r="HC106" s="31"/>
      <c r="HD106" s="31"/>
      <c r="HE106" s="31"/>
      <c r="HF106" s="31"/>
      <c r="HG106" s="31"/>
      <c r="HH106" s="31"/>
      <c r="HI106" s="31"/>
    </row>
    <row r="107" spans="1:217" ht="15.6" customHeight="1">
      <c r="A107" s="31"/>
      <c r="B107" s="546" t="s">
        <v>90</v>
      </c>
      <c r="C107" s="546"/>
      <c r="D107" s="253"/>
      <c r="E107" s="254"/>
      <c r="F107" s="255">
        <f t="shared" ref="F107" si="45">SUM(F105:F106)</f>
        <v>706.15</v>
      </c>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c r="BR107" s="31"/>
      <c r="BS107" s="31"/>
      <c r="BT107" s="31"/>
      <c r="BU107" s="31"/>
      <c r="BV107" s="31"/>
      <c r="BW107" s="31"/>
      <c r="BX107" s="31"/>
      <c r="BY107" s="31"/>
      <c r="BZ107" s="31"/>
      <c r="CA107" s="31"/>
      <c r="CB107" s="31"/>
      <c r="CC107" s="31"/>
      <c r="CD107" s="31"/>
      <c r="CE107" s="31"/>
      <c r="CF107" s="31"/>
      <c r="CG107" s="31"/>
      <c r="CH107" s="31"/>
      <c r="CI107" s="31"/>
      <c r="CJ107" s="31"/>
      <c r="CK107" s="31"/>
      <c r="CL107" s="31"/>
      <c r="CM107" s="31"/>
      <c r="CN107" s="31"/>
      <c r="CO107" s="31"/>
      <c r="CP107" s="31"/>
      <c r="CQ107" s="31"/>
      <c r="CR107" s="31"/>
      <c r="CS107" s="31"/>
      <c r="CT107" s="31"/>
      <c r="CU107" s="31"/>
      <c r="CV107" s="31"/>
      <c r="CW107" s="31"/>
      <c r="CX107" s="31"/>
      <c r="CY107" s="31"/>
      <c r="CZ107" s="31"/>
      <c r="DA107" s="31"/>
      <c r="DB107" s="31"/>
      <c r="DC107" s="31"/>
      <c r="DD107" s="31"/>
      <c r="DE107" s="31"/>
      <c r="DF107" s="31"/>
      <c r="DG107" s="31"/>
      <c r="DH107" s="31"/>
      <c r="DI107" s="31"/>
      <c r="DJ107" s="31"/>
      <c r="DK107" s="31"/>
      <c r="DL107" s="31"/>
      <c r="DM107" s="31"/>
      <c r="DN107" s="31"/>
      <c r="DO107" s="31"/>
      <c r="DP107" s="31"/>
      <c r="DQ107" s="31"/>
      <c r="DR107" s="31"/>
      <c r="DS107" s="31"/>
      <c r="DT107" s="31"/>
      <c r="DU107" s="31"/>
      <c r="DV107" s="31"/>
      <c r="DW107" s="31"/>
      <c r="DX107" s="31"/>
      <c r="DY107" s="31"/>
      <c r="DZ107" s="31"/>
      <c r="EA107" s="31"/>
      <c r="EB107" s="31"/>
      <c r="EC107" s="31"/>
      <c r="ED107" s="31"/>
      <c r="EE107" s="31"/>
      <c r="EF107" s="31"/>
      <c r="EG107" s="31"/>
      <c r="EH107" s="31"/>
      <c r="EI107" s="31"/>
      <c r="EJ107" s="31"/>
      <c r="EK107" s="31"/>
      <c r="EL107" s="31"/>
      <c r="EM107" s="31"/>
      <c r="EN107" s="31"/>
      <c r="EO107" s="31"/>
      <c r="EP107" s="31"/>
      <c r="EQ107" s="31"/>
      <c r="ER107" s="31"/>
      <c r="ES107" s="31"/>
      <c r="ET107" s="31"/>
      <c r="EU107" s="31"/>
      <c r="EV107" s="31"/>
      <c r="EW107" s="31"/>
      <c r="EX107" s="31"/>
      <c r="EY107" s="31"/>
      <c r="EZ107" s="31"/>
      <c r="FA107" s="31"/>
      <c r="FB107" s="31"/>
      <c r="FC107" s="31"/>
      <c r="FD107" s="31"/>
      <c r="FE107" s="31"/>
      <c r="FF107" s="31"/>
      <c r="FG107" s="31"/>
      <c r="FH107" s="31"/>
      <c r="FI107" s="31"/>
      <c r="FJ107" s="31"/>
      <c r="FK107" s="31"/>
      <c r="FL107" s="31"/>
      <c r="FM107" s="31"/>
      <c r="FN107" s="31"/>
      <c r="FO107" s="31"/>
      <c r="FP107" s="31"/>
      <c r="FQ107" s="31"/>
      <c r="FR107" s="31"/>
      <c r="FS107" s="31"/>
      <c r="FT107" s="31"/>
      <c r="FU107" s="31"/>
      <c r="FV107" s="31"/>
      <c r="FW107" s="31"/>
      <c r="FX107" s="31"/>
      <c r="FY107" s="31"/>
      <c r="FZ107" s="31"/>
      <c r="GA107" s="31"/>
      <c r="GB107" s="31"/>
      <c r="GC107" s="31"/>
      <c r="GD107" s="31"/>
      <c r="GE107" s="31"/>
      <c r="GF107" s="31"/>
      <c r="GG107" s="31"/>
      <c r="GH107" s="31"/>
      <c r="GI107" s="31"/>
      <c r="GJ107" s="31"/>
      <c r="GK107" s="31"/>
      <c r="GL107" s="31"/>
      <c r="GM107" s="31"/>
      <c r="GN107" s="31"/>
      <c r="GO107" s="31"/>
      <c r="GP107" s="31"/>
      <c r="GQ107" s="31"/>
      <c r="GR107" s="31"/>
      <c r="GS107" s="31"/>
      <c r="GT107" s="31"/>
      <c r="GU107" s="31"/>
      <c r="GV107" s="31"/>
      <c r="GW107" s="31"/>
      <c r="GX107" s="31"/>
      <c r="GY107" s="31"/>
      <c r="GZ107" s="31"/>
      <c r="HA107" s="31"/>
      <c r="HB107" s="31"/>
      <c r="HC107" s="31"/>
      <c r="HD107" s="31"/>
      <c r="HE107" s="31"/>
      <c r="HF107" s="31"/>
      <c r="HG107" s="31"/>
      <c r="HH107" s="31"/>
      <c r="HI107" s="31"/>
    </row>
    <row r="108" spans="1:217" ht="15.6" customHeight="1">
      <c r="A108" s="31"/>
      <c r="B108" s="201"/>
      <c r="C108" s="229"/>
      <c r="D108" s="229"/>
      <c r="E108" s="217"/>
      <c r="F108" s="230"/>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c r="BP108" s="31"/>
      <c r="BQ108" s="31"/>
      <c r="BR108" s="31"/>
      <c r="BS108" s="31"/>
      <c r="BT108" s="31"/>
      <c r="BU108" s="31"/>
      <c r="BV108" s="31"/>
      <c r="BW108" s="31"/>
      <c r="BX108" s="31"/>
      <c r="BY108" s="31"/>
      <c r="BZ108" s="31"/>
      <c r="CA108" s="31"/>
      <c r="CB108" s="31"/>
      <c r="CC108" s="31"/>
      <c r="CD108" s="31"/>
      <c r="CE108" s="31"/>
      <c r="CF108" s="31"/>
      <c r="CG108" s="31"/>
      <c r="CH108" s="31"/>
      <c r="CI108" s="31"/>
      <c r="CJ108" s="31"/>
      <c r="CK108" s="31"/>
      <c r="CL108" s="31"/>
      <c r="CM108" s="31"/>
      <c r="CN108" s="31"/>
      <c r="CO108" s="31"/>
      <c r="CP108" s="31"/>
      <c r="CQ108" s="31"/>
      <c r="CR108" s="31"/>
      <c r="CS108" s="31"/>
      <c r="CT108" s="31"/>
      <c r="CU108" s="31"/>
      <c r="CV108" s="31"/>
      <c r="CW108" s="31"/>
      <c r="CX108" s="31"/>
      <c r="CY108" s="31"/>
      <c r="CZ108" s="31"/>
      <c r="DA108" s="31"/>
      <c r="DB108" s="31"/>
      <c r="DC108" s="31"/>
      <c r="DD108" s="31"/>
      <c r="DE108" s="31"/>
      <c r="DF108" s="31"/>
      <c r="DG108" s="31"/>
      <c r="DH108" s="31"/>
      <c r="DI108" s="31"/>
      <c r="DJ108" s="31"/>
      <c r="DK108" s="31"/>
      <c r="DL108" s="31"/>
      <c r="DM108" s="31"/>
      <c r="DN108" s="31"/>
      <c r="DO108" s="31"/>
      <c r="DP108" s="31"/>
      <c r="DQ108" s="31"/>
      <c r="DR108" s="31"/>
      <c r="DS108" s="31"/>
      <c r="DT108" s="31"/>
      <c r="DU108" s="31"/>
      <c r="DV108" s="31"/>
      <c r="DW108" s="31"/>
      <c r="DX108" s="31"/>
      <c r="DY108" s="31"/>
      <c r="DZ108" s="31"/>
      <c r="EA108" s="31"/>
      <c r="EB108" s="31"/>
      <c r="EC108" s="31"/>
      <c r="ED108" s="31"/>
      <c r="EE108" s="31"/>
      <c r="EF108" s="31"/>
      <c r="EG108" s="31"/>
      <c r="EH108" s="31"/>
      <c r="EI108" s="31"/>
      <c r="EJ108" s="31"/>
      <c r="EK108" s="31"/>
      <c r="EL108" s="31"/>
      <c r="EM108" s="31"/>
      <c r="EN108" s="31"/>
      <c r="EO108" s="31"/>
      <c r="EP108" s="31"/>
      <c r="EQ108" s="31"/>
      <c r="ER108" s="31"/>
      <c r="ES108" s="31"/>
      <c r="ET108" s="31"/>
      <c r="EU108" s="31"/>
      <c r="EV108" s="31"/>
      <c r="EW108" s="31"/>
      <c r="EX108" s="31"/>
      <c r="EY108" s="31"/>
      <c r="EZ108" s="31"/>
      <c r="FA108" s="31"/>
      <c r="FB108" s="31"/>
      <c r="FC108" s="31"/>
      <c r="FD108" s="31"/>
      <c r="FE108" s="31"/>
      <c r="FF108" s="31"/>
      <c r="FG108" s="31"/>
      <c r="FH108" s="31"/>
      <c r="FI108" s="31"/>
      <c r="FJ108" s="31"/>
      <c r="FK108" s="31"/>
      <c r="FL108" s="31"/>
      <c r="FM108" s="31"/>
      <c r="FN108" s="31"/>
      <c r="FO108" s="31"/>
      <c r="FP108" s="31"/>
      <c r="FQ108" s="31"/>
      <c r="FR108" s="31"/>
      <c r="FS108" s="31"/>
      <c r="FT108" s="31"/>
      <c r="FU108" s="31"/>
      <c r="FV108" s="31"/>
      <c r="FW108" s="31"/>
      <c r="FX108" s="31"/>
      <c r="FY108" s="31"/>
      <c r="FZ108" s="31"/>
      <c r="GA108" s="31"/>
      <c r="GB108" s="31"/>
      <c r="GC108" s="31"/>
      <c r="GD108" s="31"/>
      <c r="GE108" s="31"/>
      <c r="GF108" s="31"/>
      <c r="GG108" s="31"/>
      <c r="GH108" s="31"/>
      <c r="GI108" s="31"/>
      <c r="GJ108" s="31"/>
      <c r="GK108" s="31"/>
      <c r="GL108" s="31"/>
      <c r="GM108" s="31"/>
      <c r="GN108" s="31"/>
      <c r="GO108" s="31"/>
      <c r="GP108" s="31"/>
      <c r="GQ108" s="31"/>
      <c r="GR108" s="31"/>
      <c r="GS108" s="31"/>
      <c r="GT108" s="31"/>
      <c r="GU108" s="31"/>
      <c r="GV108" s="31"/>
      <c r="GW108" s="31"/>
      <c r="GX108" s="31"/>
      <c r="GY108" s="31"/>
      <c r="GZ108" s="31"/>
      <c r="HA108" s="31"/>
      <c r="HB108" s="31"/>
      <c r="HC108" s="31"/>
      <c r="HD108" s="31"/>
      <c r="HE108" s="31"/>
      <c r="HF108" s="31"/>
      <c r="HG108" s="31"/>
      <c r="HH108" s="31"/>
      <c r="HI108" s="31"/>
    </row>
    <row r="109" spans="1:217" ht="15.6" customHeight="1">
      <c r="A109" s="31"/>
      <c r="B109" s="256"/>
      <c r="C109" s="257" t="s">
        <v>91</v>
      </c>
      <c r="D109" s="257"/>
      <c r="E109" s="258"/>
      <c r="F109" s="455"/>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c r="BR109" s="31"/>
      <c r="BS109" s="31"/>
      <c r="BT109" s="31"/>
      <c r="BU109" s="31"/>
      <c r="BV109" s="31"/>
      <c r="BW109" s="31"/>
      <c r="BX109" s="31"/>
      <c r="BY109" s="31"/>
      <c r="BZ109" s="31"/>
      <c r="CA109" s="31"/>
      <c r="CB109" s="31"/>
      <c r="CC109" s="31"/>
      <c r="CD109" s="31"/>
      <c r="CE109" s="31"/>
      <c r="CF109" s="31"/>
      <c r="CG109" s="31"/>
      <c r="CH109" s="31"/>
      <c r="CI109" s="31"/>
      <c r="CJ109" s="31"/>
      <c r="CK109" s="31"/>
      <c r="CL109" s="31"/>
      <c r="CM109" s="31"/>
      <c r="CN109" s="31"/>
      <c r="CO109" s="31"/>
      <c r="CP109" s="31"/>
      <c r="CQ109" s="31"/>
      <c r="CR109" s="31"/>
      <c r="CS109" s="31"/>
      <c r="CT109" s="31"/>
      <c r="CU109" s="31"/>
      <c r="CV109" s="31"/>
      <c r="CW109" s="31"/>
      <c r="CX109" s="31"/>
      <c r="CY109" s="31"/>
      <c r="CZ109" s="31"/>
      <c r="DA109" s="31"/>
      <c r="DB109" s="31"/>
      <c r="DC109" s="31"/>
      <c r="DD109" s="31"/>
      <c r="DE109" s="31"/>
      <c r="DF109" s="31"/>
      <c r="DG109" s="31"/>
      <c r="DH109" s="31"/>
      <c r="DI109" s="31"/>
      <c r="DJ109" s="31"/>
      <c r="DK109" s="31"/>
      <c r="DL109" s="31"/>
      <c r="DM109" s="31"/>
      <c r="DN109" s="31"/>
      <c r="DO109" s="31"/>
      <c r="DP109" s="31"/>
      <c r="DQ109" s="31"/>
      <c r="DR109" s="31"/>
      <c r="DS109" s="31"/>
      <c r="DT109" s="31"/>
      <c r="DU109" s="31"/>
      <c r="DV109" s="31"/>
      <c r="DW109" s="31"/>
      <c r="DX109" s="31"/>
      <c r="DY109" s="31"/>
      <c r="DZ109" s="31"/>
      <c r="EA109" s="31"/>
      <c r="EB109" s="31"/>
      <c r="EC109" s="31"/>
      <c r="ED109" s="31"/>
      <c r="EE109" s="31"/>
      <c r="EF109" s="31"/>
      <c r="EG109" s="31"/>
      <c r="EH109" s="31"/>
      <c r="EI109" s="31"/>
      <c r="EJ109" s="31"/>
      <c r="EK109" s="31"/>
      <c r="EL109" s="31"/>
      <c r="EM109" s="31"/>
      <c r="EN109" s="31"/>
      <c r="EO109" s="31"/>
      <c r="EP109" s="31"/>
      <c r="EQ109" s="31"/>
      <c r="ER109" s="31"/>
      <c r="ES109" s="31"/>
      <c r="ET109" s="31"/>
      <c r="EU109" s="31"/>
      <c r="EV109" s="31"/>
      <c r="EW109" s="31"/>
      <c r="EX109" s="31"/>
      <c r="EY109" s="31"/>
      <c r="EZ109" s="31"/>
      <c r="FA109" s="31"/>
      <c r="FB109" s="31"/>
      <c r="FC109" s="31"/>
      <c r="FD109" s="31"/>
      <c r="FE109" s="31"/>
      <c r="FF109" s="31"/>
      <c r="FG109" s="31"/>
      <c r="FH109" s="31"/>
      <c r="FI109" s="31"/>
      <c r="FJ109" s="31"/>
      <c r="FK109" s="31"/>
      <c r="FL109" s="31"/>
      <c r="FM109" s="31"/>
      <c r="FN109" s="31"/>
      <c r="FO109" s="31"/>
      <c r="FP109" s="31"/>
      <c r="FQ109" s="31"/>
      <c r="FR109" s="31"/>
      <c r="FS109" s="31"/>
      <c r="FT109" s="31"/>
      <c r="FU109" s="31"/>
      <c r="FV109" s="31"/>
      <c r="FW109" s="31"/>
      <c r="FX109" s="31"/>
      <c r="FY109" s="31"/>
      <c r="FZ109" s="31"/>
      <c r="GA109" s="31"/>
      <c r="GB109" s="31"/>
      <c r="GC109" s="31"/>
      <c r="GD109" s="31"/>
      <c r="GE109" s="31"/>
      <c r="GF109" s="31"/>
      <c r="GG109" s="31"/>
      <c r="GH109" s="31"/>
      <c r="GI109" s="31"/>
      <c r="GJ109" s="31"/>
      <c r="GK109" s="31"/>
      <c r="GL109" s="31"/>
      <c r="GM109" s="31"/>
      <c r="GN109" s="31"/>
      <c r="GO109" s="31"/>
      <c r="GP109" s="31"/>
      <c r="GQ109" s="31"/>
      <c r="GR109" s="31"/>
      <c r="GS109" s="31"/>
      <c r="GT109" s="31"/>
      <c r="GU109" s="31"/>
      <c r="GV109" s="31"/>
      <c r="GW109" s="31"/>
      <c r="GX109" s="31"/>
      <c r="GY109" s="31"/>
      <c r="GZ109" s="31"/>
      <c r="HA109" s="31"/>
      <c r="HB109" s="31"/>
      <c r="HC109" s="31"/>
      <c r="HD109" s="31"/>
      <c r="HE109" s="31"/>
      <c r="HF109" s="31"/>
      <c r="HG109" s="31"/>
      <c r="HH109" s="31"/>
      <c r="HI109" s="31"/>
    </row>
    <row r="110" spans="1:217" ht="15">
      <c r="A110" s="31"/>
      <c r="B110" s="201"/>
      <c r="C110" s="229"/>
      <c r="D110" s="229"/>
      <c r="E110" s="217"/>
      <c r="F110" s="230"/>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c r="DI110" s="31"/>
      <c r="DJ110" s="31"/>
      <c r="DK110" s="31"/>
      <c r="DL110" s="31"/>
      <c r="DM110" s="31"/>
      <c r="DN110" s="31"/>
      <c r="DO110" s="31"/>
      <c r="DP110" s="31"/>
      <c r="DQ110" s="31"/>
      <c r="DR110" s="31"/>
      <c r="DS110" s="31"/>
      <c r="DT110" s="31"/>
      <c r="DU110" s="31"/>
      <c r="DV110" s="31"/>
      <c r="DW110" s="31"/>
      <c r="DX110" s="31"/>
      <c r="DY110" s="31"/>
      <c r="DZ110" s="31"/>
      <c r="EA110" s="31"/>
      <c r="EB110" s="31"/>
      <c r="EC110" s="31"/>
      <c r="ED110" s="31"/>
      <c r="EE110" s="31"/>
      <c r="EF110" s="31"/>
      <c r="EG110" s="31"/>
      <c r="EH110" s="31"/>
      <c r="EI110" s="31"/>
      <c r="EJ110" s="31"/>
      <c r="EK110" s="31"/>
      <c r="EL110" s="31"/>
      <c r="EM110" s="31"/>
      <c r="EN110" s="31"/>
      <c r="EO110" s="31"/>
      <c r="EP110" s="31"/>
      <c r="EQ110" s="31"/>
      <c r="ER110" s="31"/>
      <c r="ES110" s="31"/>
      <c r="ET110" s="31"/>
      <c r="EU110" s="31"/>
      <c r="EV110" s="31"/>
      <c r="EW110" s="31"/>
      <c r="EX110" s="31"/>
      <c r="EY110" s="31"/>
      <c r="EZ110" s="31"/>
      <c r="FA110" s="31"/>
      <c r="FB110" s="31"/>
      <c r="FC110" s="31"/>
      <c r="FD110" s="31"/>
      <c r="FE110" s="31"/>
      <c r="FF110" s="31"/>
      <c r="FG110" s="31"/>
      <c r="FH110" s="31"/>
      <c r="FI110" s="31"/>
      <c r="FJ110" s="31"/>
      <c r="FK110" s="31"/>
      <c r="FL110" s="31"/>
      <c r="FM110" s="31"/>
      <c r="FN110" s="31"/>
      <c r="FO110" s="31"/>
      <c r="FP110" s="31"/>
      <c r="FQ110" s="31"/>
      <c r="FR110" s="31"/>
      <c r="FS110" s="31"/>
      <c r="FT110" s="31"/>
      <c r="FU110" s="31"/>
      <c r="FV110" s="31"/>
      <c r="FW110" s="31"/>
      <c r="FX110" s="31"/>
      <c r="FY110" s="31"/>
      <c r="FZ110" s="31"/>
      <c r="GA110" s="31"/>
      <c r="GB110" s="31"/>
      <c r="GC110" s="31"/>
      <c r="GD110" s="31"/>
      <c r="GE110" s="31"/>
      <c r="GF110" s="31"/>
      <c r="GG110" s="31"/>
      <c r="GH110" s="31"/>
      <c r="GI110" s="31"/>
      <c r="GJ110" s="31"/>
      <c r="GK110" s="31"/>
      <c r="GL110" s="31"/>
      <c r="GM110" s="31"/>
      <c r="GN110" s="31"/>
      <c r="GO110" s="31"/>
      <c r="GP110" s="31"/>
      <c r="GQ110" s="31"/>
      <c r="GR110" s="31"/>
      <c r="GS110" s="31"/>
      <c r="GT110" s="31"/>
      <c r="GU110" s="31"/>
      <c r="GV110" s="31"/>
      <c r="GW110" s="31"/>
      <c r="GX110" s="31"/>
      <c r="GY110" s="31"/>
      <c r="GZ110" s="31"/>
      <c r="HA110" s="31"/>
      <c r="HB110" s="31"/>
      <c r="HC110" s="31"/>
      <c r="HD110" s="31"/>
      <c r="HE110" s="31"/>
      <c r="HF110" s="31"/>
      <c r="HG110" s="31"/>
      <c r="HH110" s="31"/>
      <c r="HI110" s="31"/>
    </row>
    <row r="111" spans="1:217" ht="15.6" customHeight="1">
      <c r="A111" s="31"/>
      <c r="B111" s="259"/>
      <c r="C111" s="260" t="s">
        <v>92</v>
      </c>
      <c r="D111" s="260"/>
      <c r="E111" s="258"/>
      <c r="F111" s="261" t="s">
        <v>31</v>
      </c>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c r="CB111" s="31"/>
      <c r="CC111" s="31"/>
      <c r="CD111" s="31"/>
      <c r="CE111" s="31"/>
      <c r="CF111" s="31"/>
      <c r="CG111" s="31"/>
      <c r="CH111" s="31"/>
      <c r="CI111" s="31"/>
      <c r="CJ111" s="31"/>
      <c r="CK111" s="31"/>
      <c r="CL111" s="31"/>
      <c r="CM111" s="31"/>
      <c r="CN111" s="31"/>
      <c r="CO111" s="31"/>
      <c r="CP111" s="31"/>
      <c r="CQ111" s="31"/>
      <c r="CR111" s="31"/>
      <c r="CS111" s="31"/>
      <c r="CT111" s="31"/>
      <c r="CU111" s="31"/>
      <c r="CV111" s="31"/>
      <c r="CW111" s="31"/>
      <c r="CX111" s="31"/>
      <c r="CY111" s="31"/>
      <c r="CZ111" s="31"/>
      <c r="DA111" s="31"/>
      <c r="DB111" s="31"/>
      <c r="DC111" s="31"/>
      <c r="DD111" s="31"/>
      <c r="DE111" s="31"/>
      <c r="DF111" s="31"/>
      <c r="DG111" s="31"/>
      <c r="DH111" s="31"/>
      <c r="DI111" s="31"/>
      <c r="DJ111" s="31"/>
      <c r="DK111" s="31"/>
      <c r="DL111" s="31"/>
      <c r="DM111" s="31"/>
      <c r="DN111" s="31"/>
      <c r="DO111" s="31"/>
      <c r="DP111" s="31"/>
      <c r="DQ111" s="31"/>
      <c r="DR111" s="31"/>
      <c r="DS111" s="31"/>
      <c r="DT111" s="31"/>
      <c r="DU111" s="31"/>
      <c r="DV111" s="31"/>
      <c r="DW111" s="31"/>
      <c r="DX111" s="31"/>
      <c r="DY111" s="31"/>
      <c r="DZ111" s="31"/>
      <c r="EA111" s="31"/>
      <c r="EB111" s="31"/>
      <c r="EC111" s="31"/>
      <c r="ED111" s="31"/>
      <c r="EE111" s="31"/>
      <c r="EF111" s="31"/>
      <c r="EG111" s="31"/>
      <c r="EH111" s="31"/>
      <c r="EI111" s="31"/>
      <c r="EJ111" s="31"/>
      <c r="EK111" s="31"/>
      <c r="EL111" s="31"/>
      <c r="EM111" s="31"/>
      <c r="EN111" s="31"/>
      <c r="EO111" s="31"/>
      <c r="EP111" s="31"/>
      <c r="EQ111" s="31"/>
      <c r="ER111" s="31"/>
      <c r="ES111" s="31"/>
      <c r="ET111" s="31"/>
      <c r="EU111" s="31"/>
      <c r="EV111" s="31"/>
      <c r="EW111" s="31"/>
      <c r="EX111" s="31"/>
      <c r="EY111" s="31"/>
      <c r="EZ111" s="31"/>
      <c r="FA111" s="31"/>
      <c r="FB111" s="31"/>
      <c r="FC111" s="31"/>
      <c r="FD111" s="31"/>
      <c r="FE111" s="31"/>
      <c r="FF111" s="31"/>
      <c r="FG111" s="31"/>
      <c r="FH111" s="31"/>
      <c r="FI111" s="31"/>
      <c r="FJ111" s="31"/>
      <c r="FK111" s="31"/>
      <c r="FL111" s="31"/>
      <c r="FM111" s="31"/>
      <c r="FN111" s="31"/>
      <c r="FO111" s="31"/>
      <c r="FP111" s="31"/>
      <c r="FQ111" s="31"/>
      <c r="FR111" s="31"/>
      <c r="FS111" s="31"/>
      <c r="FT111" s="31"/>
      <c r="FU111" s="31"/>
      <c r="FV111" s="31"/>
      <c r="FW111" s="31"/>
      <c r="FX111" s="31"/>
      <c r="FY111" s="31"/>
      <c r="FZ111" s="31"/>
      <c r="GA111" s="31"/>
      <c r="GB111" s="31"/>
      <c r="GC111" s="31"/>
      <c r="GD111" s="31"/>
      <c r="GE111" s="31"/>
      <c r="GF111" s="31"/>
      <c r="GG111" s="31"/>
      <c r="GH111" s="31"/>
      <c r="GI111" s="31"/>
      <c r="GJ111" s="31"/>
      <c r="GK111" s="31"/>
      <c r="GL111" s="31"/>
      <c r="GM111" s="31"/>
      <c r="GN111" s="31"/>
      <c r="GO111" s="31"/>
      <c r="GP111" s="31"/>
      <c r="GQ111" s="31"/>
      <c r="GR111" s="31"/>
      <c r="GS111" s="31"/>
      <c r="GT111" s="31"/>
      <c r="GU111" s="31"/>
      <c r="GV111" s="31"/>
      <c r="GW111" s="31"/>
      <c r="GX111" s="31"/>
      <c r="GY111" s="31"/>
      <c r="GZ111" s="31"/>
      <c r="HA111" s="31"/>
      <c r="HB111" s="31"/>
      <c r="HC111" s="31"/>
      <c r="HD111" s="31"/>
      <c r="HE111" s="31"/>
      <c r="HF111" s="31"/>
      <c r="HG111" s="31"/>
      <c r="HH111" s="31"/>
      <c r="HI111" s="31"/>
    </row>
    <row r="112" spans="1:217" ht="15.6" customHeight="1">
      <c r="A112" s="31"/>
      <c r="B112" s="18" t="s">
        <v>7</v>
      </c>
      <c r="C112" s="262" t="s">
        <v>370</v>
      </c>
      <c r="D112" s="262"/>
      <c r="E112" s="443">
        <f>'5-Hupe-Uniformes'!D13</f>
        <v>31.84</v>
      </c>
      <c r="F112" s="263">
        <f t="shared" ref="F112" si="46">$E$112</f>
        <v>31.84</v>
      </c>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H112" s="31"/>
      <c r="BI112" s="31"/>
      <c r="BJ112" s="31"/>
      <c r="BK112" s="31"/>
      <c r="BL112" s="31"/>
      <c r="BM112" s="31"/>
      <c r="BN112" s="31"/>
      <c r="BO112" s="31"/>
      <c r="BP112" s="31"/>
      <c r="BQ112" s="31"/>
      <c r="BR112" s="31"/>
      <c r="BS112" s="31"/>
      <c r="BT112" s="31"/>
      <c r="BU112" s="31"/>
      <c r="BV112" s="31"/>
      <c r="BW112" s="31"/>
      <c r="BX112" s="31"/>
      <c r="BY112" s="31"/>
      <c r="BZ112" s="31"/>
      <c r="CA112" s="31"/>
      <c r="CB112" s="31"/>
      <c r="CC112" s="31"/>
      <c r="CD112" s="31"/>
      <c r="CE112" s="31"/>
      <c r="CF112" s="31"/>
      <c r="CG112" s="31"/>
      <c r="CH112" s="31"/>
      <c r="CI112" s="31"/>
      <c r="CJ112" s="31"/>
      <c r="CK112" s="31"/>
      <c r="CL112" s="31"/>
      <c r="CM112" s="31"/>
      <c r="CN112" s="31"/>
      <c r="CO112" s="31"/>
      <c r="CP112" s="31"/>
      <c r="CQ112" s="31"/>
      <c r="CR112" s="31"/>
      <c r="CS112" s="31"/>
      <c r="CT112" s="31"/>
      <c r="CU112" s="31"/>
      <c r="CV112" s="31"/>
      <c r="CW112" s="31"/>
      <c r="CX112" s="31"/>
      <c r="CY112" s="31"/>
      <c r="CZ112" s="31"/>
      <c r="DA112" s="31"/>
      <c r="DB112" s="31"/>
      <c r="DC112" s="31"/>
      <c r="DD112" s="31"/>
      <c r="DE112" s="31"/>
      <c r="DF112" s="31"/>
      <c r="DG112" s="31"/>
      <c r="DH112" s="31"/>
      <c r="DI112" s="31"/>
      <c r="DJ112" s="31"/>
      <c r="DK112" s="31"/>
      <c r="DL112" s="31"/>
      <c r="DM112" s="31"/>
      <c r="DN112" s="31"/>
      <c r="DO112" s="31"/>
      <c r="DP112" s="31"/>
      <c r="DQ112" s="31"/>
      <c r="DR112" s="31"/>
      <c r="DS112" s="31"/>
      <c r="DT112" s="31"/>
      <c r="DU112" s="31"/>
      <c r="DV112" s="31"/>
      <c r="DW112" s="31"/>
      <c r="DX112" s="31"/>
      <c r="DY112" s="31"/>
      <c r="DZ112" s="31"/>
      <c r="EA112" s="31"/>
      <c r="EB112" s="31"/>
      <c r="EC112" s="31"/>
      <c r="ED112" s="31"/>
      <c r="EE112" s="31"/>
      <c r="EF112" s="31"/>
      <c r="EG112" s="31"/>
      <c r="EH112" s="31"/>
      <c r="EI112" s="31"/>
      <c r="EJ112" s="31"/>
      <c r="EK112" s="31"/>
      <c r="EL112" s="31"/>
      <c r="EM112" s="31"/>
      <c r="EN112" s="31"/>
      <c r="EO112" s="31"/>
      <c r="EP112" s="31"/>
      <c r="EQ112" s="31"/>
      <c r="ER112" s="31"/>
      <c r="ES112" s="31"/>
      <c r="ET112" s="31"/>
      <c r="EU112" s="31"/>
      <c r="EV112" s="31"/>
      <c r="EW112" s="31"/>
      <c r="EX112" s="31"/>
      <c r="EY112" s="31"/>
      <c r="EZ112" s="31"/>
      <c r="FA112" s="31"/>
      <c r="FB112" s="31"/>
      <c r="FC112" s="31"/>
      <c r="FD112" s="31"/>
      <c r="FE112" s="31"/>
      <c r="FF112" s="31"/>
      <c r="FG112" s="31"/>
      <c r="FH112" s="31"/>
      <c r="FI112" s="31"/>
      <c r="FJ112" s="31"/>
      <c r="FK112" s="31"/>
      <c r="FL112" s="31"/>
      <c r="FM112" s="31"/>
      <c r="FN112" s="31"/>
      <c r="FO112" s="31"/>
      <c r="FP112" s="31"/>
      <c r="FQ112" s="31"/>
      <c r="FR112" s="31"/>
      <c r="FS112" s="31"/>
      <c r="FT112" s="31"/>
      <c r="FU112" s="31"/>
      <c r="FV112" s="31"/>
      <c r="FW112" s="31"/>
      <c r="FX112" s="31"/>
      <c r="FY112" s="31"/>
      <c r="FZ112" s="31"/>
      <c r="GA112" s="31"/>
      <c r="GB112" s="31"/>
      <c r="GC112" s="31"/>
      <c r="GD112" s="31"/>
      <c r="GE112" s="31"/>
      <c r="GF112" s="31"/>
      <c r="GG112" s="31"/>
      <c r="GH112" s="31"/>
      <c r="GI112" s="31"/>
      <c r="GJ112" s="31"/>
      <c r="GK112" s="31"/>
      <c r="GL112" s="31"/>
      <c r="GM112" s="31"/>
      <c r="GN112" s="31"/>
      <c r="GO112" s="31"/>
      <c r="GP112" s="31"/>
      <c r="GQ112" s="31"/>
      <c r="GR112" s="31"/>
      <c r="GS112" s="31"/>
      <c r="GT112" s="31"/>
      <c r="GU112" s="31"/>
      <c r="GV112" s="31"/>
      <c r="GW112" s="31"/>
      <c r="GX112" s="31"/>
      <c r="GY112" s="31"/>
      <c r="GZ112" s="31"/>
      <c r="HA112" s="31"/>
      <c r="HB112" s="31"/>
      <c r="HC112" s="31"/>
      <c r="HD112" s="31"/>
      <c r="HE112" s="31"/>
      <c r="HF112" s="31"/>
      <c r="HG112" s="31"/>
      <c r="HH112" s="31"/>
      <c r="HI112" s="31"/>
    </row>
    <row r="113" spans="1:217" ht="15">
      <c r="A113" s="31"/>
      <c r="B113" s="22" t="s">
        <v>8</v>
      </c>
      <c r="C113" s="219" t="s">
        <v>371</v>
      </c>
      <c r="D113" s="219"/>
      <c r="E113" s="444">
        <f>'4-Hupe-EPIs'!D20</f>
        <v>39.880000000000003</v>
      </c>
      <c r="F113" s="263">
        <f t="shared" ref="F113" si="47">$E$113</f>
        <v>39.880000000000003</v>
      </c>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c r="CB113" s="31"/>
      <c r="CC113" s="31"/>
      <c r="CD113" s="31"/>
      <c r="CE113" s="31"/>
      <c r="CF113" s="31"/>
      <c r="CG113" s="31"/>
      <c r="CH113" s="31"/>
      <c r="CI113" s="31"/>
      <c r="CJ113" s="31"/>
      <c r="CK113" s="31"/>
      <c r="CL113" s="31"/>
      <c r="CM113" s="31"/>
      <c r="CN113" s="31"/>
      <c r="CO113" s="31"/>
      <c r="CP113" s="31"/>
      <c r="CQ113" s="31"/>
      <c r="CR113" s="31"/>
      <c r="CS113" s="31"/>
      <c r="CT113" s="31"/>
      <c r="CU113" s="31"/>
      <c r="CV113" s="31"/>
      <c r="CW113" s="31"/>
      <c r="CX113" s="31"/>
      <c r="CY113" s="31"/>
      <c r="CZ113" s="31"/>
      <c r="DA113" s="31"/>
      <c r="DB113" s="31"/>
      <c r="DC113" s="31"/>
      <c r="DD113" s="31"/>
      <c r="DE113" s="31"/>
      <c r="DF113" s="31"/>
      <c r="DG113" s="31"/>
      <c r="DH113" s="31"/>
      <c r="DI113" s="31"/>
      <c r="DJ113" s="31"/>
      <c r="DK113" s="31"/>
      <c r="DL113" s="31"/>
      <c r="DM113" s="31"/>
      <c r="DN113" s="31"/>
      <c r="DO113" s="31"/>
      <c r="DP113" s="31"/>
      <c r="DQ113" s="31"/>
      <c r="DR113" s="31"/>
      <c r="DS113" s="31"/>
      <c r="DT113" s="31"/>
      <c r="DU113" s="31"/>
      <c r="DV113" s="31"/>
      <c r="DW113" s="31"/>
      <c r="DX113" s="31"/>
      <c r="DY113" s="31"/>
      <c r="DZ113" s="31"/>
      <c r="EA113" s="31"/>
      <c r="EB113" s="31"/>
      <c r="EC113" s="31"/>
      <c r="ED113" s="31"/>
      <c r="EE113" s="31"/>
      <c r="EF113" s="31"/>
      <c r="EG113" s="31"/>
      <c r="EH113" s="31"/>
      <c r="EI113" s="31"/>
      <c r="EJ113" s="31"/>
      <c r="EK113" s="31"/>
      <c r="EL113" s="31"/>
      <c r="EM113" s="31"/>
      <c r="EN113" s="31"/>
      <c r="EO113" s="31"/>
      <c r="EP113" s="31"/>
      <c r="EQ113" s="31"/>
      <c r="ER113" s="31"/>
      <c r="ES113" s="31"/>
      <c r="ET113" s="31"/>
      <c r="EU113" s="31"/>
      <c r="EV113" s="31"/>
      <c r="EW113" s="31"/>
      <c r="EX113" s="31"/>
      <c r="EY113" s="31"/>
      <c r="EZ113" s="31"/>
      <c r="FA113" s="31"/>
      <c r="FB113" s="31"/>
      <c r="FC113" s="31"/>
      <c r="FD113" s="31"/>
      <c r="FE113" s="31"/>
      <c r="FF113" s="31"/>
      <c r="FG113" s="31"/>
      <c r="FH113" s="31"/>
      <c r="FI113" s="31"/>
      <c r="FJ113" s="31"/>
      <c r="FK113" s="31"/>
      <c r="FL113" s="31"/>
      <c r="FM113" s="31"/>
      <c r="FN113" s="31"/>
      <c r="FO113" s="31"/>
      <c r="FP113" s="31"/>
      <c r="FQ113" s="31"/>
      <c r="FR113" s="31"/>
      <c r="FS113" s="31"/>
      <c r="FT113" s="31"/>
      <c r="FU113" s="31"/>
      <c r="FV113" s="31"/>
      <c r="FW113" s="31"/>
      <c r="FX113" s="31"/>
      <c r="FY113" s="31"/>
      <c r="FZ113" s="31"/>
      <c r="GA113" s="31"/>
      <c r="GB113" s="31"/>
      <c r="GC113" s="31"/>
      <c r="GD113" s="31"/>
      <c r="GE113" s="31"/>
      <c r="GF113" s="31"/>
      <c r="GG113" s="31"/>
      <c r="GH113" s="31"/>
      <c r="GI113" s="31"/>
      <c r="GJ113" s="31"/>
      <c r="GK113" s="31"/>
      <c r="GL113" s="31"/>
      <c r="GM113" s="31"/>
      <c r="GN113" s="31"/>
      <c r="GO113" s="31"/>
      <c r="GP113" s="31"/>
      <c r="GQ113" s="31"/>
      <c r="GR113" s="31"/>
      <c r="GS113" s="31"/>
      <c r="GT113" s="31"/>
      <c r="GU113" s="31"/>
      <c r="GV113" s="31"/>
      <c r="GW113" s="31"/>
      <c r="GX113" s="31"/>
      <c r="GY113" s="31"/>
      <c r="GZ113" s="31"/>
      <c r="HA113" s="31"/>
      <c r="HB113" s="31"/>
      <c r="HC113" s="31"/>
      <c r="HD113" s="31"/>
      <c r="HE113" s="31"/>
      <c r="HF113" s="31"/>
      <c r="HG113" s="31"/>
      <c r="HH113" s="31"/>
      <c r="HI113" s="31"/>
    </row>
    <row r="114" spans="1:217" ht="24">
      <c r="A114" s="31"/>
      <c r="B114" s="22" t="s">
        <v>9</v>
      </c>
      <c r="C114" s="219" t="s">
        <v>372</v>
      </c>
      <c r="D114" s="219"/>
      <c r="E114" s="445">
        <f>'3-Hupe- Ferram &amp; Equip'!D48</f>
        <v>69.44</v>
      </c>
      <c r="F114" s="263">
        <f t="shared" ref="F114" si="48">$E$114</f>
        <v>69.44</v>
      </c>
      <c r="G114" s="31"/>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c r="AW114" s="31"/>
      <c r="AX114" s="31"/>
      <c r="AY114" s="31"/>
      <c r="AZ114" s="31"/>
      <c r="BA114" s="31"/>
      <c r="BB114" s="31"/>
      <c r="BC114" s="31"/>
      <c r="BD114" s="31"/>
      <c r="BE114" s="31"/>
      <c r="BF114" s="31"/>
      <c r="BG114" s="31"/>
      <c r="BH114" s="31"/>
      <c r="BI114" s="31"/>
      <c r="BJ114" s="31"/>
      <c r="BK114" s="31"/>
      <c r="BL114" s="31"/>
      <c r="BM114" s="31"/>
      <c r="BN114" s="31"/>
      <c r="BO114" s="31"/>
      <c r="BP114" s="31"/>
      <c r="BQ114" s="31"/>
      <c r="BR114" s="31"/>
      <c r="BS114" s="31"/>
      <c r="BT114" s="31"/>
      <c r="BU114" s="31"/>
      <c r="BV114" s="31"/>
      <c r="BW114" s="31"/>
      <c r="BX114" s="31"/>
      <c r="BY114" s="31"/>
      <c r="BZ114" s="31"/>
      <c r="CA114" s="31"/>
      <c r="CB114" s="31"/>
      <c r="CC114" s="31"/>
      <c r="CD114" s="31"/>
      <c r="CE114" s="31"/>
      <c r="CF114" s="31"/>
      <c r="CG114" s="31"/>
      <c r="CH114" s="31"/>
      <c r="CI114" s="31"/>
      <c r="CJ114" s="31"/>
      <c r="CK114" s="31"/>
      <c r="CL114" s="31"/>
      <c r="CM114" s="31"/>
      <c r="CN114" s="31"/>
      <c r="CO114" s="31"/>
      <c r="CP114" s="31"/>
      <c r="CQ114" s="31"/>
      <c r="CR114" s="31"/>
      <c r="CS114" s="31"/>
      <c r="CT114" s="31"/>
      <c r="CU114" s="31"/>
      <c r="CV114" s="31"/>
      <c r="CW114" s="31"/>
      <c r="CX114" s="31"/>
      <c r="CY114" s="31"/>
      <c r="CZ114" s="31"/>
      <c r="DA114" s="31"/>
      <c r="DB114" s="31"/>
      <c r="DC114" s="31"/>
      <c r="DD114" s="31"/>
      <c r="DE114" s="31"/>
      <c r="DF114" s="31"/>
      <c r="DG114" s="31"/>
      <c r="DH114" s="31"/>
      <c r="DI114" s="31"/>
      <c r="DJ114" s="31"/>
      <c r="DK114" s="31"/>
      <c r="DL114" s="31"/>
      <c r="DM114" s="31"/>
      <c r="DN114" s="31"/>
      <c r="DO114" s="31"/>
      <c r="DP114" s="31"/>
      <c r="DQ114" s="31"/>
      <c r="DR114" s="31"/>
      <c r="DS114" s="31"/>
      <c r="DT114" s="31"/>
      <c r="DU114" s="31"/>
      <c r="DV114" s="31"/>
      <c r="DW114" s="31"/>
      <c r="DX114" s="31"/>
      <c r="DY114" s="31"/>
      <c r="DZ114" s="31"/>
      <c r="EA114" s="31"/>
      <c r="EB114" s="31"/>
      <c r="EC114" s="31"/>
      <c r="ED114" s="31"/>
      <c r="EE114" s="31"/>
      <c r="EF114" s="31"/>
      <c r="EG114" s="31"/>
      <c r="EH114" s="31"/>
      <c r="EI114" s="31"/>
      <c r="EJ114" s="31"/>
      <c r="EK114" s="31"/>
      <c r="EL114" s="31"/>
      <c r="EM114" s="31"/>
      <c r="EN114" s="31"/>
      <c r="EO114" s="31"/>
      <c r="EP114" s="31"/>
      <c r="EQ114" s="31"/>
      <c r="ER114" s="31"/>
      <c r="ES114" s="31"/>
      <c r="ET114" s="31"/>
      <c r="EU114" s="31"/>
      <c r="EV114" s="31"/>
      <c r="EW114" s="31"/>
      <c r="EX114" s="31"/>
      <c r="EY114" s="31"/>
      <c r="EZ114" s="31"/>
      <c r="FA114" s="31"/>
      <c r="FB114" s="31"/>
      <c r="FC114" s="31"/>
      <c r="FD114" s="31"/>
      <c r="FE114" s="31"/>
      <c r="FF114" s="31"/>
      <c r="FG114" s="31"/>
      <c r="FH114" s="31"/>
      <c r="FI114" s="31"/>
      <c r="FJ114" s="31"/>
      <c r="FK114" s="31"/>
      <c r="FL114" s="31"/>
      <c r="FM114" s="31"/>
      <c r="FN114" s="31"/>
      <c r="FO114" s="31"/>
      <c r="FP114" s="31"/>
      <c r="FQ114" s="31"/>
      <c r="FR114" s="31"/>
      <c r="FS114" s="31"/>
      <c r="FT114" s="31"/>
      <c r="FU114" s="31"/>
      <c r="FV114" s="31"/>
      <c r="FW114" s="31"/>
      <c r="FX114" s="31"/>
      <c r="FY114" s="31"/>
      <c r="FZ114" s="31"/>
      <c r="GA114" s="31"/>
      <c r="GB114" s="31"/>
      <c r="GC114" s="31"/>
      <c r="GD114" s="31"/>
      <c r="GE114" s="31"/>
      <c r="GF114" s="31"/>
      <c r="GG114" s="31"/>
      <c r="GH114" s="31"/>
      <c r="GI114" s="31"/>
      <c r="GJ114" s="31"/>
      <c r="GK114" s="31"/>
      <c r="GL114" s="31"/>
      <c r="GM114" s="31"/>
      <c r="GN114" s="31"/>
      <c r="GO114" s="31"/>
      <c r="GP114" s="31"/>
      <c r="GQ114" s="31"/>
      <c r="GR114" s="31"/>
      <c r="GS114" s="31"/>
      <c r="GT114" s="31"/>
      <c r="GU114" s="31"/>
      <c r="GV114" s="31"/>
      <c r="GW114" s="31"/>
      <c r="GX114" s="31"/>
      <c r="GY114" s="31"/>
      <c r="GZ114" s="31"/>
      <c r="HA114" s="31"/>
      <c r="HB114" s="31"/>
      <c r="HC114" s="31"/>
      <c r="HD114" s="31"/>
      <c r="HE114" s="31"/>
      <c r="HF114" s="31"/>
      <c r="HG114" s="31"/>
      <c r="HH114" s="31"/>
      <c r="HI114" s="31"/>
    </row>
    <row r="115" spans="1:217" ht="24">
      <c r="A115" s="31"/>
      <c r="B115" s="264" t="s">
        <v>10</v>
      </c>
      <c r="C115" s="265" t="s">
        <v>373</v>
      </c>
      <c r="D115" s="265" t="s">
        <v>366</v>
      </c>
      <c r="E115" s="446">
        <f>'6-Custo elevador'!C17</f>
        <v>16163.81</v>
      </c>
      <c r="F115" s="263">
        <f t="shared" ref="F115" si="49">$E$115</f>
        <v>16163.81</v>
      </c>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c r="CB115" s="31"/>
      <c r="CC115" s="31"/>
      <c r="CD115" s="31"/>
      <c r="CE115" s="31"/>
      <c r="CF115" s="31"/>
      <c r="CG115" s="31"/>
      <c r="CH115" s="31"/>
      <c r="CI115" s="31"/>
      <c r="CJ115" s="31"/>
      <c r="CK115" s="31"/>
      <c r="CL115" s="31"/>
      <c r="CM115" s="31"/>
      <c r="CN115" s="31"/>
      <c r="CO115" s="31"/>
      <c r="CP115" s="31"/>
      <c r="CQ115" s="31"/>
      <c r="CR115" s="31"/>
      <c r="CS115" s="31"/>
      <c r="CT115" s="31"/>
      <c r="CU115" s="31"/>
      <c r="CV115" s="31"/>
      <c r="CW115" s="31"/>
      <c r="CX115" s="31"/>
      <c r="CY115" s="31"/>
      <c r="CZ115" s="31"/>
      <c r="DA115" s="31"/>
      <c r="DB115" s="31"/>
      <c r="DC115" s="31"/>
      <c r="DD115" s="31"/>
      <c r="DE115" s="31"/>
      <c r="DF115" s="31"/>
      <c r="DG115" s="31"/>
      <c r="DH115" s="31"/>
      <c r="DI115" s="31"/>
      <c r="DJ115" s="31"/>
      <c r="DK115" s="31"/>
      <c r="DL115" s="31"/>
      <c r="DM115" s="31"/>
      <c r="DN115" s="31"/>
      <c r="DO115" s="31"/>
      <c r="DP115" s="31"/>
      <c r="DQ115" s="31"/>
      <c r="DR115" s="31"/>
      <c r="DS115" s="31"/>
      <c r="DT115" s="31"/>
      <c r="DU115" s="31"/>
      <c r="DV115" s="31"/>
      <c r="DW115" s="31"/>
      <c r="DX115" s="31"/>
      <c r="DY115" s="31"/>
      <c r="DZ115" s="31"/>
      <c r="EA115" s="31"/>
      <c r="EB115" s="31"/>
      <c r="EC115" s="31"/>
      <c r="ED115" s="31"/>
      <c r="EE115" s="31"/>
      <c r="EF115" s="31"/>
      <c r="EG115" s="31"/>
      <c r="EH115" s="31"/>
      <c r="EI115" s="31"/>
      <c r="EJ115" s="31"/>
      <c r="EK115" s="31"/>
      <c r="EL115" s="31"/>
      <c r="EM115" s="31"/>
      <c r="EN115" s="31"/>
      <c r="EO115" s="31"/>
      <c r="EP115" s="31"/>
      <c r="EQ115" s="31"/>
      <c r="ER115" s="31"/>
      <c r="ES115" s="31"/>
      <c r="ET115" s="31"/>
      <c r="EU115" s="31"/>
      <c r="EV115" s="31"/>
      <c r="EW115" s="31"/>
      <c r="EX115" s="31"/>
      <c r="EY115" s="31"/>
      <c r="EZ115" s="31"/>
      <c r="FA115" s="31"/>
      <c r="FB115" s="31"/>
      <c r="FC115" s="31"/>
      <c r="FD115" s="31"/>
      <c r="FE115" s="31"/>
      <c r="FF115" s="31"/>
      <c r="FG115" s="31"/>
      <c r="FH115" s="31"/>
      <c r="FI115" s="31"/>
      <c r="FJ115" s="31"/>
      <c r="FK115" s="31"/>
      <c r="FL115" s="31"/>
      <c r="FM115" s="31"/>
      <c r="FN115" s="31"/>
      <c r="FO115" s="31"/>
      <c r="FP115" s="31"/>
      <c r="FQ115" s="31"/>
      <c r="FR115" s="31"/>
      <c r="FS115" s="31"/>
      <c r="FT115" s="31"/>
      <c r="FU115" s="31"/>
      <c r="FV115" s="31"/>
      <c r="FW115" s="31"/>
      <c r="FX115" s="31"/>
      <c r="FY115" s="31"/>
      <c r="FZ115" s="31"/>
      <c r="GA115" s="31"/>
      <c r="GB115" s="31"/>
      <c r="GC115" s="31"/>
      <c r="GD115" s="31"/>
      <c r="GE115" s="31"/>
      <c r="GF115" s="31"/>
      <c r="GG115" s="31"/>
      <c r="GH115" s="31"/>
      <c r="GI115" s="31"/>
      <c r="GJ115" s="31"/>
      <c r="GK115" s="31"/>
      <c r="GL115" s="31"/>
      <c r="GM115" s="31"/>
      <c r="GN115" s="31"/>
      <c r="GO115" s="31"/>
      <c r="GP115" s="31"/>
      <c r="GQ115" s="31"/>
      <c r="GR115" s="31"/>
      <c r="GS115" s="31"/>
      <c r="GT115" s="31"/>
      <c r="GU115" s="31"/>
      <c r="GV115" s="31"/>
      <c r="GW115" s="31"/>
      <c r="GX115" s="31"/>
      <c r="GY115" s="31"/>
      <c r="GZ115" s="31"/>
      <c r="HA115" s="31"/>
      <c r="HB115" s="31"/>
      <c r="HC115" s="31"/>
      <c r="HD115" s="31"/>
      <c r="HE115" s="31"/>
      <c r="HF115" s="31"/>
      <c r="HG115" s="31"/>
      <c r="HH115" s="31"/>
      <c r="HI115" s="31"/>
    </row>
    <row r="116" spans="1:217" ht="15.6" customHeight="1">
      <c r="A116" s="31"/>
      <c r="B116" s="264" t="s">
        <v>33</v>
      </c>
      <c r="C116" s="265" t="s">
        <v>82</v>
      </c>
      <c r="D116" s="265"/>
      <c r="E116" s="447">
        <v>0</v>
      </c>
      <c r="F116" s="263">
        <f t="shared" ref="F116" si="50">$E$116</f>
        <v>0</v>
      </c>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c r="BR116" s="31"/>
      <c r="BS116" s="31"/>
      <c r="BT116" s="31"/>
      <c r="BU116" s="31"/>
      <c r="BV116" s="31"/>
      <c r="BW116" s="31"/>
      <c r="BX116" s="31"/>
      <c r="BY116" s="31"/>
      <c r="BZ116" s="31"/>
      <c r="CA116" s="31"/>
      <c r="CB116" s="31"/>
      <c r="CC116" s="31"/>
      <c r="CD116" s="31"/>
      <c r="CE116" s="31"/>
      <c r="CF116" s="31"/>
      <c r="CG116" s="31"/>
      <c r="CH116" s="31"/>
      <c r="CI116" s="31"/>
      <c r="CJ116" s="31"/>
      <c r="CK116" s="31"/>
      <c r="CL116" s="31"/>
      <c r="CM116" s="31"/>
      <c r="CN116" s="31"/>
      <c r="CO116" s="31"/>
      <c r="CP116" s="31"/>
      <c r="CQ116" s="31"/>
      <c r="CR116" s="31"/>
      <c r="CS116" s="31"/>
      <c r="CT116" s="31"/>
      <c r="CU116" s="31"/>
      <c r="CV116" s="31"/>
      <c r="CW116" s="31"/>
      <c r="CX116" s="31"/>
      <c r="CY116" s="31"/>
      <c r="CZ116" s="31"/>
      <c r="DA116" s="31"/>
      <c r="DB116" s="31"/>
      <c r="DC116" s="31"/>
      <c r="DD116" s="31"/>
      <c r="DE116" s="31"/>
      <c r="DF116" s="31"/>
      <c r="DG116" s="31"/>
      <c r="DH116" s="31"/>
      <c r="DI116" s="31"/>
      <c r="DJ116" s="31"/>
      <c r="DK116" s="31"/>
      <c r="DL116" s="31"/>
      <c r="DM116" s="31"/>
      <c r="DN116" s="31"/>
      <c r="DO116" s="31"/>
      <c r="DP116" s="31"/>
      <c r="DQ116" s="31"/>
      <c r="DR116" s="31"/>
      <c r="DS116" s="31"/>
      <c r="DT116" s="31"/>
      <c r="DU116" s="31"/>
      <c r="DV116" s="31"/>
      <c r="DW116" s="31"/>
      <c r="DX116" s="31"/>
      <c r="DY116" s="31"/>
      <c r="DZ116" s="31"/>
      <c r="EA116" s="31"/>
      <c r="EB116" s="31"/>
      <c r="EC116" s="31"/>
      <c r="ED116" s="31"/>
      <c r="EE116" s="31"/>
      <c r="EF116" s="31"/>
      <c r="EG116" s="31"/>
      <c r="EH116" s="31"/>
      <c r="EI116" s="31"/>
      <c r="EJ116" s="31"/>
      <c r="EK116" s="31"/>
      <c r="EL116" s="31"/>
      <c r="EM116" s="31"/>
      <c r="EN116" s="31"/>
      <c r="EO116" s="31"/>
      <c r="EP116" s="31"/>
      <c r="EQ116" s="31"/>
      <c r="ER116" s="31"/>
      <c r="ES116" s="31"/>
      <c r="ET116" s="31"/>
      <c r="EU116" s="31"/>
      <c r="EV116" s="31"/>
      <c r="EW116" s="31"/>
      <c r="EX116" s="31"/>
      <c r="EY116" s="31"/>
      <c r="EZ116" s="31"/>
      <c r="FA116" s="31"/>
      <c r="FB116" s="31"/>
      <c r="FC116" s="31"/>
      <c r="FD116" s="31"/>
      <c r="FE116" s="31"/>
      <c r="FF116" s="31"/>
      <c r="FG116" s="31"/>
      <c r="FH116" s="31"/>
      <c r="FI116" s="31"/>
      <c r="FJ116" s="31"/>
      <c r="FK116" s="31"/>
      <c r="FL116" s="31"/>
      <c r="FM116" s="31"/>
      <c r="FN116" s="31"/>
      <c r="FO116" s="31"/>
      <c r="FP116" s="31"/>
      <c r="FQ116" s="31"/>
      <c r="FR116" s="31"/>
      <c r="FS116" s="31"/>
      <c r="FT116" s="31"/>
      <c r="FU116" s="31"/>
      <c r="FV116" s="31"/>
      <c r="FW116" s="31"/>
      <c r="FX116" s="31"/>
      <c r="FY116" s="31"/>
      <c r="FZ116" s="31"/>
      <c r="GA116" s="31"/>
      <c r="GB116" s="31"/>
      <c r="GC116" s="31"/>
      <c r="GD116" s="31"/>
      <c r="GE116" s="31"/>
      <c r="GF116" s="31"/>
      <c r="GG116" s="31"/>
      <c r="GH116" s="31"/>
      <c r="GI116" s="31"/>
      <c r="GJ116" s="31"/>
      <c r="GK116" s="31"/>
      <c r="GL116" s="31"/>
      <c r="GM116" s="31"/>
      <c r="GN116" s="31"/>
      <c r="GO116" s="31"/>
      <c r="GP116" s="31"/>
      <c r="GQ116" s="31"/>
      <c r="GR116" s="31"/>
      <c r="GS116" s="31"/>
      <c r="GT116" s="31"/>
      <c r="GU116" s="31"/>
      <c r="GV116" s="31"/>
      <c r="GW116" s="31"/>
      <c r="GX116" s="31"/>
      <c r="GY116" s="31"/>
      <c r="GZ116" s="31"/>
      <c r="HA116" s="31"/>
      <c r="HB116" s="31"/>
      <c r="HC116" s="31"/>
      <c r="HD116" s="31"/>
      <c r="HE116" s="31"/>
      <c r="HF116" s="31"/>
      <c r="HG116" s="31"/>
      <c r="HH116" s="31"/>
      <c r="HI116" s="31"/>
    </row>
    <row r="117" spans="1:217" ht="15.6" customHeight="1">
      <c r="A117" s="31"/>
      <c r="B117" s="256"/>
      <c r="C117" s="260" t="s">
        <v>93</v>
      </c>
      <c r="D117" s="260"/>
      <c r="E117" s="258"/>
      <c r="F117" s="266">
        <f>SUM(F112:F116)</f>
        <v>16304.97</v>
      </c>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c r="CA117" s="31"/>
      <c r="CB117" s="31"/>
      <c r="CC117" s="31"/>
      <c r="CD117" s="31"/>
      <c r="CE117" s="31"/>
      <c r="CF117" s="31"/>
      <c r="CG117" s="31"/>
      <c r="CH117" s="31"/>
      <c r="CI117" s="31"/>
      <c r="CJ117" s="31"/>
      <c r="CK117" s="31"/>
      <c r="CL117" s="31"/>
      <c r="CM117" s="31"/>
      <c r="CN117" s="31"/>
      <c r="CO117" s="31"/>
      <c r="CP117" s="31"/>
      <c r="CQ117" s="31"/>
      <c r="CR117" s="31"/>
      <c r="CS117" s="31"/>
      <c r="CT117" s="31"/>
      <c r="CU117" s="31"/>
      <c r="CV117" s="31"/>
      <c r="CW117" s="31"/>
      <c r="CX117" s="31"/>
      <c r="CY117" s="31"/>
      <c r="CZ117" s="31"/>
      <c r="DA117" s="31"/>
      <c r="DB117" s="31"/>
      <c r="DC117" s="31"/>
      <c r="DD117" s="31"/>
      <c r="DE117" s="31"/>
      <c r="DF117" s="31"/>
      <c r="DG117" s="31"/>
      <c r="DH117" s="31"/>
      <c r="DI117" s="31"/>
      <c r="DJ117" s="31"/>
      <c r="DK117" s="31"/>
      <c r="DL117" s="31"/>
      <c r="DM117" s="31"/>
      <c r="DN117" s="31"/>
      <c r="DO117" s="31"/>
      <c r="DP117" s="31"/>
      <c r="DQ117" s="31"/>
      <c r="DR117" s="31"/>
      <c r="DS117" s="31"/>
      <c r="DT117" s="31"/>
      <c r="DU117" s="31"/>
      <c r="DV117" s="31"/>
      <c r="DW117" s="31"/>
      <c r="DX117" s="31"/>
      <c r="DY117" s="31"/>
      <c r="DZ117" s="31"/>
      <c r="EA117" s="31"/>
      <c r="EB117" s="31"/>
      <c r="EC117" s="31"/>
      <c r="ED117" s="31"/>
      <c r="EE117" s="31"/>
      <c r="EF117" s="31"/>
      <c r="EG117" s="31"/>
      <c r="EH117" s="31"/>
      <c r="EI117" s="31"/>
      <c r="EJ117" s="31"/>
      <c r="EK117" s="31"/>
      <c r="EL117" s="31"/>
      <c r="EM117" s="31"/>
      <c r="EN117" s="31"/>
      <c r="EO117" s="31"/>
      <c r="EP117" s="31"/>
      <c r="EQ117" s="31"/>
      <c r="ER117" s="31"/>
      <c r="ES117" s="31"/>
      <c r="ET117" s="31"/>
      <c r="EU117" s="31"/>
      <c r="EV117" s="31"/>
      <c r="EW117" s="31"/>
      <c r="EX117" s="31"/>
      <c r="EY117" s="31"/>
      <c r="EZ117" s="31"/>
      <c r="FA117" s="31"/>
      <c r="FB117" s="31"/>
      <c r="FC117" s="31"/>
      <c r="FD117" s="31"/>
      <c r="FE117" s="31"/>
      <c r="FF117" s="31"/>
      <c r="FG117" s="31"/>
      <c r="FH117" s="31"/>
      <c r="FI117" s="31"/>
      <c r="FJ117" s="31"/>
      <c r="FK117" s="31"/>
      <c r="FL117" s="31"/>
      <c r="FM117" s="31"/>
      <c r="FN117" s="31"/>
      <c r="FO117" s="31"/>
      <c r="FP117" s="31"/>
      <c r="FQ117" s="31"/>
      <c r="FR117" s="31"/>
      <c r="FS117" s="31"/>
      <c r="FT117" s="31"/>
      <c r="FU117" s="31"/>
      <c r="FV117" s="31"/>
      <c r="FW117" s="31"/>
      <c r="FX117" s="31"/>
      <c r="FY117" s="31"/>
      <c r="FZ117" s="31"/>
      <c r="GA117" s="31"/>
      <c r="GB117" s="31"/>
      <c r="GC117" s="31"/>
      <c r="GD117" s="31"/>
      <c r="GE117" s="31"/>
      <c r="GF117" s="31"/>
      <c r="GG117" s="31"/>
      <c r="GH117" s="31"/>
      <c r="GI117" s="31"/>
      <c r="GJ117" s="31"/>
      <c r="GK117" s="31"/>
      <c r="GL117" s="31"/>
      <c r="GM117" s="31"/>
      <c r="GN117" s="31"/>
      <c r="GO117" s="31"/>
      <c r="GP117" s="31"/>
      <c r="GQ117" s="31"/>
      <c r="GR117" s="31"/>
      <c r="GS117" s="31"/>
      <c r="GT117" s="31"/>
      <c r="GU117" s="31"/>
      <c r="GV117" s="31"/>
      <c r="GW117" s="31"/>
      <c r="GX117" s="31"/>
      <c r="GY117" s="31"/>
      <c r="GZ117" s="31"/>
      <c r="HA117" s="31"/>
      <c r="HB117" s="31"/>
      <c r="HC117" s="31"/>
      <c r="HD117" s="31"/>
      <c r="HE117" s="31"/>
      <c r="HF117" s="31"/>
      <c r="HG117" s="31"/>
      <c r="HH117" s="31"/>
      <c r="HI117" s="31"/>
    </row>
    <row r="118" spans="1:217" ht="15.6" customHeight="1">
      <c r="A118" s="31"/>
      <c r="B118" s="201"/>
      <c r="C118" s="229"/>
      <c r="D118" s="229"/>
      <c r="E118" s="221"/>
      <c r="F118" s="217"/>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31"/>
      <c r="AZ118" s="31"/>
      <c r="BA118" s="31"/>
      <c r="BB118" s="31"/>
      <c r="BC118" s="31"/>
      <c r="BD118" s="31"/>
      <c r="BE118" s="31"/>
      <c r="BF118" s="31"/>
      <c r="BG118" s="31"/>
      <c r="BH118" s="31"/>
      <c r="BI118" s="31"/>
      <c r="BJ118" s="31"/>
      <c r="BK118" s="31"/>
      <c r="BL118" s="31"/>
      <c r="BM118" s="31"/>
      <c r="BN118" s="31"/>
      <c r="BO118" s="31"/>
      <c r="BP118" s="31"/>
      <c r="BQ118" s="31"/>
      <c r="BR118" s="31"/>
      <c r="BS118" s="31"/>
      <c r="BT118" s="31"/>
      <c r="BU118" s="31"/>
      <c r="BV118" s="31"/>
      <c r="BW118" s="31"/>
      <c r="BX118" s="31"/>
      <c r="BY118" s="31"/>
      <c r="BZ118" s="31"/>
      <c r="CA118" s="31"/>
      <c r="CB118" s="31"/>
      <c r="CC118" s="31"/>
      <c r="CD118" s="31"/>
      <c r="CE118" s="31"/>
      <c r="CF118" s="31"/>
      <c r="CG118" s="31"/>
      <c r="CH118" s="31"/>
      <c r="CI118" s="31"/>
      <c r="CJ118" s="31"/>
      <c r="CK118" s="31"/>
      <c r="CL118" s="31"/>
      <c r="CM118" s="31"/>
      <c r="CN118" s="31"/>
      <c r="CO118" s="31"/>
      <c r="CP118" s="31"/>
      <c r="CQ118" s="31"/>
      <c r="CR118" s="31"/>
      <c r="CS118" s="31"/>
      <c r="CT118" s="31"/>
      <c r="CU118" s="31"/>
      <c r="CV118" s="31"/>
      <c r="CW118" s="31"/>
      <c r="CX118" s="31"/>
      <c r="CY118" s="31"/>
      <c r="CZ118" s="31"/>
      <c r="DA118" s="31"/>
      <c r="DB118" s="31"/>
      <c r="DC118" s="31"/>
      <c r="DD118" s="31"/>
      <c r="DE118" s="31"/>
      <c r="DF118" s="31"/>
      <c r="DG118" s="31"/>
      <c r="DH118" s="31"/>
      <c r="DI118" s="31"/>
      <c r="DJ118" s="31"/>
      <c r="DK118" s="31"/>
      <c r="DL118" s="31"/>
      <c r="DM118" s="31"/>
      <c r="DN118" s="31"/>
      <c r="DO118" s="31"/>
      <c r="DP118" s="31"/>
      <c r="DQ118" s="31"/>
      <c r="DR118" s="31"/>
      <c r="DS118" s="31"/>
      <c r="DT118" s="31"/>
      <c r="DU118" s="31"/>
      <c r="DV118" s="31"/>
      <c r="DW118" s="31"/>
      <c r="DX118" s="31"/>
      <c r="DY118" s="31"/>
      <c r="DZ118" s="31"/>
      <c r="EA118" s="31"/>
      <c r="EB118" s="31"/>
      <c r="EC118" s="31"/>
      <c r="ED118" s="31"/>
      <c r="EE118" s="31"/>
      <c r="EF118" s="31"/>
      <c r="EG118" s="31"/>
      <c r="EH118" s="31"/>
      <c r="EI118" s="31"/>
      <c r="EJ118" s="31"/>
      <c r="EK118" s="31"/>
      <c r="EL118" s="31"/>
      <c r="EM118" s="31"/>
      <c r="EN118" s="31"/>
      <c r="EO118" s="31"/>
      <c r="EP118" s="31"/>
      <c r="EQ118" s="31"/>
      <c r="ER118" s="31"/>
      <c r="ES118" s="31"/>
      <c r="ET118" s="31"/>
      <c r="EU118" s="31"/>
      <c r="EV118" s="31"/>
      <c r="EW118" s="31"/>
      <c r="EX118" s="31"/>
      <c r="EY118" s="31"/>
      <c r="EZ118" s="31"/>
      <c r="FA118" s="31"/>
      <c r="FB118" s="31"/>
      <c r="FC118" s="31"/>
      <c r="FD118" s="31"/>
      <c r="FE118" s="31"/>
      <c r="FF118" s="31"/>
      <c r="FG118" s="31"/>
      <c r="FH118" s="31"/>
      <c r="FI118" s="31"/>
      <c r="FJ118" s="31"/>
      <c r="FK118" s="31"/>
      <c r="FL118" s="31"/>
      <c r="FM118" s="31"/>
      <c r="FN118" s="31"/>
      <c r="FO118" s="31"/>
      <c r="FP118" s="31"/>
      <c r="FQ118" s="31"/>
      <c r="FR118" s="31"/>
      <c r="FS118" s="31"/>
      <c r="FT118" s="31"/>
      <c r="FU118" s="31"/>
      <c r="FV118" s="31"/>
      <c r="FW118" s="31"/>
      <c r="FX118" s="31"/>
      <c r="FY118" s="31"/>
      <c r="FZ118" s="31"/>
      <c r="GA118" s="31"/>
      <c r="GB118" s="31"/>
      <c r="GC118" s="31"/>
      <c r="GD118" s="31"/>
      <c r="GE118" s="31"/>
      <c r="GF118" s="31"/>
      <c r="GG118" s="31"/>
      <c r="GH118" s="31"/>
      <c r="GI118" s="31"/>
      <c r="GJ118" s="31"/>
      <c r="GK118" s="31"/>
      <c r="GL118" s="31"/>
      <c r="GM118" s="31"/>
      <c r="GN118" s="31"/>
      <c r="GO118" s="31"/>
      <c r="GP118" s="31"/>
      <c r="GQ118" s="31"/>
      <c r="GR118" s="31"/>
      <c r="GS118" s="31"/>
      <c r="GT118" s="31"/>
      <c r="GU118" s="31"/>
      <c r="GV118" s="31"/>
      <c r="GW118" s="31"/>
      <c r="GX118" s="31"/>
      <c r="GY118" s="31"/>
      <c r="GZ118" s="31"/>
      <c r="HA118" s="31"/>
      <c r="HB118" s="31"/>
      <c r="HC118" s="31"/>
      <c r="HD118" s="31"/>
      <c r="HE118" s="31"/>
      <c r="HF118" s="31"/>
      <c r="HG118" s="31"/>
      <c r="HH118" s="31"/>
      <c r="HI118" s="31"/>
    </row>
    <row r="119" spans="1:217" ht="15.6" customHeight="1">
      <c r="A119" s="31"/>
      <c r="B119" s="525"/>
      <c r="C119" s="549" t="s">
        <v>397</v>
      </c>
      <c r="D119" s="549"/>
      <c r="E119" s="549"/>
      <c r="F119" s="526">
        <f>SUM(F33+F68+F78+F107+F117)</f>
        <v>22003.42</v>
      </c>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c r="CB119" s="31"/>
      <c r="CC119" s="31"/>
      <c r="CD119" s="31"/>
      <c r="CE119" s="31"/>
      <c r="CF119" s="31"/>
      <c r="CG119" s="31"/>
      <c r="CH119" s="31"/>
      <c r="CI119" s="31"/>
      <c r="CJ119" s="31"/>
      <c r="CK119" s="31"/>
      <c r="CL119" s="31"/>
      <c r="CM119" s="31"/>
      <c r="CN119" s="31"/>
      <c r="CO119" s="31"/>
      <c r="CP119" s="31"/>
      <c r="CQ119" s="31"/>
      <c r="CR119" s="31"/>
      <c r="CS119" s="31"/>
      <c r="CT119" s="31"/>
      <c r="CU119" s="31"/>
      <c r="CV119" s="31"/>
      <c r="CW119" s="31"/>
      <c r="CX119" s="31"/>
      <c r="CY119" s="31"/>
      <c r="CZ119" s="31"/>
      <c r="DA119" s="31"/>
      <c r="DB119" s="31"/>
      <c r="DC119" s="31"/>
      <c r="DD119" s="31"/>
      <c r="DE119" s="31"/>
      <c r="DF119" s="31"/>
      <c r="DG119" s="31"/>
      <c r="DH119" s="31"/>
      <c r="DI119" s="31"/>
      <c r="DJ119" s="31"/>
      <c r="DK119" s="31"/>
      <c r="DL119" s="31"/>
      <c r="DM119" s="31"/>
      <c r="DN119" s="31"/>
      <c r="DO119" s="31"/>
      <c r="DP119" s="31"/>
      <c r="DQ119" s="31"/>
      <c r="DR119" s="31"/>
      <c r="DS119" s="31"/>
      <c r="DT119" s="31"/>
      <c r="DU119" s="31"/>
      <c r="DV119" s="31"/>
      <c r="DW119" s="31"/>
      <c r="DX119" s="31"/>
      <c r="DY119" s="31"/>
      <c r="DZ119" s="31"/>
      <c r="EA119" s="31"/>
      <c r="EB119" s="31"/>
      <c r="EC119" s="31"/>
      <c r="ED119" s="31"/>
      <c r="EE119" s="31"/>
      <c r="EF119" s="31"/>
      <c r="EG119" s="31"/>
      <c r="EH119" s="31"/>
      <c r="EI119" s="31"/>
      <c r="EJ119" s="31"/>
      <c r="EK119" s="31"/>
      <c r="EL119" s="31"/>
      <c r="EM119" s="31"/>
      <c r="EN119" s="31"/>
      <c r="EO119" s="31"/>
      <c r="EP119" s="31"/>
      <c r="EQ119" s="31"/>
      <c r="ER119" s="31"/>
      <c r="ES119" s="31"/>
      <c r="ET119" s="31"/>
      <c r="EU119" s="31"/>
      <c r="EV119" s="31"/>
      <c r="EW119" s="31"/>
      <c r="EX119" s="31"/>
      <c r="EY119" s="31"/>
      <c r="EZ119" s="31"/>
      <c r="FA119" s="31"/>
      <c r="FB119" s="31"/>
      <c r="FC119" s="31"/>
      <c r="FD119" s="31"/>
      <c r="FE119" s="31"/>
      <c r="FF119" s="31"/>
      <c r="FG119" s="31"/>
      <c r="FH119" s="31"/>
      <c r="FI119" s="31"/>
      <c r="FJ119" s="31"/>
      <c r="FK119" s="31"/>
      <c r="FL119" s="31"/>
      <c r="FM119" s="31"/>
      <c r="FN119" s="31"/>
      <c r="FO119" s="31"/>
      <c r="FP119" s="31"/>
      <c r="FQ119" s="31"/>
      <c r="FR119" s="31"/>
      <c r="FS119" s="31"/>
      <c r="FT119" s="31"/>
      <c r="FU119" s="31"/>
      <c r="FV119" s="31"/>
      <c r="FW119" s="31"/>
      <c r="FX119" s="31"/>
      <c r="FY119" s="31"/>
      <c r="FZ119" s="31"/>
      <c r="GA119" s="31"/>
      <c r="GB119" s="31"/>
      <c r="GC119" s="31"/>
      <c r="GD119" s="31"/>
      <c r="GE119" s="31"/>
      <c r="GF119" s="31"/>
      <c r="GG119" s="31"/>
      <c r="GH119" s="31"/>
      <c r="GI119" s="31"/>
      <c r="GJ119" s="31"/>
      <c r="GK119" s="31"/>
      <c r="GL119" s="31"/>
      <c r="GM119" s="31"/>
      <c r="GN119" s="31"/>
      <c r="GO119" s="31"/>
      <c r="GP119" s="31"/>
      <c r="GQ119" s="31"/>
      <c r="GR119" s="31"/>
      <c r="GS119" s="31"/>
      <c r="GT119" s="31"/>
      <c r="GU119" s="31"/>
      <c r="GV119" s="31"/>
      <c r="GW119" s="31"/>
      <c r="GX119" s="31"/>
      <c r="GY119" s="31"/>
      <c r="GZ119" s="31"/>
      <c r="HA119" s="31"/>
      <c r="HB119" s="31"/>
      <c r="HC119" s="31"/>
      <c r="HD119" s="31"/>
      <c r="HE119" s="31"/>
      <c r="HF119" s="31"/>
      <c r="HG119" s="31"/>
      <c r="HH119" s="31"/>
      <c r="HI119" s="31"/>
    </row>
    <row r="120" spans="1:217" ht="15.6" customHeight="1">
      <c r="A120" s="31"/>
      <c r="B120" s="267"/>
      <c r="C120" s="268"/>
      <c r="D120" s="268"/>
      <c r="E120" s="269"/>
      <c r="F120" s="270"/>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31"/>
      <c r="AZ120" s="31"/>
      <c r="BA120" s="31"/>
      <c r="BB120" s="31"/>
      <c r="BC120" s="31"/>
      <c r="BD120" s="31"/>
      <c r="BE120" s="31"/>
      <c r="BF120" s="31"/>
      <c r="BG120" s="31"/>
      <c r="BH120" s="31"/>
      <c r="BI120" s="31"/>
      <c r="BJ120" s="31"/>
      <c r="BK120" s="31"/>
      <c r="BL120" s="31"/>
      <c r="BM120" s="31"/>
      <c r="BN120" s="31"/>
      <c r="BO120" s="31"/>
      <c r="BP120" s="31"/>
      <c r="BQ120" s="31"/>
      <c r="BR120" s="31"/>
      <c r="BS120" s="31"/>
      <c r="BT120" s="31"/>
      <c r="BU120" s="31"/>
      <c r="BV120" s="31"/>
      <c r="BW120" s="31"/>
      <c r="BX120" s="31"/>
      <c r="BY120" s="31"/>
      <c r="BZ120" s="31"/>
      <c r="CA120" s="31"/>
      <c r="CB120" s="31"/>
      <c r="CC120" s="31"/>
      <c r="CD120" s="31"/>
      <c r="CE120" s="31"/>
      <c r="CF120" s="31"/>
      <c r="CG120" s="31"/>
      <c r="CH120" s="31"/>
      <c r="CI120" s="31"/>
      <c r="CJ120" s="31"/>
      <c r="CK120" s="31"/>
      <c r="CL120" s="31"/>
      <c r="CM120" s="31"/>
      <c r="CN120" s="31"/>
      <c r="CO120" s="31"/>
      <c r="CP120" s="31"/>
      <c r="CQ120" s="31"/>
      <c r="CR120" s="31"/>
      <c r="CS120" s="31"/>
      <c r="CT120" s="31"/>
      <c r="CU120" s="31"/>
      <c r="CV120" s="31"/>
      <c r="CW120" s="31"/>
      <c r="CX120" s="31"/>
      <c r="CY120" s="31"/>
      <c r="CZ120" s="31"/>
      <c r="DA120" s="31"/>
      <c r="DB120" s="31"/>
      <c r="DC120" s="31"/>
      <c r="DD120" s="31"/>
      <c r="DE120" s="31"/>
      <c r="DF120" s="31"/>
      <c r="DG120" s="31"/>
      <c r="DH120" s="31"/>
      <c r="DI120" s="31"/>
      <c r="DJ120" s="31"/>
      <c r="DK120" s="31"/>
      <c r="DL120" s="31"/>
      <c r="DM120" s="31"/>
      <c r="DN120" s="31"/>
      <c r="DO120" s="31"/>
      <c r="DP120" s="31"/>
      <c r="DQ120" s="31"/>
      <c r="DR120" s="31"/>
      <c r="DS120" s="31"/>
      <c r="DT120" s="31"/>
      <c r="DU120" s="31"/>
      <c r="DV120" s="31"/>
      <c r="DW120" s="31"/>
      <c r="DX120" s="31"/>
      <c r="DY120" s="31"/>
      <c r="DZ120" s="31"/>
      <c r="EA120" s="31"/>
      <c r="EB120" s="31"/>
      <c r="EC120" s="31"/>
      <c r="ED120" s="31"/>
      <c r="EE120" s="31"/>
      <c r="EF120" s="31"/>
      <c r="EG120" s="31"/>
      <c r="EH120" s="31"/>
      <c r="EI120" s="31"/>
      <c r="EJ120" s="31"/>
      <c r="EK120" s="31"/>
      <c r="EL120" s="31"/>
      <c r="EM120" s="31"/>
      <c r="EN120" s="31"/>
      <c r="EO120" s="31"/>
      <c r="EP120" s="31"/>
      <c r="EQ120" s="31"/>
      <c r="ER120" s="31"/>
      <c r="ES120" s="31"/>
      <c r="ET120" s="31"/>
      <c r="EU120" s="31"/>
      <c r="EV120" s="31"/>
      <c r="EW120" s="31"/>
      <c r="EX120" s="31"/>
      <c r="EY120" s="31"/>
      <c r="EZ120" s="31"/>
      <c r="FA120" s="31"/>
      <c r="FB120" s="31"/>
      <c r="FC120" s="31"/>
      <c r="FD120" s="31"/>
      <c r="FE120" s="31"/>
      <c r="FF120" s="31"/>
      <c r="FG120" s="31"/>
      <c r="FH120" s="31"/>
      <c r="FI120" s="31"/>
      <c r="FJ120" s="31"/>
      <c r="FK120" s="31"/>
      <c r="FL120" s="31"/>
      <c r="FM120" s="31"/>
      <c r="FN120" s="31"/>
      <c r="FO120" s="31"/>
      <c r="FP120" s="31"/>
      <c r="FQ120" s="31"/>
      <c r="FR120" s="31"/>
      <c r="FS120" s="31"/>
      <c r="FT120" s="31"/>
      <c r="FU120" s="31"/>
      <c r="FV120" s="31"/>
      <c r="FW120" s="31"/>
      <c r="FX120" s="31"/>
      <c r="FY120" s="31"/>
      <c r="FZ120" s="31"/>
      <c r="GA120" s="31"/>
      <c r="GB120" s="31"/>
      <c r="GC120" s="31"/>
      <c r="GD120" s="31"/>
      <c r="GE120" s="31"/>
      <c r="GF120" s="31"/>
      <c r="GG120" s="31"/>
      <c r="GH120" s="31"/>
      <c r="GI120" s="31"/>
      <c r="GJ120" s="31"/>
      <c r="GK120" s="31"/>
      <c r="GL120" s="31"/>
      <c r="GM120" s="31"/>
      <c r="GN120" s="31"/>
      <c r="GO120" s="31"/>
      <c r="GP120" s="31"/>
      <c r="GQ120" s="31"/>
      <c r="GR120" s="31"/>
      <c r="GS120" s="31"/>
      <c r="GT120" s="31"/>
      <c r="GU120" s="31"/>
      <c r="GV120" s="31"/>
      <c r="GW120" s="31"/>
      <c r="GX120" s="31"/>
      <c r="GY120" s="31"/>
      <c r="GZ120" s="31"/>
      <c r="HA120" s="31"/>
      <c r="HB120" s="31"/>
      <c r="HC120" s="31"/>
      <c r="HD120" s="31"/>
      <c r="HE120" s="31"/>
      <c r="HF120" s="31"/>
      <c r="HG120" s="31"/>
      <c r="HH120" s="31"/>
      <c r="HI120" s="31"/>
    </row>
    <row r="121" spans="1:217" ht="15.6" customHeight="1">
      <c r="A121" s="31"/>
      <c r="B121" s="532" t="s">
        <v>94</v>
      </c>
      <c r="C121" s="532"/>
      <c r="D121" s="271"/>
      <c r="E121" s="272"/>
      <c r="F121" s="272" t="s">
        <v>31</v>
      </c>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c r="BP121" s="31"/>
      <c r="BQ121" s="31"/>
      <c r="BR121" s="31"/>
      <c r="BS121" s="31"/>
      <c r="BT121" s="31"/>
      <c r="BU121" s="31"/>
      <c r="BV121" s="31"/>
      <c r="BW121" s="31"/>
      <c r="BX121" s="31"/>
      <c r="BY121" s="31"/>
      <c r="BZ121" s="31"/>
      <c r="CA121" s="31"/>
      <c r="CB121" s="31"/>
      <c r="CC121" s="31"/>
      <c r="CD121" s="31"/>
      <c r="CE121" s="31"/>
      <c r="CF121" s="31"/>
      <c r="CG121" s="31"/>
      <c r="CH121" s="31"/>
      <c r="CI121" s="31"/>
      <c r="CJ121" s="31"/>
      <c r="CK121" s="31"/>
      <c r="CL121" s="31"/>
      <c r="CM121" s="31"/>
      <c r="CN121" s="31"/>
      <c r="CO121" s="31"/>
      <c r="CP121" s="31"/>
      <c r="CQ121" s="31"/>
      <c r="CR121" s="31"/>
      <c r="CS121" s="31"/>
      <c r="CT121" s="31"/>
      <c r="CU121" s="31"/>
      <c r="CV121" s="31"/>
      <c r="CW121" s="31"/>
      <c r="CX121" s="31"/>
      <c r="CY121" s="31"/>
      <c r="CZ121" s="31"/>
      <c r="DA121" s="31"/>
      <c r="DB121" s="31"/>
      <c r="DC121" s="31"/>
      <c r="DD121" s="31"/>
      <c r="DE121" s="31"/>
      <c r="DF121" s="31"/>
      <c r="DG121" s="31"/>
      <c r="DH121" s="31"/>
      <c r="DI121" s="31"/>
      <c r="DJ121" s="31"/>
      <c r="DK121" s="31"/>
      <c r="DL121" s="31"/>
      <c r="DM121" s="31"/>
      <c r="DN121" s="31"/>
      <c r="DO121" s="31"/>
      <c r="DP121" s="31"/>
      <c r="DQ121" s="31"/>
      <c r="DR121" s="31"/>
      <c r="DS121" s="31"/>
      <c r="DT121" s="31"/>
      <c r="DU121" s="31"/>
      <c r="DV121" s="31"/>
      <c r="DW121" s="31"/>
      <c r="DX121" s="31"/>
      <c r="DY121" s="31"/>
      <c r="DZ121" s="31"/>
      <c r="EA121" s="31"/>
      <c r="EB121" s="31"/>
      <c r="EC121" s="31"/>
      <c r="ED121" s="31"/>
      <c r="EE121" s="31"/>
      <c r="EF121" s="31"/>
      <c r="EG121" s="31"/>
      <c r="EH121" s="31"/>
      <c r="EI121" s="31"/>
      <c r="EJ121" s="31"/>
      <c r="EK121" s="31"/>
      <c r="EL121" s="31"/>
      <c r="EM121" s="31"/>
      <c r="EN121" s="31"/>
      <c r="EO121" s="31"/>
      <c r="EP121" s="31"/>
      <c r="EQ121" s="31"/>
      <c r="ER121" s="31"/>
      <c r="ES121" s="31"/>
      <c r="ET121" s="31"/>
      <c r="EU121" s="31"/>
      <c r="EV121" s="31"/>
      <c r="EW121" s="31"/>
      <c r="EX121" s="31"/>
      <c r="EY121" s="31"/>
      <c r="EZ121" s="31"/>
      <c r="FA121" s="31"/>
      <c r="FB121" s="31"/>
      <c r="FC121" s="31"/>
      <c r="FD121" s="31"/>
      <c r="FE121" s="31"/>
      <c r="FF121" s="31"/>
      <c r="FG121" s="31"/>
      <c r="FH121" s="31"/>
      <c r="FI121" s="31"/>
      <c r="FJ121" s="31"/>
      <c r="FK121" s="31"/>
      <c r="FL121" s="31"/>
      <c r="FM121" s="31"/>
      <c r="FN121" s="31"/>
      <c r="FO121" s="31"/>
      <c r="FP121" s="31"/>
      <c r="FQ121" s="31"/>
      <c r="FR121" s="31"/>
      <c r="FS121" s="31"/>
      <c r="FT121" s="31"/>
      <c r="FU121" s="31"/>
      <c r="FV121" s="31"/>
      <c r="FW121" s="31"/>
      <c r="FX121" s="31"/>
      <c r="FY121" s="31"/>
      <c r="FZ121" s="31"/>
      <c r="GA121" s="31"/>
      <c r="GB121" s="31"/>
      <c r="GC121" s="31"/>
      <c r="GD121" s="31"/>
      <c r="GE121" s="31"/>
      <c r="GF121" s="31"/>
      <c r="GG121" s="31"/>
      <c r="GH121" s="31"/>
      <c r="GI121" s="31"/>
      <c r="GJ121" s="31"/>
      <c r="GK121" s="31"/>
      <c r="GL121" s="31"/>
      <c r="GM121" s="31"/>
      <c r="GN121" s="31"/>
      <c r="GO121" s="31"/>
      <c r="GP121" s="31"/>
      <c r="GQ121" s="31"/>
      <c r="GR121" s="31"/>
      <c r="GS121" s="31"/>
      <c r="GT121" s="31"/>
      <c r="GU121" s="31"/>
      <c r="GV121" s="31"/>
      <c r="GW121" s="31"/>
      <c r="GX121" s="31"/>
      <c r="GY121" s="31"/>
      <c r="GZ121" s="31"/>
      <c r="HA121" s="31"/>
      <c r="HB121" s="31"/>
      <c r="HC121" s="31"/>
      <c r="HD121" s="31"/>
      <c r="HE121" s="31"/>
      <c r="HF121" s="31"/>
      <c r="HG121" s="31"/>
      <c r="HH121" s="31"/>
      <c r="HI121" s="31"/>
    </row>
    <row r="122" spans="1:217" ht="15.6" customHeight="1">
      <c r="A122" s="31"/>
      <c r="B122" s="534" t="s">
        <v>7</v>
      </c>
      <c r="C122" s="531" t="s">
        <v>269</v>
      </c>
      <c r="D122" s="326" t="s">
        <v>96</v>
      </c>
      <c r="E122" s="325">
        <v>0.06</v>
      </c>
      <c r="F122" s="274"/>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c r="BV122" s="31"/>
      <c r="BW122" s="31"/>
      <c r="BX122" s="31"/>
      <c r="BY122" s="31"/>
      <c r="BZ122" s="31"/>
      <c r="CA122" s="31"/>
      <c r="CB122" s="31"/>
      <c r="CC122" s="31"/>
      <c r="CD122" s="31"/>
      <c r="CE122" s="31"/>
      <c r="CF122" s="31"/>
      <c r="CG122" s="31"/>
      <c r="CH122" s="31"/>
      <c r="CI122" s="31"/>
      <c r="CJ122" s="31"/>
      <c r="CK122" s="31"/>
      <c r="CL122" s="31"/>
      <c r="CM122" s="31"/>
      <c r="CN122" s="31"/>
      <c r="CO122" s="31"/>
      <c r="CP122" s="31"/>
      <c r="CQ122" s="31"/>
      <c r="CR122" s="31"/>
      <c r="CS122" s="31"/>
      <c r="CT122" s="31"/>
      <c r="CU122" s="31"/>
      <c r="CV122" s="31"/>
      <c r="CW122" s="31"/>
      <c r="CX122" s="31"/>
      <c r="CY122" s="31"/>
      <c r="CZ122" s="31"/>
      <c r="DA122" s="31"/>
      <c r="DB122" s="31"/>
      <c r="DC122" s="31"/>
      <c r="DD122" s="31"/>
      <c r="DE122" s="31"/>
      <c r="DF122" s="31"/>
      <c r="DG122" s="31"/>
      <c r="DH122" s="31"/>
      <c r="DI122" s="31"/>
      <c r="DJ122" s="31"/>
      <c r="DK122" s="31"/>
      <c r="DL122" s="31"/>
      <c r="DM122" s="31"/>
      <c r="DN122" s="31"/>
      <c r="DO122" s="31"/>
      <c r="DP122" s="31"/>
      <c r="DQ122" s="31"/>
      <c r="DR122" s="31"/>
      <c r="DS122" s="31"/>
      <c r="DT122" s="31"/>
      <c r="DU122" s="31"/>
      <c r="DV122" s="31"/>
      <c r="DW122" s="31"/>
      <c r="DX122" s="31"/>
      <c r="DY122" s="31"/>
      <c r="DZ122" s="31"/>
      <c r="EA122" s="31"/>
      <c r="EB122" s="31"/>
      <c r="EC122" s="31"/>
      <c r="ED122" s="31"/>
      <c r="EE122" s="31"/>
      <c r="EF122" s="31"/>
      <c r="EG122" s="31"/>
      <c r="EH122" s="31"/>
      <c r="EI122" s="31"/>
      <c r="EJ122" s="31"/>
      <c r="EK122" s="31"/>
      <c r="EL122" s="31"/>
      <c r="EM122" s="31"/>
      <c r="EN122" s="31"/>
      <c r="EO122" s="31"/>
      <c r="EP122" s="31"/>
      <c r="EQ122" s="31"/>
      <c r="ER122" s="31"/>
      <c r="ES122" s="31"/>
      <c r="ET122" s="31"/>
      <c r="EU122" s="31"/>
      <c r="EV122" s="31"/>
      <c r="EW122" s="31"/>
      <c r="EX122" s="31"/>
      <c r="EY122" s="31"/>
      <c r="EZ122" s="31"/>
      <c r="FA122" s="31"/>
      <c r="FB122" s="31"/>
      <c r="FC122" s="31"/>
      <c r="FD122" s="31"/>
      <c r="FE122" s="31"/>
      <c r="FF122" s="31"/>
      <c r="FG122" s="31"/>
      <c r="FH122" s="31"/>
      <c r="FI122" s="31"/>
      <c r="FJ122" s="31"/>
      <c r="FK122" s="31"/>
      <c r="FL122" s="31"/>
      <c r="FM122" s="31"/>
      <c r="FN122" s="31"/>
      <c r="FO122" s="31"/>
      <c r="FP122" s="31"/>
      <c r="FQ122" s="31"/>
      <c r="FR122" s="31"/>
      <c r="FS122" s="31"/>
      <c r="FT122" s="31"/>
      <c r="FU122" s="31"/>
      <c r="FV122" s="31"/>
      <c r="FW122" s="31"/>
      <c r="FX122" s="31"/>
      <c r="FY122" s="31"/>
      <c r="FZ122" s="31"/>
      <c r="GA122" s="31"/>
      <c r="GB122" s="31"/>
      <c r="GC122" s="31"/>
      <c r="GD122" s="31"/>
      <c r="GE122" s="31"/>
      <c r="GF122" s="31"/>
      <c r="GG122" s="31"/>
      <c r="GH122" s="31"/>
      <c r="GI122" s="31"/>
      <c r="GJ122" s="31"/>
      <c r="GK122" s="31"/>
      <c r="GL122" s="31"/>
      <c r="GM122" s="31"/>
      <c r="GN122" s="31"/>
      <c r="GO122" s="31"/>
      <c r="GP122" s="31"/>
      <c r="GQ122" s="31"/>
      <c r="GR122" s="31"/>
      <c r="GS122" s="31"/>
      <c r="GT122" s="31"/>
      <c r="GU122" s="31"/>
      <c r="GV122" s="31"/>
      <c r="GW122" s="31"/>
      <c r="GX122" s="31"/>
      <c r="GY122" s="31"/>
      <c r="GZ122" s="31"/>
      <c r="HA122" s="31"/>
      <c r="HB122" s="31"/>
      <c r="HC122" s="31"/>
      <c r="HD122" s="31"/>
      <c r="HE122" s="31"/>
      <c r="HF122" s="31"/>
      <c r="HG122" s="31"/>
      <c r="HH122" s="31"/>
      <c r="HI122" s="31"/>
    </row>
    <row r="123" spans="1:217" ht="15.6" customHeight="1">
      <c r="B123" s="534"/>
      <c r="C123" s="531"/>
      <c r="D123" s="326" t="s">
        <v>31</v>
      </c>
      <c r="E123" s="273"/>
      <c r="F123" s="327">
        <f>(F33+F68+F78+F107+F117)*$E$122</f>
        <v>1320.21</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c r="FI123" s="9"/>
      <c r="FJ123" s="9"/>
      <c r="FK123" s="9"/>
      <c r="FL123" s="9"/>
      <c r="FM123" s="9"/>
      <c r="FN123" s="9"/>
      <c r="FO123" s="9"/>
      <c r="FP123" s="9"/>
      <c r="FQ123" s="9"/>
      <c r="FR123" s="9"/>
      <c r="FS123" s="9"/>
      <c r="FT123" s="9"/>
      <c r="FU123" s="9"/>
      <c r="FV123" s="9"/>
      <c r="FW123" s="9"/>
      <c r="FX123" s="9"/>
      <c r="FY123" s="9"/>
      <c r="FZ123" s="9"/>
      <c r="GA123" s="9"/>
      <c r="GB123" s="9"/>
      <c r="GC123" s="9"/>
      <c r="GD123" s="9"/>
      <c r="GE123" s="9"/>
      <c r="GF123" s="9"/>
      <c r="GG123" s="9"/>
      <c r="GH123" s="9"/>
      <c r="GI123" s="9"/>
      <c r="GJ123" s="9"/>
      <c r="GK123" s="9"/>
      <c r="GL123" s="9"/>
      <c r="GM123" s="9"/>
      <c r="GN123" s="9"/>
      <c r="GO123" s="9"/>
      <c r="GP123" s="9"/>
      <c r="GQ123" s="9"/>
      <c r="GR123" s="9"/>
      <c r="GS123" s="9"/>
      <c r="GT123" s="9"/>
      <c r="GU123" s="9"/>
      <c r="GV123" s="9"/>
      <c r="GW123" s="9"/>
      <c r="GX123" s="9"/>
      <c r="GY123" s="9"/>
      <c r="GZ123" s="9"/>
      <c r="HA123" s="9"/>
      <c r="HB123" s="9"/>
      <c r="HC123" s="9"/>
      <c r="HD123" s="9"/>
      <c r="HE123" s="9"/>
      <c r="HF123" s="9"/>
      <c r="HG123" s="9"/>
      <c r="HH123" s="9"/>
      <c r="HI123" s="9"/>
    </row>
    <row r="124" spans="1:217" ht="15.6" customHeight="1">
      <c r="B124" s="534" t="s">
        <v>8</v>
      </c>
      <c r="C124" s="531" t="s">
        <v>97</v>
      </c>
      <c r="D124" s="326" t="s">
        <v>96</v>
      </c>
      <c r="E124" s="273">
        <v>7.0000000000000007E-2</v>
      </c>
      <c r="F124" s="276"/>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c r="FI124" s="9"/>
      <c r="FJ124" s="9"/>
      <c r="FK124" s="9"/>
      <c r="FL124" s="9"/>
      <c r="FM124" s="9"/>
      <c r="FN124" s="9"/>
      <c r="FO124" s="9"/>
      <c r="FP124" s="9"/>
      <c r="FQ124" s="9"/>
      <c r="FR124" s="9"/>
      <c r="FS124" s="9"/>
      <c r="FT124" s="9"/>
      <c r="FU124" s="9"/>
      <c r="FV124" s="9"/>
      <c r="FW124" s="9"/>
      <c r="FX124" s="9"/>
      <c r="FY124" s="9"/>
      <c r="FZ124" s="9"/>
      <c r="GA124" s="9"/>
      <c r="GB124" s="9"/>
      <c r="GC124" s="9"/>
      <c r="GD124" s="9"/>
      <c r="GE124" s="9"/>
      <c r="GF124" s="9"/>
      <c r="GG124" s="9"/>
      <c r="GH124" s="9"/>
      <c r="GI124" s="9"/>
      <c r="GJ124" s="9"/>
      <c r="GK124" s="9"/>
      <c r="GL124" s="9"/>
      <c r="GM124" s="9"/>
      <c r="GN124" s="9"/>
      <c r="GO124" s="9"/>
      <c r="GP124" s="9"/>
      <c r="GQ124" s="9"/>
      <c r="GR124" s="9"/>
      <c r="GS124" s="9"/>
      <c r="GT124" s="9"/>
      <c r="GU124" s="9"/>
      <c r="GV124" s="9"/>
      <c r="GW124" s="9"/>
      <c r="GX124" s="9"/>
      <c r="GY124" s="9"/>
      <c r="GZ124" s="9"/>
      <c r="HA124" s="9"/>
      <c r="HB124" s="9"/>
      <c r="HC124" s="9"/>
      <c r="HD124" s="9"/>
      <c r="HE124" s="9"/>
      <c r="HF124" s="9"/>
      <c r="HG124" s="9"/>
      <c r="HH124" s="9"/>
      <c r="HI124" s="9"/>
    </row>
    <row r="125" spans="1:217" ht="15.6" customHeight="1">
      <c r="B125" s="534"/>
      <c r="C125" s="531"/>
      <c r="D125" s="326" t="s">
        <v>31</v>
      </c>
      <c r="E125" s="273"/>
      <c r="F125" s="328">
        <f>(F33+F68+F78+F107+F117+F123)*$E$124</f>
        <v>1632.65</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row>
    <row r="126" spans="1:217" ht="13.15" customHeight="1">
      <c r="B126" s="35" t="s">
        <v>9</v>
      </c>
      <c r="C126" s="79" t="s">
        <v>98</v>
      </c>
      <c r="D126" s="79"/>
      <c r="E126" s="273">
        <f>SUM(D127:D129)</f>
        <v>0.11219999999999999</v>
      </c>
      <c r="F126" s="440">
        <f>((F119+F123+F125)/0.8878)-F119-F123-F125</f>
        <v>3153.97</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c r="FI126" s="9"/>
      <c r="FJ126" s="9"/>
      <c r="FK126" s="9"/>
      <c r="FL126" s="9"/>
      <c r="FM126" s="9"/>
      <c r="FN126" s="9"/>
      <c r="FO126" s="9"/>
      <c r="FP126" s="9"/>
      <c r="FQ126" s="9"/>
      <c r="FR126" s="9"/>
      <c r="FS126" s="9"/>
      <c r="FT126" s="9"/>
      <c r="FU126" s="9"/>
      <c r="FV126" s="9"/>
      <c r="FW126" s="9"/>
      <c r="FX126" s="9"/>
      <c r="FY126" s="9"/>
      <c r="FZ126" s="9"/>
      <c r="GA126" s="9"/>
      <c r="GB126" s="9"/>
      <c r="GC126" s="9"/>
      <c r="GD126" s="9"/>
      <c r="GE126" s="9"/>
      <c r="GF126" s="9"/>
      <c r="GG126" s="9"/>
      <c r="GH126" s="9"/>
      <c r="GI126" s="9"/>
      <c r="GJ126" s="9"/>
      <c r="GK126" s="9"/>
      <c r="GL126" s="9"/>
      <c r="GM126" s="9"/>
      <c r="GN126" s="9"/>
      <c r="GO126" s="9"/>
      <c r="GP126" s="9"/>
      <c r="GQ126" s="9"/>
      <c r="GR126" s="9"/>
      <c r="GS126" s="9"/>
      <c r="GT126" s="9"/>
      <c r="GU126" s="9"/>
      <c r="GV126" s="9"/>
      <c r="GW126" s="9"/>
      <c r="GX126" s="9"/>
      <c r="GY126" s="9"/>
      <c r="GZ126" s="9"/>
      <c r="HA126" s="9"/>
      <c r="HB126" s="9"/>
      <c r="HC126" s="9"/>
      <c r="HD126" s="9"/>
      <c r="HE126" s="9"/>
      <c r="HF126" s="9"/>
      <c r="HG126" s="9"/>
      <c r="HH126" s="9"/>
      <c r="HI126" s="9"/>
    </row>
    <row r="127" spans="1:217" ht="15.6" customHeight="1">
      <c r="B127" s="542"/>
      <c r="C127" s="277" t="s">
        <v>266</v>
      </c>
      <c r="D127" s="452">
        <v>6.2199999999999998E-2</v>
      </c>
      <c r="E127" s="273">
        <v>0</v>
      </c>
      <c r="F127" s="275">
        <v>0</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c r="FI127" s="9"/>
      <c r="FJ127" s="9"/>
      <c r="FK127" s="9"/>
      <c r="FL127" s="9"/>
      <c r="FM127" s="9"/>
      <c r="FN127" s="9"/>
      <c r="FO127" s="9"/>
      <c r="FP127" s="9"/>
      <c r="FQ127" s="9"/>
      <c r="FR127" s="9"/>
      <c r="FS127" s="9"/>
      <c r="FT127" s="9"/>
      <c r="FU127" s="9"/>
      <c r="FV127" s="9"/>
      <c r="FW127" s="9"/>
      <c r="FX127" s="9"/>
      <c r="FY127" s="9"/>
      <c r="FZ127" s="9"/>
      <c r="GA127" s="9"/>
      <c r="GB127" s="9"/>
      <c r="GC127" s="9"/>
      <c r="GD127" s="9"/>
      <c r="GE127" s="9"/>
      <c r="GF127" s="9"/>
      <c r="GG127" s="9"/>
      <c r="GH127" s="9"/>
      <c r="GI127" s="9"/>
      <c r="GJ127" s="9"/>
      <c r="GK127" s="9"/>
      <c r="GL127" s="9"/>
      <c r="GM127" s="9"/>
      <c r="GN127" s="9"/>
      <c r="GO127" s="9"/>
      <c r="GP127" s="9"/>
      <c r="GQ127" s="9"/>
      <c r="GR127" s="9"/>
      <c r="GS127" s="9"/>
      <c r="GT127" s="9"/>
      <c r="GU127" s="9"/>
      <c r="GV127" s="9"/>
      <c r="GW127" s="9"/>
      <c r="GX127" s="9"/>
      <c r="GY127" s="9"/>
      <c r="GZ127" s="9"/>
      <c r="HA127" s="9"/>
      <c r="HB127" s="9"/>
      <c r="HC127" s="9"/>
      <c r="HD127" s="9"/>
      <c r="HE127" s="9"/>
      <c r="HF127" s="9"/>
      <c r="HG127" s="9"/>
      <c r="HH127" s="9"/>
      <c r="HI127" s="9"/>
    </row>
    <row r="128" spans="1:217" ht="15.6" customHeight="1">
      <c r="B128" s="542"/>
      <c r="C128" s="277" t="s">
        <v>100</v>
      </c>
      <c r="D128" s="452">
        <v>0</v>
      </c>
      <c r="E128" s="273">
        <v>0</v>
      </c>
      <c r="F128" s="275">
        <f t="shared" ref="F128" si="51">F150*$E$128</f>
        <v>0</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c r="FI128" s="9"/>
      <c r="FJ128" s="9"/>
      <c r="FK128" s="9"/>
      <c r="FL128" s="9"/>
      <c r="FM128" s="9"/>
      <c r="FN128" s="9"/>
      <c r="FO128" s="9"/>
      <c r="FP128" s="9"/>
      <c r="FQ128" s="9"/>
      <c r="FR128" s="9"/>
      <c r="FS128" s="9"/>
      <c r="FT128" s="9"/>
      <c r="FU128" s="9"/>
      <c r="FV128" s="9"/>
      <c r="FW128" s="9"/>
      <c r="FX128" s="9"/>
      <c r="FY128" s="9"/>
      <c r="FZ128" s="9"/>
      <c r="GA128" s="9"/>
      <c r="GB128" s="9"/>
      <c r="GC128" s="9"/>
      <c r="GD128" s="9"/>
      <c r="GE128" s="9"/>
      <c r="GF128" s="9"/>
      <c r="GG128" s="9"/>
      <c r="GH128" s="9"/>
      <c r="GI128" s="9"/>
      <c r="GJ128" s="9"/>
      <c r="GK128" s="9"/>
      <c r="GL128" s="9"/>
      <c r="GM128" s="9"/>
      <c r="GN128" s="9"/>
      <c r="GO128" s="9"/>
      <c r="GP128" s="9"/>
      <c r="GQ128" s="9"/>
      <c r="GR128" s="9"/>
      <c r="GS128" s="9"/>
      <c r="GT128" s="9"/>
      <c r="GU128" s="9"/>
      <c r="GV128" s="9"/>
      <c r="GW128" s="9"/>
      <c r="GX128" s="9"/>
      <c r="GY128" s="9"/>
      <c r="GZ128" s="9"/>
      <c r="HA128" s="9"/>
      <c r="HB128" s="9"/>
      <c r="HC128" s="9"/>
      <c r="HD128" s="9"/>
      <c r="HE128" s="9"/>
      <c r="HF128" s="9"/>
      <c r="HG128" s="9"/>
      <c r="HH128" s="9"/>
      <c r="HI128" s="9"/>
    </row>
    <row r="129" spans="1:217" ht="15.6" customHeight="1">
      <c r="A129" s="31"/>
      <c r="B129" s="542"/>
      <c r="C129" s="278" t="s">
        <v>101</v>
      </c>
      <c r="D129" s="453">
        <v>0.05</v>
      </c>
      <c r="E129" s="273">
        <v>0</v>
      </c>
      <c r="F129" s="275">
        <v>0</v>
      </c>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c r="BZ129" s="31"/>
      <c r="CA129" s="31"/>
      <c r="CB129" s="31"/>
      <c r="CC129" s="31"/>
      <c r="CD129" s="31"/>
      <c r="CE129" s="31"/>
      <c r="CF129" s="31"/>
      <c r="CG129" s="31"/>
      <c r="CH129" s="31"/>
      <c r="CI129" s="31"/>
      <c r="CJ129" s="31"/>
      <c r="CK129" s="31"/>
      <c r="CL129" s="31"/>
      <c r="CM129" s="31"/>
      <c r="CN129" s="31"/>
      <c r="CO129" s="31"/>
      <c r="CP129" s="31"/>
      <c r="CQ129" s="31"/>
      <c r="CR129" s="31"/>
      <c r="CS129" s="31"/>
      <c r="CT129" s="31"/>
      <c r="CU129" s="31"/>
      <c r="CV129" s="31"/>
      <c r="CW129" s="31"/>
      <c r="CX129" s="31"/>
      <c r="CY129" s="31"/>
      <c r="CZ129" s="31"/>
      <c r="DA129" s="31"/>
      <c r="DB129" s="31"/>
      <c r="DC129" s="31"/>
      <c r="DD129" s="31"/>
      <c r="DE129" s="31"/>
      <c r="DF129" s="31"/>
      <c r="DG129" s="31"/>
      <c r="DH129" s="31"/>
      <c r="DI129" s="31"/>
      <c r="DJ129" s="31"/>
      <c r="DK129" s="31"/>
      <c r="DL129" s="31"/>
      <c r="DM129" s="31"/>
      <c r="DN129" s="31"/>
      <c r="DO129" s="31"/>
      <c r="DP129" s="31"/>
      <c r="DQ129" s="31"/>
      <c r="DR129" s="31"/>
      <c r="DS129" s="31"/>
      <c r="DT129" s="31"/>
      <c r="DU129" s="31"/>
      <c r="DV129" s="31"/>
      <c r="DW129" s="31"/>
      <c r="DX129" s="31"/>
      <c r="DY129" s="31"/>
      <c r="DZ129" s="31"/>
      <c r="EA129" s="31"/>
      <c r="EB129" s="31"/>
      <c r="EC129" s="31"/>
      <c r="ED129" s="31"/>
      <c r="EE129" s="31"/>
      <c r="EF129" s="31"/>
      <c r="EG129" s="31"/>
      <c r="EH129" s="31"/>
      <c r="EI129" s="31"/>
      <c r="EJ129" s="31"/>
      <c r="EK129" s="31"/>
      <c r="EL129" s="31"/>
      <c r="EM129" s="31"/>
      <c r="EN129" s="31"/>
      <c r="EO129" s="31"/>
      <c r="EP129" s="31"/>
      <c r="EQ129" s="31"/>
      <c r="ER129" s="31"/>
      <c r="ES129" s="31"/>
      <c r="ET129" s="31"/>
      <c r="EU129" s="31"/>
      <c r="EV129" s="31"/>
      <c r="EW129" s="31"/>
      <c r="EX129" s="31"/>
      <c r="EY129" s="31"/>
      <c r="EZ129" s="31"/>
      <c r="FA129" s="31"/>
      <c r="FB129" s="31"/>
      <c r="FC129" s="31"/>
      <c r="FD129" s="31"/>
      <c r="FE129" s="31"/>
      <c r="FF129" s="31"/>
      <c r="FG129" s="31"/>
      <c r="FH129" s="31"/>
      <c r="FI129" s="31"/>
      <c r="FJ129" s="31"/>
      <c r="FK129" s="31"/>
      <c r="FL129" s="31"/>
      <c r="FM129" s="31"/>
      <c r="FN129" s="31"/>
      <c r="FO129" s="31"/>
      <c r="FP129" s="31"/>
      <c r="FQ129" s="31"/>
      <c r="FR129" s="31"/>
      <c r="FS129" s="31"/>
      <c r="FT129" s="31"/>
      <c r="FU129" s="31"/>
      <c r="FV129" s="31"/>
      <c r="FW129" s="31"/>
      <c r="FX129" s="31"/>
      <c r="FY129" s="31"/>
      <c r="FZ129" s="31"/>
      <c r="GA129" s="31"/>
      <c r="GB129" s="31"/>
      <c r="GC129" s="31"/>
      <c r="GD129" s="31"/>
      <c r="GE129" s="31"/>
      <c r="GF129" s="31"/>
      <c r="GG129" s="31"/>
      <c r="GH129" s="31"/>
      <c r="GI129" s="31"/>
      <c r="GJ129" s="31"/>
      <c r="GK129" s="31"/>
      <c r="GL129" s="31"/>
      <c r="GM129" s="31"/>
      <c r="GN129" s="31"/>
      <c r="GO129" s="31"/>
      <c r="GP129" s="31"/>
      <c r="GQ129" s="31"/>
      <c r="GR129" s="31"/>
      <c r="GS129" s="31"/>
      <c r="GT129" s="31"/>
      <c r="GU129" s="31"/>
      <c r="GV129" s="31"/>
      <c r="GW129" s="31"/>
      <c r="GX129" s="31"/>
      <c r="GY129" s="31"/>
      <c r="GZ129" s="31"/>
      <c r="HA129" s="31"/>
      <c r="HB129" s="31"/>
      <c r="HC129" s="31"/>
      <c r="HD129" s="31"/>
      <c r="HE129" s="31"/>
      <c r="HF129" s="31"/>
      <c r="HG129" s="31"/>
      <c r="HH129" s="31"/>
      <c r="HI129" s="31"/>
    </row>
    <row r="130" spans="1:217" ht="15.6" customHeight="1">
      <c r="A130" s="31"/>
      <c r="B130" s="543" t="s">
        <v>14</v>
      </c>
      <c r="C130" s="543"/>
      <c r="D130" s="272"/>
      <c r="E130" s="279">
        <f>SUM(E127:E129)+SUM(E122:E125)</f>
        <v>0.13</v>
      </c>
      <c r="F130" s="280">
        <f>SUM(F123,F125,F126)</f>
        <v>6106.83</v>
      </c>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c r="CA130" s="31"/>
      <c r="CB130" s="31"/>
      <c r="CC130" s="31"/>
      <c r="CD130" s="31"/>
      <c r="CE130" s="31"/>
      <c r="CF130" s="31"/>
      <c r="CG130" s="31"/>
      <c r="CH130" s="31"/>
      <c r="CI130" s="31"/>
      <c r="CJ130" s="31"/>
      <c r="CK130" s="31"/>
      <c r="CL130" s="31"/>
      <c r="CM130" s="31"/>
      <c r="CN130" s="31"/>
      <c r="CO130" s="31"/>
      <c r="CP130" s="31"/>
      <c r="CQ130" s="31"/>
      <c r="CR130" s="31"/>
      <c r="CS130" s="31"/>
      <c r="CT130" s="31"/>
      <c r="CU130" s="31"/>
      <c r="CV130" s="31"/>
      <c r="CW130" s="31"/>
      <c r="CX130" s="31"/>
      <c r="CY130" s="31"/>
      <c r="CZ130" s="31"/>
      <c r="DA130" s="31"/>
      <c r="DB130" s="31"/>
      <c r="DC130" s="31"/>
      <c r="DD130" s="31"/>
      <c r="DE130" s="31"/>
      <c r="DF130" s="31"/>
      <c r="DG130" s="31"/>
      <c r="DH130" s="31"/>
      <c r="DI130" s="31"/>
      <c r="DJ130" s="31"/>
      <c r="DK130" s="31"/>
      <c r="DL130" s="31"/>
      <c r="DM130" s="31"/>
      <c r="DN130" s="31"/>
      <c r="DO130" s="31"/>
      <c r="DP130" s="31"/>
      <c r="DQ130" s="31"/>
      <c r="DR130" s="31"/>
      <c r="DS130" s="31"/>
      <c r="DT130" s="31"/>
      <c r="DU130" s="31"/>
      <c r="DV130" s="31"/>
      <c r="DW130" s="31"/>
      <c r="DX130" s="31"/>
      <c r="DY130" s="31"/>
      <c r="DZ130" s="31"/>
      <c r="EA130" s="31"/>
      <c r="EB130" s="31"/>
      <c r="EC130" s="31"/>
      <c r="ED130" s="31"/>
      <c r="EE130" s="31"/>
      <c r="EF130" s="31"/>
      <c r="EG130" s="31"/>
      <c r="EH130" s="31"/>
      <c r="EI130" s="31"/>
      <c r="EJ130" s="31"/>
      <c r="EK130" s="31"/>
      <c r="EL130" s="31"/>
      <c r="EM130" s="31"/>
      <c r="EN130" s="31"/>
      <c r="EO130" s="31"/>
      <c r="EP130" s="31"/>
      <c r="EQ130" s="31"/>
      <c r="ER130" s="31"/>
      <c r="ES130" s="31"/>
      <c r="ET130" s="31"/>
      <c r="EU130" s="31"/>
      <c r="EV130" s="31"/>
      <c r="EW130" s="31"/>
      <c r="EX130" s="31"/>
      <c r="EY130" s="31"/>
      <c r="EZ130" s="31"/>
      <c r="FA130" s="31"/>
      <c r="FB130" s="31"/>
      <c r="FC130" s="31"/>
      <c r="FD130" s="31"/>
      <c r="FE130" s="31"/>
      <c r="FF130" s="31"/>
      <c r="FG130" s="31"/>
      <c r="FH130" s="31"/>
      <c r="FI130" s="31"/>
      <c r="FJ130" s="31"/>
      <c r="FK130" s="31"/>
      <c r="FL130" s="31"/>
      <c r="FM130" s="31"/>
      <c r="FN130" s="31"/>
      <c r="FO130" s="31"/>
      <c r="FP130" s="31"/>
      <c r="FQ130" s="31"/>
      <c r="FR130" s="31"/>
      <c r="FS130" s="31"/>
      <c r="FT130" s="31"/>
      <c r="FU130" s="31"/>
      <c r="FV130" s="31"/>
      <c r="FW130" s="31"/>
      <c r="FX130" s="31"/>
      <c r="FY130" s="31"/>
      <c r="FZ130" s="31"/>
      <c r="GA130" s="31"/>
      <c r="GB130" s="31"/>
      <c r="GC130" s="31"/>
      <c r="GD130" s="31"/>
      <c r="GE130" s="31"/>
      <c r="GF130" s="31"/>
      <c r="GG130" s="31"/>
      <c r="GH130" s="31"/>
      <c r="GI130" s="31"/>
      <c r="GJ130" s="31"/>
      <c r="GK130" s="31"/>
      <c r="GL130" s="31"/>
      <c r="GM130" s="31"/>
      <c r="GN130" s="31"/>
      <c r="GO130" s="31"/>
      <c r="GP130" s="31"/>
      <c r="GQ130" s="31"/>
      <c r="GR130" s="31"/>
      <c r="GS130" s="31"/>
      <c r="GT130" s="31"/>
      <c r="GU130" s="31"/>
      <c r="GV130" s="31"/>
      <c r="GW130" s="31"/>
      <c r="GX130" s="31"/>
      <c r="GY130" s="31"/>
      <c r="GZ130" s="31"/>
      <c r="HA130" s="31"/>
      <c r="HB130" s="31"/>
      <c r="HC130" s="31"/>
      <c r="HD130" s="31"/>
      <c r="HE130" s="31"/>
      <c r="HF130" s="31"/>
      <c r="HG130" s="31"/>
      <c r="HH130" s="31"/>
      <c r="HI130" s="31"/>
    </row>
    <row r="131" spans="1:217" ht="22.5" customHeight="1">
      <c r="A131" s="85"/>
      <c r="B131" s="201"/>
      <c r="C131" s="438" t="s">
        <v>102</v>
      </c>
      <c r="D131" s="216"/>
      <c r="E131" s="281"/>
      <c r="F131" s="282"/>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c r="BC131" s="85"/>
      <c r="BD131" s="85"/>
      <c r="BE131" s="85"/>
      <c r="BF131" s="85"/>
      <c r="BG131" s="85"/>
      <c r="BH131" s="85"/>
      <c r="BI131" s="85"/>
      <c r="BJ131" s="85"/>
      <c r="BK131" s="85"/>
      <c r="BL131" s="85"/>
      <c r="BM131" s="85"/>
      <c r="BN131" s="85"/>
      <c r="BO131" s="85"/>
      <c r="BP131" s="85"/>
      <c r="BQ131" s="85"/>
      <c r="BR131" s="85"/>
      <c r="BS131" s="85"/>
      <c r="BT131" s="85"/>
      <c r="BU131" s="85"/>
      <c r="BV131" s="85"/>
      <c r="BW131" s="85"/>
      <c r="BX131" s="85"/>
      <c r="BY131" s="85"/>
      <c r="BZ131" s="85"/>
      <c r="CA131" s="85"/>
      <c r="CB131" s="85"/>
      <c r="CC131" s="85"/>
      <c r="CD131" s="85"/>
      <c r="CE131" s="85"/>
      <c r="CF131" s="85"/>
      <c r="CG131" s="85"/>
      <c r="CH131" s="85"/>
      <c r="CI131" s="85"/>
      <c r="CJ131" s="85"/>
      <c r="CK131" s="85"/>
      <c r="CL131" s="85"/>
      <c r="CM131" s="85"/>
      <c r="CN131" s="85"/>
      <c r="CO131" s="85"/>
      <c r="CP131" s="85"/>
      <c r="CQ131" s="85"/>
      <c r="CR131" s="85"/>
      <c r="CS131" s="85"/>
      <c r="CT131" s="85"/>
      <c r="CU131" s="85"/>
      <c r="CV131" s="85"/>
      <c r="CW131" s="85"/>
      <c r="CX131" s="85"/>
      <c r="CY131" s="85"/>
      <c r="CZ131" s="85"/>
      <c r="DA131" s="85"/>
      <c r="DB131" s="85"/>
      <c r="DC131" s="85"/>
      <c r="DD131" s="85"/>
      <c r="DE131" s="85"/>
      <c r="DF131" s="85"/>
      <c r="DG131" s="85"/>
      <c r="DH131" s="85"/>
      <c r="DI131" s="85"/>
      <c r="DJ131" s="85"/>
      <c r="DK131" s="85"/>
      <c r="DL131" s="85"/>
      <c r="DM131" s="85"/>
      <c r="DN131" s="85"/>
      <c r="DO131" s="85"/>
      <c r="DP131" s="85"/>
      <c r="DQ131" s="85"/>
      <c r="DR131" s="85"/>
      <c r="DS131" s="85"/>
      <c r="DT131" s="85"/>
      <c r="DU131" s="85"/>
      <c r="DV131" s="85"/>
      <c r="DW131" s="85"/>
      <c r="DX131" s="85"/>
      <c r="DY131" s="85"/>
      <c r="DZ131" s="85"/>
      <c r="EA131" s="85"/>
      <c r="EB131" s="85"/>
      <c r="EC131" s="85"/>
      <c r="ED131" s="85"/>
      <c r="EE131" s="85"/>
      <c r="EF131" s="85"/>
      <c r="EG131" s="85"/>
      <c r="EH131" s="85"/>
      <c r="EI131" s="85"/>
      <c r="EJ131" s="85"/>
      <c r="EK131" s="85"/>
      <c r="EL131" s="85"/>
      <c r="EM131" s="85"/>
      <c r="EN131" s="85"/>
      <c r="EO131" s="85"/>
      <c r="EP131" s="85"/>
      <c r="EQ131" s="85"/>
      <c r="ER131" s="85"/>
      <c r="ES131" s="85"/>
      <c r="ET131" s="85"/>
      <c r="EU131" s="85"/>
      <c r="EV131" s="85"/>
      <c r="EW131" s="85"/>
      <c r="EX131" s="85"/>
      <c r="EY131" s="85"/>
      <c r="EZ131" s="85"/>
      <c r="FA131" s="85"/>
      <c r="FB131" s="85"/>
      <c r="FC131" s="85"/>
      <c r="FD131" s="85"/>
      <c r="FE131" s="85"/>
      <c r="FF131" s="85"/>
      <c r="FG131" s="85"/>
      <c r="FH131" s="85"/>
      <c r="FI131" s="85"/>
      <c r="FJ131" s="85"/>
      <c r="FK131" s="85"/>
      <c r="FL131" s="85"/>
      <c r="FM131" s="85"/>
      <c r="FN131" s="85"/>
      <c r="FO131" s="85"/>
      <c r="FP131" s="85"/>
      <c r="FQ131" s="85"/>
      <c r="FR131" s="85"/>
      <c r="FS131" s="85"/>
      <c r="FT131" s="85"/>
      <c r="FU131" s="85"/>
      <c r="FV131" s="85"/>
      <c r="FW131" s="85"/>
      <c r="FX131" s="85"/>
      <c r="FY131" s="85"/>
      <c r="FZ131" s="85"/>
      <c r="GA131" s="85"/>
      <c r="GB131" s="85"/>
      <c r="GC131" s="85"/>
      <c r="GD131" s="85"/>
      <c r="GE131" s="85"/>
      <c r="GF131" s="85"/>
      <c r="GG131" s="85"/>
      <c r="GH131" s="85"/>
      <c r="GI131" s="85"/>
      <c r="GJ131" s="85"/>
      <c r="GK131" s="85"/>
      <c r="GL131" s="85"/>
      <c r="GM131" s="85"/>
      <c r="GN131" s="85"/>
      <c r="GO131" s="85"/>
      <c r="GP131" s="85"/>
      <c r="GQ131" s="85"/>
      <c r="GR131" s="85"/>
      <c r="GS131" s="85"/>
      <c r="GT131" s="85"/>
      <c r="GU131" s="85"/>
      <c r="GV131" s="85"/>
      <c r="GW131" s="85"/>
      <c r="GX131" s="85"/>
      <c r="GY131" s="85"/>
      <c r="GZ131" s="85"/>
      <c r="HA131" s="85"/>
      <c r="HB131" s="85"/>
      <c r="HC131" s="85"/>
      <c r="HD131" s="85"/>
      <c r="HE131" s="85"/>
      <c r="HF131" s="85"/>
      <c r="HG131" s="85"/>
      <c r="HH131" s="85"/>
      <c r="HI131" s="85"/>
    </row>
    <row r="132" spans="1:217" ht="15.6" customHeight="1">
      <c r="A132" s="85"/>
      <c r="B132" s="201"/>
      <c r="C132" s="216"/>
      <c r="D132" s="216"/>
      <c r="E132" s="281"/>
      <c r="F132" s="282"/>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c r="BC132" s="85"/>
      <c r="BD132" s="85"/>
      <c r="BE132" s="85"/>
      <c r="BF132" s="85"/>
      <c r="BG132" s="85"/>
      <c r="BH132" s="85"/>
      <c r="BI132" s="85"/>
      <c r="BJ132" s="85"/>
      <c r="BK132" s="85"/>
      <c r="BL132" s="85"/>
      <c r="BM132" s="85"/>
      <c r="BN132" s="85"/>
      <c r="BO132" s="85"/>
      <c r="BP132" s="85"/>
      <c r="BQ132" s="85"/>
      <c r="BR132" s="85"/>
      <c r="BS132" s="85"/>
      <c r="BT132" s="85"/>
      <c r="BU132" s="85"/>
      <c r="BV132" s="85"/>
      <c r="BW132" s="85"/>
      <c r="BX132" s="85"/>
      <c r="BY132" s="85"/>
      <c r="BZ132" s="85"/>
      <c r="CA132" s="85"/>
      <c r="CB132" s="85"/>
      <c r="CC132" s="85"/>
      <c r="CD132" s="85"/>
      <c r="CE132" s="85"/>
      <c r="CF132" s="85"/>
      <c r="CG132" s="85"/>
      <c r="CH132" s="85"/>
      <c r="CI132" s="85"/>
      <c r="CJ132" s="85"/>
      <c r="CK132" s="85"/>
      <c r="CL132" s="85"/>
      <c r="CM132" s="85"/>
      <c r="CN132" s="85"/>
      <c r="CO132" s="85"/>
      <c r="CP132" s="85"/>
      <c r="CQ132" s="85"/>
      <c r="CR132" s="85"/>
      <c r="CS132" s="85"/>
      <c r="CT132" s="85"/>
      <c r="CU132" s="85"/>
      <c r="CV132" s="85"/>
      <c r="CW132" s="85"/>
      <c r="CX132" s="85"/>
      <c r="CY132" s="85"/>
      <c r="CZ132" s="85"/>
      <c r="DA132" s="85"/>
      <c r="DB132" s="85"/>
      <c r="DC132" s="85"/>
      <c r="DD132" s="85"/>
      <c r="DE132" s="85"/>
      <c r="DF132" s="85"/>
      <c r="DG132" s="85"/>
      <c r="DH132" s="85"/>
      <c r="DI132" s="85"/>
      <c r="DJ132" s="85"/>
      <c r="DK132" s="85"/>
      <c r="DL132" s="85"/>
      <c r="DM132" s="85"/>
      <c r="DN132" s="85"/>
      <c r="DO132" s="85"/>
      <c r="DP132" s="85"/>
      <c r="DQ132" s="85"/>
      <c r="DR132" s="85"/>
      <c r="DS132" s="85"/>
      <c r="DT132" s="85"/>
      <c r="DU132" s="85"/>
      <c r="DV132" s="85"/>
      <c r="DW132" s="85"/>
      <c r="DX132" s="85"/>
      <c r="DY132" s="85"/>
      <c r="DZ132" s="85"/>
      <c r="EA132" s="85"/>
      <c r="EB132" s="85"/>
      <c r="EC132" s="85"/>
      <c r="ED132" s="85"/>
      <c r="EE132" s="85"/>
      <c r="EF132" s="85"/>
      <c r="EG132" s="85"/>
      <c r="EH132" s="85"/>
      <c r="EI132" s="85"/>
      <c r="EJ132" s="85"/>
      <c r="EK132" s="85"/>
      <c r="EL132" s="85"/>
      <c r="EM132" s="85"/>
      <c r="EN132" s="85"/>
      <c r="EO132" s="85"/>
      <c r="EP132" s="85"/>
      <c r="EQ132" s="85"/>
      <c r="ER132" s="85"/>
      <c r="ES132" s="85"/>
      <c r="ET132" s="85"/>
      <c r="EU132" s="85"/>
      <c r="EV132" s="85"/>
      <c r="EW132" s="85"/>
      <c r="EX132" s="85"/>
      <c r="EY132" s="85"/>
      <c r="EZ132" s="85"/>
      <c r="FA132" s="85"/>
      <c r="FB132" s="85"/>
      <c r="FC132" s="85"/>
      <c r="FD132" s="85"/>
      <c r="FE132" s="85"/>
      <c r="FF132" s="85"/>
      <c r="FG132" s="85"/>
      <c r="FH132" s="85"/>
      <c r="FI132" s="85"/>
      <c r="FJ132" s="85"/>
      <c r="FK132" s="85"/>
      <c r="FL132" s="85"/>
      <c r="FM132" s="85"/>
      <c r="FN132" s="85"/>
      <c r="FO132" s="85"/>
      <c r="FP132" s="85"/>
      <c r="FQ132" s="85"/>
      <c r="FR132" s="85"/>
      <c r="FS132" s="85"/>
      <c r="FT132" s="85"/>
      <c r="FU132" s="85"/>
      <c r="FV132" s="85"/>
      <c r="FW132" s="85"/>
      <c r="FX132" s="85"/>
      <c r="FY132" s="85"/>
      <c r="FZ132" s="85"/>
      <c r="GA132" s="85"/>
      <c r="GB132" s="85"/>
      <c r="GC132" s="85"/>
      <c r="GD132" s="85"/>
      <c r="GE132" s="85"/>
      <c r="GF132" s="85"/>
      <c r="GG132" s="85"/>
      <c r="GH132" s="85"/>
      <c r="GI132" s="85"/>
      <c r="GJ132" s="85"/>
      <c r="GK132" s="85"/>
      <c r="GL132" s="85"/>
      <c r="GM132" s="85"/>
      <c r="GN132" s="85"/>
      <c r="GO132" s="85"/>
      <c r="GP132" s="85"/>
      <c r="GQ132" s="85"/>
      <c r="GR132" s="85"/>
      <c r="GS132" s="85"/>
      <c r="GT132" s="85"/>
      <c r="GU132" s="85"/>
      <c r="GV132" s="85"/>
      <c r="GW132" s="85"/>
      <c r="GX132" s="85"/>
      <c r="GY132" s="85"/>
      <c r="GZ132" s="85"/>
      <c r="HA132" s="85"/>
      <c r="HB132" s="85"/>
      <c r="HC132" s="85"/>
      <c r="HD132" s="85"/>
      <c r="HE132" s="85"/>
      <c r="HF132" s="85"/>
      <c r="HG132" s="85"/>
      <c r="HH132" s="85"/>
      <c r="HI132" s="85"/>
    </row>
    <row r="133" spans="1:217" ht="47.45" customHeight="1">
      <c r="A133" s="85"/>
      <c r="B133" s="528" t="s">
        <v>267</v>
      </c>
      <c r="C133" s="528"/>
      <c r="D133" s="439"/>
      <c r="E133" s="281"/>
      <c r="F133" s="282"/>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c r="BC133" s="85"/>
      <c r="BD133" s="85"/>
      <c r="BE133" s="85"/>
      <c r="BF133" s="85"/>
      <c r="BG133" s="85"/>
      <c r="BH133" s="85"/>
      <c r="BI133" s="85"/>
      <c r="BJ133" s="85"/>
      <c r="BK133" s="85"/>
      <c r="BL133" s="85"/>
      <c r="BM133" s="85"/>
      <c r="BN133" s="85"/>
      <c r="BO133" s="85"/>
      <c r="BP133" s="85"/>
      <c r="BQ133" s="85"/>
      <c r="BR133" s="85"/>
      <c r="BS133" s="85"/>
      <c r="BT133" s="85"/>
      <c r="BU133" s="85"/>
      <c r="BV133" s="85"/>
      <c r="BW133" s="85"/>
      <c r="BX133" s="85"/>
      <c r="BY133" s="85"/>
      <c r="BZ133" s="85"/>
      <c r="CA133" s="85"/>
      <c r="CB133" s="85"/>
      <c r="CC133" s="85"/>
      <c r="CD133" s="85"/>
      <c r="CE133" s="85"/>
      <c r="CF133" s="85"/>
      <c r="CG133" s="85"/>
      <c r="CH133" s="85"/>
      <c r="CI133" s="85"/>
      <c r="CJ133" s="85"/>
      <c r="CK133" s="85"/>
      <c r="CL133" s="85"/>
      <c r="CM133" s="85"/>
      <c r="CN133" s="85"/>
      <c r="CO133" s="85"/>
      <c r="CP133" s="85"/>
      <c r="CQ133" s="85"/>
      <c r="CR133" s="85"/>
      <c r="CS133" s="85"/>
      <c r="CT133" s="85"/>
      <c r="CU133" s="85"/>
      <c r="CV133" s="85"/>
      <c r="CW133" s="85"/>
      <c r="CX133" s="85"/>
      <c r="CY133" s="85"/>
      <c r="CZ133" s="85"/>
      <c r="DA133" s="85"/>
      <c r="DB133" s="85"/>
      <c r="DC133" s="85"/>
      <c r="DD133" s="85"/>
      <c r="DE133" s="85"/>
      <c r="DF133" s="85"/>
      <c r="DG133" s="85"/>
      <c r="DH133" s="85"/>
      <c r="DI133" s="85"/>
      <c r="DJ133" s="85"/>
      <c r="DK133" s="85"/>
      <c r="DL133" s="85"/>
      <c r="DM133" s="85"/>
      <c r="DN133" s="85"/>
      <c r="DO133" s="85"/>
      <c r="DP133" s="85"/>
      <c r="DQ133" s="85"/>
      <c r="DR133" s="85"/>
      <c r="DS133" s="85"/>
      <c r="DT133" s="85"/>
      <c r="DU133" s="85"/>
      <c r="DV133" s="85"/>
      <c r="DW133" s="85"/>
      <c r="DX133" s="85"/>
      <c r="DY133" s="85"/>
      <c r="DZ133" s="85"/>
      <c r="EA133" s="85"/>
      <c r="EB133" s="85"/>
      <c r="EC133" s="85"/>
      <c r="ED133" s="85"/>
      <c r="EE133" s="85"/>
      <c r="EF133" s="85"/>
      <c r="EG133" s="85"/>
      <c r="EH133" s="85"/>
      <c r="EI133" s="85"/>
      <c r="EJ133" s="85"/>
      <c r="EK133" s="85"/>
      <c r="EL133" s="85"/>
      <c r="EM133" s="85"/>
      <c r="EN133" s="85"/>
      <c r="EO133" s="85"/>
      <c r="EP133" s="85"/>
      <c r="EQ133" s="85"/>
      <c r="ER133" s="85"/>
      <c r="ES133" s="85"/>
      <c r="ET133" s="85"/>
      <c r="EU133" s="85"/>
      <c r="EV133" s="85"/>
      <c r="EW133" s="85"/>
      <c r="EX133" s="85"/>
      <c r="EY133" s="85"/>
      <c r="EZ133" s="85"/>
      <c r="FA133" s="85"/>
      <c r="FB133" s="85"/>
      <c r="FC133" s="85"/>
      <c r="FD133" s="85"/>
      <c r="FE133" s="85"/>
      <c r="FF133" s="85"/>
      <c r="FG133" s="85"/>
      <c r="FH133" s="85"/>
      <c r="FI133" s="85"/>
      <c r="FJ133" s="85"/>
      <c r="FK133" s="85"/>
      <c r="FL133" s="85"/>
      <c r="FM133" s="85"/>
      <c r="FN133" s="85"/>
      <c r="FO133" s="85"/>
      <c r="FP133" s="85"/>
      <c r="FQ133" s="85"/>
      <c r="FR133" s="85"/>
      <c r="FS133" s="85"/>
      <c r="FT133" s="85"/>
      <c r="FU133" s="85"/>
      <c r="FV133" s="85"/>
      <c r="FW133" s="85"/>
      <c r="FX133" s="85"/>
      <c r="FY133" s="85"/>
      <c r="FZ133" s="85"/>
      <c r="GA133" s="85"/>
      <c r="GB133" s="85"/>
      <c r="GC133" s="85"/>
      <c r="GD133" s="85"/>
      <c r="GE133" s="85"/>
      <c r="GF133" s="85"/>
      <c r="GG133" s="85"/>
      <c r="GH133" s="85"/>
      <c r="GI133" s="85"/>
      <c r="GJ133" s="85"/>
      <c r="GK133" s="85"/>
      <c r="GL133" s="85"/>
      <c r="GM133" s="85"/>
      <c r="GN133" s="85"/>
      <c r="GO133" s="85"/>
      <c r="GP133" s="85"/>
      <c r="GQ133" s="85"/>
      <c r="GR133" s="85"/>
      <c r="GS133" s="85"/>
      <c r="GT133" s="85"/>
      <c r="GU133" s="85"/>
      <c r="GV133" s="85"/>
      <c r="GW133" s="85"/>
      <c r="GX133" s="85"/>
      <c r="GY133" s="85"/>
      <c r="GZ133" s="85"/>
      <c r="HA133" s="85"/>
      <c r="HB133" s="85"/>
      <c r="HC133" s="85"/>
      <c r="HD133" s="85"/>
      <c r="HE133" s="85"/>
      <c r="HF133" s="85"/>
      <c r="HG133" s="85"/>
      <c r="HH133" s="85"/>
      <c r="HI133" s="85"/>
    </row>
    <row r="134" spans="1:217" ht="36.75" customHeight="1">
      <c r="A134" s="85"/>
      <c r="B134" s="528" t="s">
        <v>268</v>
      </c>
      <c r="C134" s="528"/>
      <c r="D134" s="439"/>
      <c r="E134" s="281"/>
      <c r="F134" s="282"/>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c r="AY134" s="85"/>
      <c r="AZ134" s="85"/>
      <c r="BA134" s="85"/>
      <c r="BB134" s="85"/>
      <c r="BC134" s="85"/>
      <c r="BD134" s="85"/>
      <c r="BE134" s="85"/>
      <c r="BF134" s="85"/>
      <c r="BG134" s="85"/>
      <c r="BH134" s="85"/>
      <c r="BI134" s="85"/>
      <c r="BJ134" s="85"/>
      <c r="BK134" s="85"/>
      <c r="BL134" s="85"/>
      <c r="BM134" s="85"/>
      <c r="BN134" s="85"/>
      <c r="BO134" s="85"/>
      <c r="BP134" s="85"/>
      <c r="BQ134" s="85"/>
      <c r="BR134" s="85"/>
      <c r="BS134" s="85"/>
      <c r="BT134" s="85"/>
      <c r="BU134" s="85"/>
      <c r="BV134" s="85"/>
      <c r="BW134" s="85"/>
      <c r="BX134" s="85"/>
      <c r="BY134" s="85"/>
      <c r="BZ134" s="85"/>
      <c r="CA134" s="85"/>
      <c r="CB134" s="85"/>
      <c r="CC134" s="85"/>
      <c r="CD134" s="85"/>
      <c r="CE134" s="85"/>
      <c r="CF134" s="85"/>
      <c r="CG134" s="85"/>
      <c r="CH134" s="85"/>
      <c r="CI134" s="85"/>
      <c r="CJ134" s="85"/>
      <c r="CK134" s="85"/>
      <c r="CL134" s="85"/>
      <c r="CM134" s="85"/>
      <c r="CN134" s="85"/>
      <c r="CO134" s="85"/>
      <c r="CP134" s="85"/>
      <c r="CQ134" s="85"/>
      <c r="CR134" s="85"/>
      <c r="CS134" s="85"/>
      <c r="CT134" s="85"/>
      <c r="CU134" s="85"/>
      <c r="CV134" s="85"/>
      <c r="CW134" s="85"/>
      <c r="CX134" s="85"/>
      <c r="CY134" s="85"/>
      <c r="CZ134" s="85"/>
      <c r="DA134" s="85"/>
      <c r="DB134" s="85"/>
      <c r="DC134" s="85"/>
      <c r="DD134" s="85"/>
      <c r="DE134" s="85"/>
      <c r="DF134" s="85"/>
      <c r="DG134" s="85"/>
      <c r="DH134" s="85"/>
      <c r="DI134" s="85"/>
      <c r="DJ134" s="85"/>
      <c r="DK134" s="85"/>
      <c r="DL134" s="85"/>
      <c r="DM134" s="85"/>
      <c r="DN134" s="85"/>
      <c r="DO134" s="85"/>
      <c r="DP134" s="85"/>
      <c r="DQ134" s="85"/>
      <c r="DR134" s="85"/>
      <c r="DS134" s="85"/>
      <c r="DT134" s="85"/>
      <c r="DU134" s="85"/>
      <c r="DV134" s="85"/>
      <c r="DW134" s="85"/>
      <c r="DX134" s="85"/>
      <c r="DY134" s="85"/>
      <c r="DZ134" s="85"/>
      <c r="EA134" s="85"/>
      <c r="EB134" s="85"/>
      <c r="EC134" s="85"/>
      <c r="ED134" s="85"/>
      <c r="EE134" s="85"/>
      <c r="EF134" s="85"/>
      <c r="EG134" s="85"/>
      <c r="EH134" s="85"/>
      <c r="EI134" s="85"/>
      <c r="EJ134" s="85"/>
      <c r="EK134" s="85"/>
      <c r="EL134" s="85"/>
      <c r="EM134" s="85"/>
      <c r="EN134" s="85"/>
      <c r="EO134" s="85"/>
      <c r="EP134" s="85"/>
      <c r="EQ134" s="85"/>
      <c r="ER134" s="85"/>
      <c r="ES134" s="85"/>
      <c r="ET134" s="85"/>
      <c r="EU134" s="85"/>
      <c r="EV134" s="85"/>
      <c r="EW134" s="85"/>
      <c r="EX134" s="85"/>
      <c r="EY134" s="85"/>
      <c r="EZ134" s="85"/>
      <c r="FA134" s="85"/>
      <c r="FB134" s="85"/>
      <c r="FC134" s="85"/>
      <c r="FD134" s="85"/>
      <c r="FE134" s="85"/>
      <c r="FF134" s="85"/>
      <c r="FG134" s="85"/>
      <c r="FH134" s="85"/>
      <c r="FI134" s="85"/>
      <c r="FJ134" s="85"/>
      <c r="FK134" s="85"/>
      <c r="FL134" s="85"/>
      <c r="FM134" s="85"/>
      <c r="FN134" s="85"/>
      <c r="FO134" s="85"/>
      <c r="FP134" s="85"/>
      <c r="FQ134" s="85"/>
      <c r="FR134" s="85"/>
      <c r="FS134" s="85"/>
      <c r="FT134" s="85"/>
      <c r="FU134" s="85"/>
      <c r="FV134" s="85"/>
      <c r="FW134" s="85"/>
      <c r="FX134" s="85"/>
      <c r="FY134" s="85"/>
      <c r="FZ134" s="85"/>
      <c r="GA134" s="85"/>
      <c r="GB134" s="85"/>
      <c r="GC134" s="85"/>
      <c r="GD134" s="85"/>
      <c r="GE134" s="85"/>
      <c r="GF134" s="85"/>
      <c r="GG134" s="85"/>
      <c r="GH134" s="85"/>
      <c r="GI134" s="85"/>
      <c r="GJ134" s="85"/>
      <c r="GK134" s="85"/>
      <c r="GL134" s="85"/>
      <c r="GM134" s="85"/>
      <c r="GN134" s="85"/>
      <c r="GO134" s="85"/>
      <c r="GP134" s="85"/>
      <c r="GQ134" s="85"/>
      <c r="GR134" s="85"/>
      <c r="GS134" s="85"/>
      <c r="GT134" s="85"/>
      <c r="GU134" s="85"/>
      <c r="GV134" s="85"/>
      <c r="GW134" s="85"/>
      <c r="GX134" s="85"/>
      <c r="GY134" s="85"/>
      <c r="GZ134" s="85"/>
      <c r="HA134" s="85"/>
      <c r="HB134" s="85"/>
      <c r="HC134" s="85"/>
      <c r="HD134" s="85"/>
      <c r="HE134" s="85"/>
      <c r="HF134" s="85"/>
      <c r="HG134" s="85"/>
      <c r="HH134" s="85"/>
      <c r="HI134" s="85"/>
    </row>
    <row r="135" spans="1:217" ht="13.5" customHeight="1">
      <c r="A135" s="85"/>
      <c r="B135" s="194"/>
      <c r="C135" s="194"/>
      <c r="D135" s="194"/>
      <c r="E135" s="195"/>
      <c r="F135" s="189"/>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5"/>
      <c r="AJ135" s="85"/>
      <c r="AK135" s="85"/>
      <c r="AL135" s="85"/>
      <c r="AM135" s="85"/>
      <c r="AN135" s="85"/>
      <c r="AO135" s="85"/>
      <c r="AP135" s="85"/>
      <c r="AQ135" s="85"/>
      <c r="AR135" s="85"/>
      <c r="AS135" s="85"/>
      <c r="AT135" s="85"/>
      <c r="AU135" s="85"/>
      <c r="AV135" s="85"/>
      <c r="AW135" s="85"/>
      <c r="AX135" s="85"/>
      <c r="AY135" s="85"/>
      <c r="AZ135" s="85"/>
      <c r="BA135" s="85"/>
      <c r="BB135" s="85"/>
      <c r="BC135" s="85"/>
      <c r="BD135" s="85"/>
      <c r="BE135" s="85"/>
      <c r="BF135" s="85"/>
      <c r="BG135" s="85"/>
      <c r="BH135" s="85"/>
      <c r="BI135" s="85"/>
      <c r="BJ135" s="85"/>
      <c r="BK135" s="85"/>
      <c r="BL135" s="85"/>
      <c r="BM135" s="85"/>
      <c r="BN135" s="85"/>
      <c r="BO135" s="85"/>
      <c r="BP135" s="85"/>
      <c r="BQ135" s="85"/>
      <c r="BR135" s="85"/>
      <c r="BS135" s="85"/>
      <c r="BT135" s="85"/>
      <c r="BU135" s="85"/>
      <c r="BV135" s="85"/>
      <c r="BW135" s="85"/>
      <c r="BX135" s="85"/>
      <c r="BY135" s="85"/>
      <c r="BZ135" s="85"/>
      <c r="CA135" s="85"/>
      <c r="CB135" s="85"/>
      <c r="CC135" s="85"/>
      <c r="CD135" s="85"/>
      <c r="CE135" s="85"/>
      <c r="CF135" s="85"/>
      <c r="CG135" s="85"/>
      <c r="CH135" s="85"/>
      <c r="CI135" s="85"/>
      <c r="CJ135" s="85"/>
      <c r="CK135" s="85"/>
      <c r="CL135" s="85"/>
      <c r="CM135" s="85"/>
      <c r="CN135" s="85"/>
      <c r="CO135" s="85"/>
      <c r="CP135" s="85"/>
      <c r="CQ135" s="85"/>
      <c r="CR135" s="85"/>
      <c r="CS135" s="85"/>
      <c r="CT135" s="85"/>
      <c r="CU135" s="85"/>
      <c r="CV135" s="85"/>
      <c r="CW135" s="85"/>
      <c r="CX135" s="85"/>
      <c r="CY135" s="85"/>
      <c r="CZ135" s="85"/>
      <c r="DA135" s="85"/>
      <c r="DB135" s="85"/>
      <c r="DC135" s="85"/>
      <c r="DD135" s="85"/>
      <c r="DE135" s="85"/>
      <c r="DF135" s="85"/>
      <c r="DG135" s="85"/>
      <c r="DH135" s="85"/>
      <c r="DI135" s="85"/>
      <c r="DJ135" s="85"/>
      <c r="DK135" s="85"/>
      <c r="DL135" s="85"/>
      <c r="DM135" s="85"/>
      <c r="DN135" s="85"/>
      <c r="DO135" s="85"/>
      <c r="DP135" s="85"/>
      <c r="DQ135" s="85"/>
      <c r="DR135" s="85"/>
      <c r="DS135" s="85"/>
      <c r="DT135" s="85"/>
      <c r="DU135" s="85"/>
      <c r="DV135" s="85"/>
      <c r="DW135" s="85"/>
      <c r="DX135" s="85"/>
      <c r="DY135" s="85"/>
      <c r="DZ135" s="85"/>
      <c r="EA135" s="85"/>
      <c r="EB135" s="85"/>
      <c r="EC135" s="85"/>
      <c r="ED135" s="85"/>
      <c r="EE135" s="85"/>
      <c r="EF135" s="85"/>
      <c r="EG135" s="85"/>
      <c r="EH135" s="85"/>
      <c r="EI135" s="85"/>
      <c r="EJ135" s="85"/>
      <c r="EK135" s="85"/>
      <c r="EL135" s="85"/>
      <c r="EM135" s="85"/>
      <c r="EN135" s="85"/>
      <c r="EO135" s="85"/>
      <c r="EP135" s="85"/>
      <c r="EQ135" s="85"/>
      <c r="ER135" s="85"/>
      <c r="ES135" s="85"/>
      <c r="ET135" s="85"/>
      <c r="EU135" s="85"/>
      <c r="EV135" s="85"/>
      <c r="EW135" s="85"/>
      <c r="EX135" s="85"/>
      <c r="EY135" s="85"/>
      <c r="EZ135" s="85"/>
      <c r="FA135" s="85"/>
      <c r="FB135" s="85"/>
      <c r="FC135" s="85"/>
      <c r="FD135" s="85"/>
      <c r="FE135" s="85"/>
      <c r="FF135" s="85"/>
      <c r="FG135" s="85"/>
      <c r="FH135" s="85"/>
      <c r="FI135" s="85"/>
      <c r="FJ135" s="85"/>
      <c r="FK135" s="85"/>
      <c r="FL135" s="85"/>
      <c r="FM135" s="85"/>
      <c r="FN135" s="85"/>
      <c r="FO135" s="85"/>
      <c r="FP135" s="85"/>
      <c r="FQ135" s="85"/>
      <c r="FR135" s="85"/>
      <c r="FS135" s="85"/>
      <c r="FT135" s="85"/>
      <c r="FU135" s="85"/>
      <c r="FV135" s="85"/>
      <c r="FW135" s="85"/>
      <c r="FX135" s="85"/>
      <c r="FY135" s="85"/>
      <c r="FZ135" s="85"/>
      <c r="GA135" s="85"/>
      <c r="GB135" s="85"/>
      <c r="GC135" s="85"/>
      <c r="GD135" s="85"/>
      <c r="GE135" s="85"/>
      <c r="GF135" s="85"/>
      <c r="GG135" s="85"/>
      <c r="GH135" s="85"/>
      <c r="GI135" s="85"/>
      <c r="GJ135" s="85"/>
      <c r="GK135" s="85"/>
      <c r="GL135" s="85"/>
      <c r="GM135" s="85"/>
      <c r="GN135" s="85"/>
      <c r="GO135" s="85"/>
      <c r="GP135" s="85"/>
      <c r="GQ135" s="85"/>
      <c r="GR135" s="85"/>
      <c r="GS135" s="85"/>
      <c r="GT135" s="85"/>
      <c r="GU135" s="85"/>
      <c r="GV135" s="85"/>
      <c r="GW135" s="85"/>
      <c r="GX135" s="85"/>
      <c r="GY135" s="85"/>
      <c r="GZ135" s="85"/>
      <c r="HA135" s="85"/>
      <c r="HB135" s="85"/>
      <c r="HC135" s="85"/>
      <c r="HD135" s="85"/>
      <c r="HE135" s="85"/>
      <c r="HF135" s="85"/>
      <c r="HG135" s="85"/>
      <c r="HH135" s="85"/>
      <c r="HI135" s="85"/>
    </row>
    <row r="136" spans="1:217" ht="15.6" customHeight="1">
      <c r="A136" s="85"/>
      <c r="B136" s="283"/>
      <c r="C136" s="284" t="s">
        <v>103</v>
      </c>
      <c r="D136" s="284"/>
      <c r="E136" s="285"/>
      <c r="F136" s="230"/>
      <c r="G136" s="85"/>
      <c r="H136" s="85"/>
      <c r="I136" s="85"/>
      <c r="J136" s="85"/>
      <c r="K136" s="85"/>
      <c r="L136" s="85"/>
      <c r="M136" s="85"/>
      <c r="N136" s="85"/>
      <c r="O136" s="85"/>
      <c r="P136" s="85"/>
      <c r="Q136" s="85"/>
      <c r="R136" s="85"/>
      <c r="S136" s="85"/>
      <c r="T136" s="85"/>
      <c r="U136" s="85"/>
      <c r="V136" s="85"/>
      <c r="W136" s="85"/>
      <c r="X136" s="85"/>
      <c r="Y136" s="85"/>
      <c r="Z136" s="85"/>
      <c r="AA136" s="85"/>
      <c r="AB136" s="85"/>
      <c r="AC136" s="85"/>
      <c r="AD136" s="85"/>
      <c r="AE136" s="85"/>
      <c r="AF136" s="85"/>
      <c r="AG136" s="85"/>
      <c r="AH136" s="85"/>
      <c r="AI136" s="85"/>
      <c r="AJ136" s="85"/>
      <c r="AK136" s="85"/>
      <c r="AL136" s="85"/>
      <c r="AM136" s="85"/>
      <c r="AN136" s="85"/>
      <c r="AO136" s="85"/>
      <c r="AP136" s="85"/>
      <c r="AQ136" s="85"/>
      <c r="AR136" s="85"/>
      <c r="AS136" s="85"/>
      <c r="AT136" s="85"/>
      <c r="AU136" s="85"/>
      <c r="AV136" s="85"/>
      <c r="AW136" s="85"/>
      <c r="AX136" s="85"/>
      <c r="AY136" s="85"/>
      <c r="AZ136" s="85"/>
      <c r="BA136" s="85"/>
      <c r="BB136" s="85"/>
      <c r="BC136" s="85"/>
      <c r="BD136" s="85"/>
      <c r="BE136" s="85"/>
      <c r="BF136" s="85"/>
      <c r="BG136" s="85"/>
      <c r="BH136" s="85"/>
      <c r="BI136" s="85"/>
      <c r="BJ136" s="85"/>
      <c r="BK136" s="85"/>
      <c r="BL136" s="85"/>
      <c r="BM136" s="85"/>
      <c r="BN136" s="85"/>
      <c r="BO136" s="85"/>
      <c r="BP136" s="85"/>
      <c r="BQ136" s="85"/>
      <c r="BR136" s="85"/>
      <c r="BS136" s="85"/>
      <c r="BT136" s="85"/>
      <c r="BU136" s="85"/>
      <c r="BV136" s="85"/>
      <c r="BW136" s="85"/>
      <c r="BX136" s="85"/>
      <c r="BY136" s="85"/>
      <c r="BZ136" s="85"/>
      <c r="CA136" s="85"/>
      <c r="CB136" s="85"/>
      <c r="CC136" s="85"/>
      <c r="CD136" s="85"/>
      <c r="CE136" s="85"/>
      <c r="CF136" s="85"/>
      <c r="CG136" s="85"/>
      <c r="CH136" s="85"/>
      <c r="CI136" s="85"/>
      <c r="CJ136" s="85"/>
      <c r="CK136" s="85"/>
      <c r="CL136" s="85"/>
      <c r="CM136" s="85"/>
      <c r="CN136" s="85"/>
      <c r="CO136" s="85"/>
      <c r="CP136" s="85"/>
      <c r="CQ136" s="85"/>
      <c r="CR136" s="85"/>
      <c r="CS136" s="85"/>
      <c r="CT136" s="85"/>
      <c r="CU136" s="85"/>
      <c r="CV136" s="85"/>
      <c r="CW136" s="85"/>
      <c r="CX136" s="85"/>
      <c r="CY136" s="85"/>
      <c r="CZ136" s="85"/>
      <c r="DA136" s="85"/>
      <c r="DB136" s="85"/>
      <c r="DC136" s="85"/>
      <c r="DD136" s="85"/>
      <c r="DE136" s="85"/>
      <c r="DF136" s="85"/>
      <c r="DG136" s="85"/>
      <c r="DH136" s="85"/>
      <c r="DI136" s="85"/>
      <c r="DJ136" s="85"/>
      <c r="DK136" s="85"/>
      <c r="DL136" s="85"/>
      <c r="DM136" s="85"/>
      <c r="DN136" s="85"/>
      <c r="DO136" s="85"/>
      <c r="DP136" s="85"/>
      <c r="DQ136" s="85"/>
      <c r="DR136" s="85"/>
      <c r="DS136" s="85"/>
      <c r="DT136" s="85"/>
      <c r="DU136" s="85"/>
      <c r="DV136" s="85"/>
      <c r="DW136" s="85"/>
      <c r="DX136" s="85"/>
      <c r="DY136" s="85"/>
      <c r="DZ136" s="85"/>
      <c r="EA136" s="85"/>
      <c r="EB136" s="85"/>
      <c r="EC136" s="85"/>
      <c r="ED136" s="85"/>
      <c r="EE136" s="85"/>
      <c r="EF136" s="85"/>
      <c r="EG136" s="85"/>
      <c r="EH136" s="85"/>
      <c r="EI136" s="85"/>
      <c r="EJ136" s="85"/>
      <c r="EK136" s="85"/>
      <c r="EL136" s="85"/>
      <c r="EM136" s="85"/>
      <c r="EN136" s="85"/>
      <c r="EO136" s="85"/>
      <c r="EP136" s="85"/>
      <c r="EQ136" s="85"/>
      <c r="ER136" s="85"/>
      <c r="ES136" s="85"/>
      <c r="ET136" s="85"/>
      <c r="EU136" s="85"/>
      <c r="EV136" s="85"/>
      <c r="EW136" s="85"/>
      <c r="EX136" s="85"/>
      <c r="EY136" s="85"/>
      <c r="EZ136" s="85"/>
      <c r="FA136" s="85"/>
      <c r="FB136" s="85"/>
      <c r="FC136" s="85"/>
      <c r="FD136" s="85"/>
      <c r="FE136" s="85"/>
      <c r="FF136" s="85"/>
      <c r="FG136" s="85"/>
      <c r="FH136" s="85"/>
      <c r="FI136" s="85"/>
      <c r="FJ136" s="85"/>
      <c r="FK136" s="85"/>
      <c r="FL136" s="85"/>
      <c r="FM136" s="85"/>
      <c r="FN136" s="85"/>
      <c r="FO136" s="85"/>
      <c r="FP136" s="85"/>
      <c r="FQ136" s="85"/>
      <c r="FR136" s="85"/>
      <c r="FS136" s="85"/>
      <c r="FT136" s="85"/>
      <c r="FU136" s="85"/>
      <c r="FV136" s="85"/>
      <c r="FW136" s="85"/>
      <c r="FX136" s="85"/>
      <c r="FY136" s="85"/>
      <c r="FZ136" s="85"/>
      <c r="GA136" s="85"/>
      <c r="GB136" s="85"/>
      <c r="GC136" s="85"/>
      <c r="GD136" s="85"/>
      <c r="GE136" s="85"/>
      <c r="GF136" s="85"/>
      <c r="GG136" s="85"/>
      <c r="GH136" s="85"/>
      <c r="GI136" s="85"/>
      <c r="GJ136" s="85"/>
      <c r="GK136" s="85"/>
      <c r="GL136" s="85"/>
      <c r="GM136" s="85"/>
      <c r="GN136" s="85"/>
      <c r="GO136" s="85"/>
      <c r="GP136" s="85"/>
      <c r="GQ136" s="85"/>
      <c r="GR136" s="85"/>
      <c r="GS136" s="85"/>
      <c r="GT136" s="85"/>
      <c r="GU136" s="85"/>
      <c r="GV136" s="85"/>
      <c r="GW136" s="85"/>
      <c r="GX136" s="85"/>
      <c r="GY136" s="85"/>
      <c r="GZ136" s="85"/>
      <c r="HA136" s="85"/>
      <c r="HB136" s="85"/>
      <c r="HC136" s="85"/>
      <c r="HD136" s="85"/>
      <c r="HE136" s="85"/>
      <c r="HF136" s="85"/>
      <c r="HG136" s="85"/>
      <c r="HH136" s="85"/>
      <c r="HI136" s="85"/>
    </row>
    <row r="137" spans="1:217" ht="15.6" customHeight="1">
      <c r="A137" s="85"/>
      <c r="B137" s="286" t="s">
        <v>105</v>
      </c>
      <c r="C137" s="287" t="s">
        <v>104</v>
      </c>
      <c r="D137" s="287"/>
      <c r="E137" s="285"/>
      <c r="F137" s="230"/>
      <c r="G137" s="85"/>
      <c r="H137" s="85"/>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c r="AH137" s="85"/>
      <c r="AI137" s="85"/>
      <c r="AJ137" s="85"/>
      <c r="AK137" s="85"/>
      <c r="AL137" s="85"/>
      <c r="AM137" s="85"/>
      <c r="AN137" s="85"/>
      <c r="AO137" s="85"/>
      <c r="AP137" s="85"/>
      <c r="AQ137" s="85"/>
      <c r="AR137" s="85"/>
      <c r="AS137" s="85"/>
      <c r="AT137" s="85"/>
      <c r="AU137" s="85"/>
      <c r="AV137" s="85"/>
      <c r="AW137" s="85"/>
      <c r="AX137" s="85"/>
      <c r="AY137" s="85"/>
      <c r="AZ137" s="85"/>
      <c r="BA137" s="85"/>
      <c r="BB137" s="85"/>
      <c r="BC137" s="85"/>
      <c r="BD137" s="85"/>
      <c r="BE137" s="85"/>
      <c r="BF137" s="85"/>
      <c r="BG137" s="85"/>
      <c r="BH137" s="85"/>
      <c r="BI137" s="85"/>
      <c r="BJ137" s="85"/>
      <c r="BK137" s="85"/>
      <c r="BL137" s="85"/>
      <c r="BM137" s="85"/>
      <c r="BN137" s="85"/>
      <c r="BO137" s="85"/>
      <c r="BP137" s="85"/>
      <c r="BQ137" s="85"/>
      <c r="BR137" s="85"/>
      <c r="BS137" s="85"/>
      <c r="BT137" s="85"/>
      <c r="BU137" s="85"/>
      <c r="BV137" s="85"/>
      <c r="BW137" s="85"/>
      <c r="BX137" s="85"/>
      <c r="BY137" s="85"/>
      <c r="BZ137" s="85"/>
      <c r="CA137" s="85"/>
      <c r="CB137" s="85"/>
      <c r="CC137" s="85"/>
      <c r="CD137" s="85"/>
      <c r="CE137" s="85"/>
      <c r="CF137" s="85"/>
      <c r="CG137" s="85"/>
      <c r="CH137" s="85"/>
      <c r="CI137" s="85"/>
      <c r="CJ137" s="85"/>
      <c r="CK137" s="85"/>
      <c r="CL137" s="85"/>
      <c r="CM137" s="85"/>
      <c r="CN137" s="85"/>
      <c r="CO137" s="85"/>
      <c r="CP137" s="85"/>
      <c r="CQ137" s="85"/>
      <c r="CR137" s="85"/>
      <c r="CS137" s="85"/>
      <c r="CT137" s="85"/>
      <c r="CU137" s="85"/>
      <c r="CV137" s="85"/>
      <c r="CW137" s="85"/>
      <c r="CX137" s="85"/>
      <c r="CY137" s="85"/>
      <c r="CZ137" s="85"/>
      <c r="DA137" s="85"/>
      <c r="DB137" s="85"/>
      <c r="DC137" s="85"/>
      <c r="DD137" s="85"/>
      <c r="DE137" s="85"/>
      <c r="DF137" s="85"/>
      <c r="DG137" s="85"/>
      <c r="DH137" s="85"/>
      <c r="DI137" s="85"/>
      <c r="DJ137" s="85"/>
      <c r="DK137" s="85"/>
      <c r="DL137" s="85"/>
      <c r="DM137" s="85"/>
      <c r="DN137" s="85"/>
      <c r="DO137" s="85"/>
      <c r="DP137" s="85"/>
      <c r="DQ137" s="85"/>
      <c r="DR137" s="85"/>
      <c r="DS137" s="85"/>
      <c r="DT137" s="85"/>
      <c r="DU137" s="85"/>
      <c r="DV137" s="85"/>
      <c r="DW137" s="85"/>
      <c r="DX137" s="85"/>
      <c r="DY137" s="85"/>
      <c r="DZ137" s="85"/>
      <c r="EA137" s="85"/>
      <c r="EB137" s="85"/>
      <c r="EC137" s="85"/>
      <c r="ED137" s="85"/>
      <c r="EE137" s="85"/>
      <c r="EF137" s="85"/>
      <c r="EG137" s="85"/>
      <c r="EH137" s="85"/>
      <c r="EI137" s="85"/>
      <c r="EJ137" s="85"/>
      <c r="EK137" s="85"/>
      <c r="EL137" s="85"/>
      <c r="EM137" s="85"/>
      <c r="EN137" s="85"/>
      <c r="EO137" s="85"/>
      <c r="EP137" s="85"/>
      <c r="EQ137" s="85"/>
      <c r="ER137" s="85"/>
      <c r="ES137" s="85"/>
      <c r="ET137" s="85"/>
      <c r="EU137" s="85"/>
      <c r="EV137" s="85"/>
      <c r="EW137" s="85"/>
      <c r="EX137" s="85"/>
      <c r="EY137" s="85"/>
      <c r="EZ137" s="85"/>
      <c r="FA137" s="85"/>
      <c r="FB137" s="85"/>
      <c r="FC137" s="85"/>
      <c r="FD137" s="85"/>
      <c r="FE137" s="85"/>
      <c r="FF137" s="85"/>
      <c r="FG137" s="85"/>
      <c r="FH137" s="85"/>
      <c r="FI137" s="85"/>
      <c r="FJ137" s="85"/>
      <c r="FK137" s="85"/>
      <c r="FL137" s="85"/>
      <c r="FM137" s="85"/>
      <c r="FN137" s="85"/>
      <c r="FO137" s="85"/>
      <c r="FP137" s="85"/>
      <c r="FQ137" s="85"/>
      <c r="FR137" s="85"/>
      <c r="FS137" s="85"/>
      <c r="FT137" s="85"/>
      <c r="FU137" s="85"/>
      <c r="FV137" s="85"/>
      <c r="FW137" s="85"/>
      <c r="FX137" s="85"/>
      <c r="FY137" s="85"/>
      <c r="FZ137" s="85"/>
      <c r="GA137" s="85"/>
      <c r="GB137" s="85"/>
      <c r="GC137" s="85"/>
      <c r="GD137" s="85"/>
      <c r="GE137" s="85"/>
      <c r="GF137" s="85"/>
      <c r="GG137" s="85"/>
      <c r="GH137" s="85"/>
      <c r="GI137" s="85"/>
      <c r="GJ137" s="85"/>
      <c r="GK137" s="85"/>
      <c r="GL137" s="85"/>
      <c r="GM137" s="85"/>
      <c r="GN137" s="85"/>
      <c r="GO137" s="85"/>
      <c r="GP137" s="85"/>
      <c r="GQ137" s="85"/>
      <c r="GR137" s="85"/>
      <c r="GS137" s="85"/>
      <c r="GT137" s="85"/>
      <c r="GU137" s="85"/>
      <c r="GV137" s="85"/>
      <c r="GW137" s="85"/>
      <c r="GX137" s="85"/>
      <c r="GY137" s="85"/>
      <c r="GZ137" s="85"/>
      <c r="HA137" s="85"/>
      <c r="HB137" s="85"/>
      <c r="HC137" s="85"/>
      <c r="HD137" s="85"/>
      <c r="HE137" s="85"/>
      <c r="HF137" s="85"/>
      <c r="HG137" s="85"/>
      <c r="HH137" s="85"/>
      <c r="HI137" s="85"/>
    </row>
    <row r="138" spans="1:217" ht="15.6" customHeight="1">
      <c r="A138" s="85"/>
      <c r="B138" s="286" t="s">
        <v>105</v>
      </c>
      <c r="C138" s="287" t="s">
        <v>106</v>
      </c>
      <c r="D138" s="287"/>
      <c r="E138" s="285"/>
      <c r="F138" s="230"/>
      <c r="G138" s="85"/>
      <c r="H138" s="85"/>
      <c r="I138" s="85"/>
      <c r="J138" s="85"/>
      <c r="K138" s="85"/>
      <c r="L138" s="85"/>
      <c r="M138" s="85"/>
      <c r="N138" s="85"/>
      <c r="O138" s="85"/>
      <c r="P138" s="85"/>
      <c r="Q138" s="85"/>
      <c r="R138" s="85"/>
      <c r="S138" s="85"/>
      <c r="T138" s="85"/>
      <c r="U138" s="85"/>
      <c r="V138" s="85"/>
      <c r="W138" s="85"/>
      <c r="X138" s="85"/>
      <c r="Y138" s="85"/>
      <c r="Z138" s="85"/>
      <c r="AA138" s="85"/>
      <c r="AB138" s="85"/>
      <c r="AC138" s="85"/>
      <c r="AD138" s="85"/>
      <c r="AE138" s="85"/>
      <c r="AF138" s="85"/>
      <c r="AG138" s="85"/>
      <c r="AH138" s="85"/>
      <c r="AI138" s="85"/>
      <c r="AJ138" s="85"/>
      <c r="AK138" s="85"/>
      <c r="AL138" s="85"/>
      <c r="AM138" s="85"/>
      <c r="AN138" s="85"/>
      <c r="AO138" s="85"/>
      <c r="AP138" s="85"/>
      <c r="AQ138" s="85"/>
      <c r="AR138" s="85"/>
      <c r="AS138" s="85"/>
      <c r="AT138" s="85"/>
      <c r="AU138" s="85"/>
      <c r="AV138" s="85"/>
      <c r="AW138" s="85"/>
      <c r="AX138" s="85"/>
      <c r="AY138" s="85"/>
      <c r="AZ138" s="85"/>
      <c r="BA138" s="85"/>
      <c r="BB138" s="85"/>
      <c r="BC138" s="85"/>
      <c r="BD138" s="85"/>
      <c r="BE138" s="85"/>
      <c r="BF138" s="85"/>
      <c r="BG138" s="85"/>
      <c r="BH138" s="85"/>
      <c r="BI138" s="85"/>
      <c r="BJ138" s="85"/>
      <c r="BK138" s="85"/>
      <c r="BL138" s="85"/>
      <c r="BM138" s="85"/>
      <c r="BN138" s="85"/>
      <c r="BO138" s="85"/>
      <c r="BP138" s="85"/>
      <c r="BQ138" s="85"/>
      <c r="BR138" s="85"/>
      <c r="BS138" s="85"/>
      <c r="BT138" s="85"/>
      <c r="BU138" s="85"/>
      <c r="BV138" s="85"/>
      <c r="BW138" s="85"/>
      <c r="BX138" s="85"/>
      <c r="BY138" s="85"/>
      <c r="BZ138" s="85"/>
      <c r="CA138" s="85"/>
      <c r="CB138" s="85"/>
      <c r="CC138" s="85"/>
      <c r="CD138" s="85"/>
      <c r="CE138" s="85"/>
      <c r="CF138" s="85"/>
      <c r="CG138" s="85"/>
      <c r="CH138" s="85"/>
      <c r="CI138" s="85"/>
      <c r="CJ138" s="85"/>
      <c r="CK138" s="85"/>
      <c r="CL138" s="85"/>
      <c r="CM138" s="85"/>
      <c r="CN138" s="85"/>
      <c r="CO138" s="85"/>
      <c r="CP138" s="85"/>
      <c r="CQ138" s="85"/>
      <c r="CR138" s="85"/>
      <c r="CS138" s="85"/>
      <c r="CT138" s="85"/>
      <c r="CU138" s="85"/>
      <c r="CV138" s="85"/>
      <c r="CW138" s="85"/>
      <c r="CX138" s="85"/>
      <c r="CY138" s="85"/>
      <c r="CZ138" s="85"/>
      <c r="DA138" s="85"/>
      <c r="DB138" s="85"/>
      <c r="DC138" s="85"/>
      <c r="DD138" s="85"/>
      <c r="DE138" s="85"/>
      <c r="DF138" s="85"/>
      <c r="DG138" s="85"/>
      <c r="DH138" s="85"/>
      <c r="DI138" s="85"/>
      <c r="DJ138" s="85"/>
      <c r="DK138" s="85"/>
      <c r="DL138" s="85"/>
      <c r="DM138" s="85"/>
      <c r="DN138" s="85"/>
      <c r="DO138" s="85"/>
      <c r="DP138" s="85"/>
      <c r="DQ138" s="85"/>
      <c r="DR138" s="85"/>
      <c r="DS138" s="85"/>
      <c r="DT138" s="85"/>
      <c r="DU138" s="85"/>
      <c r="DV138" s="85"/>
      <c r="DW138" s="85"/>
      <c r="DX138" s="85"/>
      <c r="DY138" s="85"/>
      <c r="DZ138" s="85"/>
      <c r="EA138" s="85"/>
      <c r="EB138" s="85"/>
      <c r="EC138" s="85"/>
      <c r="ED138" s="85"/>
      <c r="EE138" s="85"/>
      <c r="EF138" s="85"/>
      <c r="EG138" s="85"/>
      <c r="EH138" s="85"/>
      <c r="EI138" s="85"/>
      <c r="EJ138" s="85"/>
      <c r="EK138" s="85"/>
      <c r="EL138" s="85"/>
      <c r="EM138" s="85"/>
      <c r="EN138" s="85"/>
      <c r="EO138" s="85"/>
      <c r="EP138" s="85"/>
      <c r="EQ138" s="85"/>
      <c r="ER138" s="85"/>
      <c r="ES138" s="85"/>
      <c r="ET138" s="85"/>
      <c r="EU138" s="85"/>
      <c r="EV138" s="85"/>
      <c r="EW138" s="85"/>
      <c r="EX138" s="85"/>
      <c r="EY138" s="85"/>
      <c r="EZ138" s="85"/>
      <c r="FA138" s="85"/>
      <c r="FB138" s="85"/>
      <c r="FC138" s="85"/>
      <c r="FD138" s="85"/>
      <c r="FE138" s="85"/>
      <c r="FF138" s="85"/>
      <c r="FG138" s="85"/>
      <c r="FH138" s="85"/>
      <c r="FI138" s="85"/>
      <c r="FJ138" s="85"/>
      <c r="FK138" s="85"/>
      <c r="FL138" s="85"/>
      <c r="FM138" s="85"/>
      <c r="FN138" s="85"/>
      <c r="FO138" s="85"/>
      <c r="FP138" s="85"/>
      <c r="FQ138" s="85"/>
      <c r="FR138" s="85"/>
      <c r="FS138" s="85"/>
      <c r="FT138" s="85"/>
      <c r="FU138" s="85"/>
      <c r="FV138" s="85"/>
      <c r="FW138" s="85"/>
      <c r="FX138" s="85"/>
      <c r="FY138" s="85"/>
      <c r="FZ138" s="85"/>
      <c r="GA138" s="85"/>
      <c r="GB138" s="85"/>
      <c r="GC138" s="85"/>
      <c r="GD138" s="85"/>
      <c r="GE138" s="85"/>
      <c r="GF138" s="85"/>
      <c r="GG138" s="85"/>
      <c r="GH138" s="85"/>
      <c r="GI138" s="85"/>
      <c r="GJ138" s="85"/>
      <c r="GK138" s="85"/>
      <c r="GL138" s="85"/>
      <c r="GM138" s="85"/>
      <c r="GN138" s="85"/>
      <c r="GO138" s="85"/>
      <c r="GP138" s="85"/>
      <c r="GQ138" s="85"/>
      <c r="GR138" s="85"/>
      <c r="GS138" s="85"/>
      <c r="GT138" s="85"/>
      <c r="GU138" s="85"/>
      <c r="GV138" s="85"/>
      <c r="GW138" s="85"/>
      <c r="GX138" s="85"/>
      <c r="GY138" s="85"/>
      <c r="GZ138" s="85"/>
      <c r="HA138" s="85"/>
      <c r="HB138" s="85"/>
      <c r="HC138" s="85"/>
      <c r="HD138" s="85"/>
      <c r="HE138" s="85"/>
      <c r="HF138" s="85"/>
      <c r="HG138" s="85"/>
      <c r="HH138" s="85"/>
      <c r="HI138" s="85"/>
    </row>
    <row r="139" spans="1:217" ht="15.6" customHeight="1">
      <c r="A139" s="85"/>
      <c r="B139" s="288" t="s">
        <v>105</v>
      </c>
      <c r="C139" s="289" t="s">
        <v>107</v>
      </c>
      <c r="D139" s="289"/>
      <c r="E139" s="285"/>
      <c r="F139" s="230"/>
      <c r="G139" s="85"/>
      <c r="H139" s="85"/>
      <c r="I139" s="85"/>
      <c r="J139" s="85"/>
      <c r="K139" s="85"/>
      <c r="L139" s="85"/>
      <c r="M139" s="85"/>
      <c r="N139" s="85"/>
      <c r="O139" s="85"/>
      <c r="P139" s="85"/>
      <c r="Q139" s="85"/>
      <c r="R139" s="85"/>
      <c r="S139" s="85"/>
      <c r="T139" s="85"/>
      <c r="U139" s="85"/>
      <c r="V139" s="85"/>
      <c r="W139" s="85"/>
      <c r="X139" s="85"/>
      <c r="Y139" s="85"/>
      <c r="Z139" s="85"/>
      <c r="AA139" s="85"/>
      <c r="AB139" s="85"/>
      <c r="AC139" s="85"/>
      <c r="AD139" s="85"/>
      <c r="AE139" s="85"/>
      <c r="AF139" s="85"/>
      <c r="AG139" s="85"/>
      <c r="AH139" s="85"/>
      <c r="AI139" s="85"/>
      <c r="AJ139" s="85"/>
      <c r="AK139" s="85"/>
      <c r="AL139" s="85"/>
      <c r="AM139" s="85"/>
      <c r="AN139" s="85"/>
      <c r="AO139" s="85"/>
      <c r="AP139" s="85"/>
      <c r="AQ139" s="85"/>
      <c r="AR139" s="85"/>
      <c r="AS139" s="85"/>
      <c r="AT139" s="85"/>
      <c r="AU139" s="85"/>
      <c r="AV139" s="85"/>
      <c r="AW139" s="85"/>
      <c r="AX139" s="85"/>
      <c r="AY139" s="85"/>
      <c r="AZ139" s="85"/>
      <c r="BA139" s="85"/>
      <c r="BB139" s="85"/>
      <c r="BC139" s="85"/>
      <c r="BD139" s="85"/>
      <c r="BE139" s="85"/>
      <c r="BF139" s="85"/>
      <c r="BG139" s="85"/>
      <c r="BH139" s="85"/>
      <c r="BI139" s="85"/>
      <c r="BJ139" s="85"/>
      <c r="BK139" s="85"/>
      <c r="BL139" s="85"/>
      <c r="BM139" s="85"/>
      <c r="BN139" s="85"/>
      <c r="BO139" s="85"/>
      <c r="BP139" s="85"/>
      <c r="BQ139" s="85"/>
      <c r="BR139" s="85"/>
      <c r="BS139" s="85"/>
      <c r="BT139" s="85"/>
      <c r="BU139" s="85"/>
      <c r="BV139" s="85"/>
      <c r="BW139" s="85"/>
      <c r="BX139" s="85"/>
      <c r="BY139" s="85"/>
      <c r="BZ139" s="85"/>
      <c r="CA139" s="85"/>
      <c r="CB139" s="85"/>
      <c r="CC139" s="85"/>
      <c r="CD139" s="85"/>
      <c r="CE139" s="85"/>
      <c r="CF139" s="85"/>
      <c r="CG139" s="85"/>
      <c r="CH139" s="85"/>
      <c r="CI139" s="85"/>
      <c r="CJ139" s="85"/>
      <c r="CK139" s="85"/>
      <c r="CL139" s="85"/>
      <c r="CM139" s="85"/>
      <c r="CN139" s="85"/>
      <c r="CO139" s="85"/>
      <c r="CP139" s="85"/>
      <c r="CQ139" s="85"/>
      <c r="CR139" s="85"/>
      <c r="CS139" s="85"/>
      <c r="CT139" s="85"/>
      <c r="CU139" s="85"/>
      <c r="CV139" s="85"/>
      <c r="CW139" s="85"/>
      <c r="CX139" s="85"/>
      <c r="CY139" s="85"/>
      <c r="CZ139" s="85"/>
      <c r="DA139" s="85"/>
      <c r="DB139" s="85"/>
      <c r="DC139" s="85"/>
      <c r="DD139" s="85"/>
      <c r="DE139" s="85"/>
      <c r="DF139" s="85"/>
      <c r="DG139" s="85"/>
      <c r="DH139" s="85"/>
      <c r="DI139" s="85"/>
      <c r="DJ139" s="85"/>
      <c r="DK139" s="85"/>
      <c r="DL139" s="85"/>
      <c r="DM139" s="85"/>
      <c r="DN139" s="85"/>
      <c r="DO139" s="85"/>
      <c r="DP139" s="85"/>
      <c r="DQ139" s="85"/>
      <c r="DR139" s="85"/>
      <c r="DS139" s="85"/>
      <c r="DT139" s="85"/>
      <c r="DU139" s="85"/>
      <c r="DV139" s="85"/>
      <c r="DW139" s="85"/>
      <c r="DX139" s="85"/>
      <c r="DY139" s="85"/>
      <c r="DZ139" s="85"/>
      <c r="EA139" s="85"/>
      <c r="EB139" s="85"/>
      <c r="EC139" s="85"/>
      <c r="ED139" s="85"/>
      <c r="EE139" s="85"/>
      <c r="EF139" s="85"/>
      <c r="EG139" s="85"/>
      <c r="EH139" s="85"/>
      <c r="EI139" s="85"/>
      <c r="EJ139" s="85"/>
      <c r="EK139" s="85"/>
      <c r="EL139" s="85"/>
      <c r="EM139" s="85"/>
      <c r="EN139" s="85"/>
      <c r="EO139" s="85"/>
      <c r="EP139" s="85"/>
      <c r="EQ139" s="85"/>
      <c r="ER139" s="85"/>
      <c r="ES139" s="85"/>
      <c r="ET139" s="85"/>
      <c r="EU139" s="85"/>
      <c r="EV139" s="85"/>
      <c r="EW139" s="85"/>
      <c r="EX139" s="85"/>
      <c r="EY139" s="85"/>
      <c r="EZ139" s="85"/>
      <c r="FA139" s="85"/>
      <c r="FB139" s="85"/>
      <c r="FC139" s="85"/>
      <c r="FD139" s="85"/>
      <c r="FE139" s="85"/>
      <c r="FF139" s="85"/>
      <c r="FG139" s="85"/>
      <c r="FH139" s="85"/>
      <c r="FI139" s="85"/>
      <c r="FJ139" s="85"/>
      <c r="FK139" s="85"/>
      <c r="FL139" s="85"/>
      <c r="FM139" s="85"/>
      <c r="FN139" s="85"/>
      <c r="FO139" s="85"/>
      <c r="FP139" s="85"/>
      <c r="FQ139" s="85"/>
      <c r="FR139" s="85"/>
      <c r="FS139" s="85"/>
      <c r="FT139" s="85"/>
      <c r="FU139" s="85"/>
      <c r="FV139" s="85"/>
      <c r="FW139" s="85"/>
      <c r="FX139" s="85"/>
      <c r="FY139" s="85"/>
      <c r="FZ139" s="85"/>
      <c r="GA139" s="85"/>
      <c r="GB139" s="85"/>
      <c r="GC139" s="85"/>
      <c r="GD139" s="85"/>
      <c r="GE139" s="85"/>
      <c r="GF139" s="85"/>
      <c r="GG139" s="85"/>
      <c r="GH139" s="85"/>
      <c r="GI139" s="85"/>
      <c r="GJ139" s="85"/>
      <c r="GK139" s="85"/>
      <c r="GL139" s="85"/>
      <c r="GM139" s="85"/>
      <c r="GN139" s="85"/>
      <c r="GO139" s="85"/>
      <c r="GP139" s="85"/>
      <c r="GQ139" s="85"/>
      <c r="GR139" s="85"/>
      <c r="GS139" s="85"/>
      <c r="GT139" s="85"/>
      <c r="GU139" s="85"/>
      <c r="GV139" s="85"/>
      <c r="GW139" s="85"/>
      <c r="GX139" s="85"/>
      <c r="GY139" s="85"/>
      <c r="GZ139" s="85"/>
      <c r="HA139" s="85"/>
      <c r="HB139" s="85"/>
      <c r="HC139" s="85"/>
      <c r="HD139" s="85"/>
      <c r="HE139" s="85"/>
      <c r="HF139" s="85"/>
      <c r="HG139" s="85"/>
      <c r="HH139" s="85"/>
      <c r="HI139" s="85"/>
    </row>
    <row r="140" spans="1:217" ht="13.5" customHeight="1">
      <c r="A140" s="31"/>
      <c r="B140" s="221"/>
      <c r="C140" s="221"/>
      <c r="D140" s="221"/>
      <c r="E140" s="221"/>
      <c r="F140" s="22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c r="BR140" s="31"/>
      <c r="BS140" s="31"/>
      <c r="BT140" s="31"/>
      <c r="BU140" s="31"/>
      <c r="BV140" s="31"/>
      <c r="BW140" s="31"/>
      <c r="BX140" s="31"/>
      <c r="BY140" s="31"/>
      <c r="BZ140" s="31"/>
      <c r="CA140" s="31"/>
      <c r="CB140" s="31"/>
      <c r="CC140" s="31"/>
      <c r="CD140" s="31"/>
      <c r="CE140" s="31"/>
      <c r="CF140" s="31"/>
      <c r="CG140" s="31"/>
      <c r="CH140" s="31"/>
      <c r="CI140" s="31"/>
      <c r="CJ140" s="31"/>
      <c r="CK140" s="31"/>
      <c r="CL140" s="31"/>
      <c r="CM140" s="31"/>
      <c r="CN140" s="31"/>
      <c r="CO140" s="31"/>
      <c r="CP140" s="31"/>
      <c r="CQ140" s="31"/>
      <c r="CR140" s="31"/>
      <c r="CS140" s="31"/>
      <c r="CT140" s="31"/>
      <c r="CU140" s="31"/>
      <c r="CV140" s="31"/>
      <c r="CW140" s="31"/>
      <c r="CX140" s="31"/>
      <c r="CY140" s="31"/>
      <c r="CZ140" s="31"/>
      <c r="DA140" s="31"/>
      <c r="DB140" s="31"/>
      <c r="DC140" s="31"/>
      <c r="DD140" s="31"/>
      <c r="DE140" s="31"/>
      <c r="DF140" s="31"/>
      <c r="DG140" s="31"/>
      <c r="DH140" s="31"/>
      <c r="DI140" s="31"/>
      <c r="DJ140" s="31"/>
      <c r="DK140" s="31"/>
      <c r="DL140" s="31"/>
      <c r="DM140" s="31"/>
      <c r="DN140" s="31"/>
      <c r="DO140" s="31"/>
      <c r="DP140" s="31"/>
      <c r="DQ140" s="31"/>
      <c r="DR140" s="31"/>
      <c r="DS140" s="31"/>
      <c r="DT140" s="31"/>
      <c r="DU140" s="31"/>
      <c r="DV140" s="31"/>
      <c r="DW140" s="31"/>
      <c r="DX140" s="31"/>
      <c r="DY140" s="31"/>
      <c r="DZ140" s="31"/>
      <c r="EA140" s="31"/>
      <c r="EB140" s="31"/>
      <c r="EC140" s="31"/>
      <c r="ED140" s="31"/>
      <c r="EE140" s="31"/>
      <c r="EF140" s="31"/>
      <c r="EG140" s="31"/>
      <c r="EH140" s="31"/>
      <c r="EI140" s="31"/>
      <c r="EJ140" s="31"/>
      <c r="EK140" s="31"/>
      <c r="EL140" s="31"/>
      <c r="EM140" s="31"/>
      <c r="EN140" s="31"/>
      <c r="EO140" s="31"/>
      <c r="EP140" s="31"/>
      <c r="EQ140" s="31"/>
      <c r="ER140" s="31"/>
      <c r="ES140" s="31"/>
      <c r="ET140" s="31"/>
      <c r="EU140" s="31"/>
      <c r="EV140" s="31"/>
      <c r="EW140" s="31"/>
      <c r="EX140" s="31"/>
      <c r="EY140" s="31"/>
      <c r="EZ140" s="31"/>
      <c r="FA140" s="31"/>
      <c r="FB140" s="31"/>
      <c r="FC140" s="31"/>
      <c r="FD140" s="31"/>
      <c r="FE140" s="31"/>
      <c r="FF140" s="31"/>
      <c r="FG140" s="31"/>
      <c r="FH140" s="31"/>
      <c r="FI140" s="31"/>
      <c r="FJ140" s="31"/>
      <c r="FK140" s="31"/>
      <c r="FL140" s="31"/>
      <c r="FM140" s="31"/>
      <c r="FN140" s="31"/>
      <c r="FO140" s="31"/>
      <c r="FP140" s="31"/>
      <c r="FQ140" s="31"/>
      <c r="FR140" s="31"/>
      <c r="FS140" s="31"/>
      <c r="FT140" s="31"/>
      <c r="FU140" s="31"/>
      <c r="FV140" s="31"/>
      <c r="FW140" s="31"/>
      <c r="FX140" s="31"/>
      <c r="FY140" s="31"/>
      <c r="FZ140" s="31"/>
      <c r="GA140" s="31"/>
      <c r="GB140" s="31"/>
      <c r="GC140" s="31"/>
      <c r="GD140" s="31"/>
      <c r="GE140" s="31"/>
      <c r="GF140" s="31"/>
      <c r="GG140" s="31"/>
      <c r="GH140" s="31"/>
      <c r="GI140" s="31"/>
      <c r="GJ140" s="31"/>
      <c r="GK140" s="31"/>
      <c r="GL140" s="31"/>
      <c r="GM140" s="31"/>
      <c r="GN140" s="31"/>
      <c r="GO140" s="31"/>
      <c r="GP140" s="31"/>
      <c r="GQ140" s="31"/>
      <c r="GR140" s="31"/>
      <c r="GS140" s="31"/>
      <c r="GT140" s="31"/>
      <c r="GU140" s="31"/>
      <c r="GV140" s="31"/>
      <c r="GW140" s="31"/>
      <c r="GX140" s="31"/>
      <c r="GY140" s="31"/>
      <c r="GZ140" s="31"/>
      <c r="HA140" s="31"/>
      <c r="HB140" s="31"/>
      <c r="HC140" s="31"/>
      <c r="HD140" s="31"/>
      <c r="HE140" s="31"/>
      <c r="HF140" s="31"/>
      <c r="HG140" s="31"/>
      <c r="HH140" s="31"/>
      <c r="HI140" s="31"/>
    </row>
    <row r="141" spans="1:217" ht="13.5" customHeight="1">
      <c r="A141" s="31" t="s">
        <v>108</v>
      </c>
      <c r="B141" s="201"/>
      <c r="C141" s="221"/>
      <c r="D141" s="221"/>
      <c r="E141" s="290"/>
      <c r="F141" s="29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31"/>
      <c r="AZ141" s="31"/>
      <c r="BA141" s="31"/>
      <c r="BB141" s="31"/>
      <c r="BC141" s="31"/>
      <c r="BD141" s="31"/>
      <c r="BE141" s="31"/>
      <c r="BF141" s="31"/>
      <c r="BG141" s="31"/>
      <c r="BH141" s="31"/>
      <c r="BI141" s="31"/>
      <c r="BJ141" s="31"/>
      <c r="BK141" s="31"/>
      <c r="BL141" s="31"/>
      <c r="BM141" s="31"/>
      <c r="BN141" s="31"/>
      <c r="BO141" s="31"/>
      <c r="BP141" s="31"/>
      <c r="BQ141" s="31"/>
      <c r="BR141" s="31"/>
      <c r="BS141" s="31"/>
      <c r="BT141" s="31"/>
      <c r="BU141" s="31"/>
      <c r="BV141" s="31"/>
      <c r="BW141" s="31"/>
      <c r="BX141" s="31"/>
      <c r="BY141" s="31"/>
      <c r="BZ141" s="31"/>
      <c r="CA141" s="31"/>
      <c r="CB141" s="31"/>
      <c r="CC141" s="31"/>
      <c r="CD141" s="31"/>
      <c r="CE141" s="31"/>
      <c r="CF141" s="31"/>
      <c r="CG141" s="31"/>
      <c r="CH141" s="31"/>
      <c r="CI141" s="31"/>
      <c r="CJ141" s="31"/>
      <c r="CK141" s="31"/>
      <c r="CL141" s="31"/>
      <c r="CM141" s="31"/>
      <c r="CN141" s="31"/>
      <c r="CO141" s="31"/>
      <c r="CP141" s="31"/>
      <c r="CQ141" s="31"/>
      <c r="CR141" s="31"/>
      <c r="CS141" s="31"/>
      <c r="CT141" s="31"/>
      <c r="CU141" s="31"/>
      <c r="CV141" s="31"/>
      <c r="CW141" s="31"/>
      <c r="CX141" s="31"/>
      <c r="CY141" s="31"/>
      <c r="CZ141" s="31"/>
      <c r="DA141" s="31"/>
      <c r="DB141" s="31"/>
      <c r="DC141" s="31"/>
      <c r="DD141" s="31"/>
      <c r="DE141" s="31"/>
      <c r="DF141" s="31"/>
      <c r="DG141" s="31"/>
      <c r="DH141" s="31"/>
      <c r="DI141" s="31"/>
      <c r="DJ141" s="31"/>
      <c r="DK141" s="31"/>
      <c r="DL141" s="31"/>
      <c r="DM141" s="31"/>
      <c r="DN141" s="31"/>
      <c r="DO141" s="31"/>
      <c r="DP141" s="31"/>
      <c r="DQ141" s="31"/>
      <c r="DR141" s="31"/>
      <c r="DS141" s="31"/>
      <c r="DT141" s="31"/>
      <c r="DU141" s="31"/>
      <c r="DV141" s="31"/>
      <c r="DW141" s="31"/>
      <c r="DX141" s="31"/>
      <c r="DY141" s="31"/>
      <c r="DZ141" s="31"/>
      <c r="EA141" s="31"/>
      <c r="EB141" s="31"/>
      <c r="EC141" s="31"/>
      <c r="ED141" s="31"/>
      <c r="EE141" s="31"/>
      <c r="EF141" s="31"/>
      <c r="EG141" s="31"/>
      <c r="EH141" s="31"/>
      <c r="EI141" s="31"/>
      <c r="EJ141" s="31"/>
      <c r="EK141" s="31"/>
      <c r="EL141" s="31"/>
      <c r="EM141" s="31"/>
      <c r="EN141" s="31"/>
      <c r="EO141" s="31"/>
      <c r="EP141" s="31"/>
      <c r="EQ141" s="31"/>
      <c r="ER141" s="31"/>
      <c r="ES141" s="31"/>
      <c r="ET141" s="31"/>
      <c r="EU141" s="31"/>
      <c r="EV141" s="31"/>
      <c r="EW141" s="31"/>
      <c r="EX141" s="31"/>
      <c r="EY141" s="31"/>
      <c r="EZ141" s="31"/>
      <c r="FA141" s="31"/>
      <c r="FB141" s="31"/>
      <c r="FC141" s="31"/>
      <c r="FD141" s="31"/>
      <c r="FE141" s="31"/>
      <c r="FF141" s="31"/>
      <c r="FG141" s="31"/>
      <c r="FH141" s="31"/>
      <c r="FI141" s="31"/>
      <c r="FJ141" s="31"/>
      <c r="FK141" s="31"/>
      <c r="FL141" s="31"/>
      <c r="FM141" s="31"/>
      <c r="FN141" s="31"/>
      <c r="FO141" s="31"/>
      <c r="FP141" s="31"/>
      <c r="FQ141" s="31"/>
      <c r="FR141" s="31"/>
      <c r="FS141" s="31"/>
      <c r="FT141" s="31"/>
      <c r="FU141" s="31"/>
      <c r="FV141" s="31"/>
      <c r="FW141" s="31"/>
      <c r="FX141" s="31"/>
      <c r="FY141" s="31"/>
      <c r="FZ141" s="31"/>
      <c r="GA141" s="31"/>
      <c r="GB141" s="31"/>
      <c r="GC141" s="31"/>
      <c r="GD141" s="31"/>
      <c r="GE141" s="31"/>
      <c r="GF141" s="31"/>
      <c r="GG141" s="31"/>
      <c r="GH141" s="31"/>
      <c r="GI141" s="31"/>
      <c r="GJ141" s="31"/>
      <c r="GK141" s="31"/>
      <c r="GL141" s="31"/>
      <c r="GM141" s="31"/>
      <c r="GN141" s="31"/>
      <c r="GO141" s="31"/>
      <c r="GP141" s="31"/>
      <c r="GQ141" s="31"/>
      <c r="GR141" s="31"/>
      <c r="GS141" s="31"/>
      <c r="GT141" s="31"/>
      <c r="GU141" s="31"/>
      <c r="GV141" s="31"/>
      <c r="GW141" s="31"/>
      <c r="GX141" s="31"/>
      <c r="GY141" s="31"/>
      <c r="GZ141" s="31"/>
      <c r="HA141" s="31"/>
      <c r="HB141" s="31"/>
      <c r="HC141" s="31"/>
      <c r="HD141" s="31"/>
      <c r="HE141" s="31"/>
      <c r="HF141" s="31"/>
      <c r="HG141" s="31"/>
      <c r="HH141" s="31"/>
      <c r="HI141" s="31"/>
    </row>
    <row r="142" spans="1:217" ht="13.5" customHeight="1">
      <c r="A142" s="31"/>
      <c r="B142" s="292"/>
      <c r="C142" s="293" t="s">
        <v>109</v>
      </c>
      <c r="D142" s="293"/>
      <c r="E142" s="294"/>
      <c r="F142" s="295"/>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c r="BP142" s="31"/>
      <c r="BQ142" s="31"/>
      <c r="BR142" s="31"/>
      <c r="BS142" s="31"/>
      <c r="BT142" s="31"/>
      <c r="BU142" s="31"/>
      <c r="BV142" s="31"/>
      <c r="BW142" s="31"/>
      <c r="BX142" s="31"/>
      <c r="BY142" s="31"/>
      <c r="BZ142" s="31"/>
      <c r="CA142" s="31"/>
      <c r="CB142" s="31"/>
      <c r="CC142" s="31"/>
      <c r="CD142" s="31"/>
      <c r="CE142" s="31"/>
      <c r="CF142" s="31"/>
      <c r="CG142" s="31"/>
      <c r="CH142" s="31"/>
      <c r="CI142" s="31"/>
      <c r="CJ142" s="31"/>
      <c r="CK142" s="31"/>
      <c r="CL142" s="31"/>
      <c r="CM142" s="31"/>
      <c r="CN142" s="31"/>
      <c r="CO142" s="31"/>
      <c r="CP142" s="31"/>
      <c r="CQ142" s="31"/>
      <c r="CR142" s="31"/>
      <c r="CS142" s="31"/>
      <c r="CT142" s="31"/>
      <c r="CU142" s="31"/>
      <c r="CV142" s="31"/>
      <c r="CW142" s="31"/>
      <c r="CX142" s="31"/>
      <c r="CY142" s="31"/>
      <c r="CZ142" s="31"/>
      <c r="DA142" s="31"/>
      <c r="DB142" s="31"/>
      <c r="DC142" s="31"/>
      <c r="DD142" s="31"/>
      <c r="DE142" s="31"/>
      <c r="DF142" s="31"/>
      <c r="DG142" s="31"/>
      <c r="DH142" s="31"/>
      <c r="DI142" s="31"/>
      <c r="DJ142" s="31"/>
      <c r="DK142" s="31"/>
      <c r="DL142" s="31"/>
      <c r="DM142" s="31"/>
      <c r="DN142" s="31"/>
      <c r="DO142" s="31"/>
      <c r="DP142" s="31"/>
      <c r="DQ142" s="31"/>
      <c r="DR142" s="31"/>
      <c r="DS142" s="31"/>
      <c r="DT142" s="31"/>
      <c r="DU142" s="31"/>
      <c r="DV142" s="31"/>
      <c r="DW142" s="31"/>
      <c r="DX142" s="31"/>
      <c r="DY142" s="31"/>
      <c r="DZ142" s="31"/>
      <c r="EA142" s="31"/>
      <c r="EB142" s="31"/>
      <c r="EC142" s="31"/>
      <c r="ED142" s="31"/>
      <c r="EE142" s="31"/>
      <c r="EF142" s="31"/>
      <c r="EG142" s="31"/>
      <c r="EH142" s="31"/>
      <c r="EI142" s="31"/>
      <c r="EJ142" s="31"/>
      <c r="EK142" s="31"/>
      <c r="EL142" s="31"/>
      <c r="EM142" s="31"/>
      <c r="EN142" s="31"/>
      <c r="EO142" s="31"/>
      <c r="EP142" s="31"/>
      <c r="EQ142" s="31"/>
      <c r="ER142" s="31"/>
      <c r="ES142" s="31"/>
      <c r="ET142" s="31"/>
      <c r="EU142" s="31"/>
      <c r="EV142" s="31"/>
      <c r="EW142" s="31"/>
      <c r="EX142" s="31"/>
      <c r="EY142" s="31"/>
      <c r="EZ142" s="31"/>
      <c r="FA142" s="31"/>
      <c r="FB142" s="31"/>
      <c r="FC142" s="31"/>
      <c r="FD142" s="31"/>
      <c r="FE142" s="31"/>
      <c r="FF142" s="31"/>
      <c r="FG142" s="31"/>
      <c r="FH142" s="31"/>
      <c r="FI142" s="31"/>
      <c r="FJ142" s="31"/>
      <c r="FK142" s="31"/>
      <c r="FL142" s="31"/>
      <c r="FM142" s="31"/>
      <c r="FN142" s="31"/>
      <c r="FO142" s="31"/>
      <c r="FP142" s="31"/>
      <c r="FQ142" s="31"/>
      <c r="FR142" s="31"/>
      <c r="FS142" s="31"/>
      <c r="FT142" s="31"/>
      <c r="FU142" s="31"/>
      <c r="FV142" s="31"/>
      <c r="FW142" s="31"/>
      <c r="FX142" s="31"/>
      <c r="FY142" s="31"/>
      <c r="FZ142" s="31"/>
      <c r="GA142" s="31"/>
      <c r="GB142" s="31"/>
      <c r="GC142" s="31"/>
      <c r="GD142" s="31"/>
      <c r="GE142" s="31"/>
      <c r="GF142" s="31"/>
      <c r="GG142" s="31"/>
      <c r="GH142" s="31"/>
      <c r="GI142" s="31"/>
      <c r="GJ142" s="31"/>
      <c r="GK142" s="31"/>
      <c r="GL142" s="31"/>
      <c r="GM142" s="31"/>
      <c r="GN142" s="31"/>
      <c r="GO142" s="31"/>
      <c r="GP142" s="31"/>
      <c r="GQ142" s="31"/>
      <c r="GR142" s="31"/>
      <c r="GS142" s="31"/>
      <c r="GT142" s="31"/>
      <c r="GU142" s="31"/>
      <c r="GV142" s="31"/>
      <c r="GW142" s="31"/>
      <c r="GX142" s="31"/>
      <c r="GY142" s="31"/>
      <c r="GZ142" s="31"/>
      <c r="HA142" s="31"/>
      <c r="HB142" s="31"/>
      <c r="HC142" s="31"/>
      <c r="HD142" s="31"/>
      <c r="HE142" s="31"/>
      <c r="HF142" s="31"/>
      <c r="HG142" s="31"/>
      <c r="HH142" s="31"/>
      <c r="HI142" s="31"/>
    </row>
    <row r="143" spans="1:217" ht="35.1" customHeight="1">
      <c r="A143" s="31"/>
      <c r="B143" s="201"/>
      <c r="C143" s="188"/>
      <c r="D143" s="188"/>
      <c r="E143" s="290"/>
      <c r="F143" s="207" t="s">
        <v>274</v>
      </c>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c r="BP143" s="31"/>
      <c r="BQ143" s="31"/>
      <c r="BR143" s="31"/>
      <c r="BS143" s="31"/>
      <c r="BT143" s="31"/>
      <c r="BU143" s="31"/>
      <c r="BV143" s="31"/>
      <c r="BW143" s="31"/>
      <c r="BX143" s="31"/>
      <c r="BY143" s="31"/>
      <c r="BZ143" s="31"/>
      <c r="CA143" s="31"/>
      <c r="CB143" s="31"/>
      <c r="CC143" s="31"/>
      <c r="CD143" s="31"/>
      <c r="CE143" s="31"/>
      <c r="CF143" s="31"/>
      <c r="CG143" s="31"/>
      <c r="CH143" s="31"/>
      <c r="CI143" s="31"/>
      <c r="CJ143" s="31"/>
      <c r="CK143" s="31"/>
      <c r="CL143" s="31"/>
      <c r="CM143" s="31"/>
      <c r="CN143" s="31"/>
      <c r="CO143" s="31"/>
      <c r="CP143" s="31"/>
      <c r="CQ143" s="31"/>
      <c r="CR143" s="31"/>
      <c r="CS143" s="31"/>
      <c r="CT143" s="31"/>
      <c r="CU143" s="31"/>
      <c r="CV143" s="31"/>
      <c r="CW143" s="31"/>
      <c r="CX143" s="31"/>
      <c r="CY143" s="31"/>
      <c r="CZ143" s="31"/>
      <c r="DA143" s="31"/>
      <c r="DB143" s="31"/>
      <c r="DC143" s="31"/>
      <c r="DD143" s="31"/>
      <c r="DE143" s="31"/>
      <c r="DF143" s="31"/>
      <c r="DG143" s="31"/>
      <c r="DH143" s="31"/>
      <c r="DI143" s="31"/>
      <c r="DJ143" s="31"/>
      <c r="DK143" s="31"/>
      <c r="DL143" s="31"/>
      <c r="DM143" s="31"/>
      <c r="DN143" s="31"/>
      <c r="DO143" s="31"/>
      <c r="DP143" s="31"/>
      <c r="DQ143" s="31"/>
      <c r="DR143" s="31"/>
      <c r="DS143" s="31"/>
      <c r="DT143" s="31"/>
      <c r="DU143" s="31"/>
      <c r="DV143" s="31"/>
      <c r="DW143" s="31"/>
      <c r="DX143" s="31"/>
      <c r="DY143" s="31"/>
      <c r="DZ143" s="31"/>
      <c r="EA143" s="31"/>
      <c r="EB143" s="31"/>
      <c r="EC143" s="31"/>
      <c r="ED143" s="31"/>
      <c r="EE143" s="31"/>
      <c r="EF143" s="31"/>
      <c r="EG143" s="31"/>
      <c r="EH143" s="31"/>
      <c r="EI143" s="31"/>
      <c r="EJ143" s="31"/>
      <c r="EK143" s="31"/>
      <c r="EL143" s="31"/>
      <c r="EM143" s="31"/>
      <c r="EN143" s="31"/>
      <c r="EO143" s="31"/>
      <c r="EP143" s="31"/>
      <c r="EQ143" s="31"/>
      <c r="ER143" s="31"/>
      <c r="ES143" s="31"/>
      <c r="ET143" s="31"/>
      <c r="EU143" s="31"/>
      <c r="EV143" s="31"/>
      <c r="EW143" s="31"/>
      <c r="EX143" s="31"/>
      <c r="EY143" s="31"/>
      <c r="EZ143" s="31"/>
      <c r="FA143" s="31"/>
      <c r="FB143" s="31"/>
      <c r="FC143" s="31"/>
      <c r="FD143" s="31"/>
      <c r="FE143" s="31"/>
      <c r="FF143" s="31"/>
      <c r="FG143" s="31"/>
      <c r="FH143" s="31"/>
      <c r="FI143" s="31"/>
      <c r="FJ143" s="31"/>
      <c r="FK143" s="31"/>
      <c r="FL143" s="31"/>
      <c r="FM143" s="31"/>
      <c r="FN143" s="31"/>
      <c r="FO143" s="31"/>
      <c r="FP143" s="31"/>
      <c r="FQ143" s="31"/>
      <c r="FR143" s="31"/>
      <c r="FS143" s="31"/>
      <c r="FT143" s="31"/>
      <c r="FU143" s="31"/>
      <c r="FV143" s="31"/>
      <c r="FW143" s="31"/>
      <c r="FX143" s="31"/>
      <c r="FY143" s="31"/>
      <c r="FZ143" s="31"/>
      <c r="GA143" s="31"/>
      <c r="GB143" s="31"/>
      <c r="GC143" s="31"/>
      <c r="GD143" s="31"/>
      <c r="GE143" s="31"/>
      <c r="GF143" s="31"/>
      <c r="GG143" s="31"/>
      <c r="GH143" s="31"/>
      <c r="GI143" s="31"/>
      <c r="GJ143" s="31"/>
      <c r="GK143" s="31"/>
      <c r="GL143" s="31"/>
      <c r="GM143" s="31"/>
      <c r="GN143" s="31"/>
      <c r="GO143" s="31"/>
      <c r="GP143" s="31"/>
      <c r="GQ143" s="31"/>
      <c r="GR143" s="31"/>
      <c r="GS143" s="31"/>
      <c r="GT143" s="31"/>
      <c r="GU143" s="31"/>
      <c r="GV143" s="31"/>
      <c r="GW143" s="31"/>
      <c r="GX143" s="31"/>
      <c r="GY143" s="31"/>
      <c r="GZ143" s="31"/>
      <c r="HA143" s="31"/>
      <c r="HB143" s="31"/>
      <c r="HC143" s="31"/>
      <c r="HD143" s="31"/>
      <c r="HE143" s="31"/>
      <c r="HF143" s="31"/>
      <c r="HG143" s="31"/>
      <c r="HH143" s="31"/>
      <c r="HI143" s="31"/>
    </row>
    <row r="144" spans="1:217" ht="25.35" customHeight="1">
      <c r="B144" s="535" t="s">
        <v>110</v>
      </c>
      <c r="C144" s="535"/>
      <c r="D144" s="296"/>
      <c r="E144" s="297"/>
      <c r="F144" s="298" t="s">
        <v>31</v>
      </c>
    </row>
    <row r="145" spans="2:6" ht="15.6" customHeight="1">
      <c r="B145" s="332" t="s">
        <v>7</v>
      </c>
      <c r="C145" s="360" t="s">
        <v>111</v>
      </c>
      <c r="D145" s="360"/>
      <c r="E145" s="361"/>
      <c r="F145" s="362">
        <f>F33</f>
        <v>2662.75</v>
      </c>
    </row>
    <row r="146" spans="2:6" ht="15.6" customHeight="1">
      <c r="B146" s="340" t="s">
        <v>8</v>
      </c>
      <c r="C146" s="363" t="s">
        <v>112</v>
      </c>
      <c r="D146" s="363"/>
      <c r="E146" s="364"/>
      <c r="F146" s="365">
        <f>F68</f>
        <v>2245.2399999999998</v>
      </c>
    </row>
    <row r="147" spans="2:6" ht="15.6" customHeight="1">
      <c r="B147" s="356" t="s">
        <v>9</v>
      </c>
      <c r="C147" s="357" t="s">
        <v>113</v>
      </c>
      <c r="D147" s="357"/>
      <c r="E147" s="358"/>
      <c r="F147" s="359">
        <f>F78</f>
        <v>84.31</v>
      </c>
    </row>
    <row r="148" spans="2:6" ht="15.6" customHeight="1">
      <c r="B148" s="398" t="s">
        <v>10</v>
      </c>
      <c r="C148" s="411" t="s">
        <v>114</v>
      </c>
      <c r="D148" s="411"/>
      <c r="E148" s="412"/>
      <c r="F148" s="413">
        <f>F107</f>
        <v>706.15</v>
      </c>
    </row>
    <row r="149" spans="2:6" ht="15.6" customHeight="1">
      <c r="B149" s="299" t="s">
        <v>33</v>
      </c>
      <c r="C149" s="300" t="s">
        <v>115</v>
      </c>
      <c r="D149" s="300"/>
      <c r="E149" s="301"/>
      <c r="F149" s="302">
        <f t="shared" ref="F149" si="52">F117</f>
        <v>16304.97</v>
      </c>
    </row>
    <row r="150" spans="2:6" ht="15.6" customHeight="1">
      <c r="B150" s="536" t="s">
        <v>116</v>
      </c>
      <c r="C150" s="536"/>
      <c r="D150" s="303"/>
      <c r="E150" s="304"/>
      <c r="F150" s="305">
        <f t="shared" ref="F150" si="53">SUM(F145:F149)</f>
        <v>22003.42</v>
      </c>
    </row>
    <row r="151" spans="2:6" ht="15.6" customHeight="1">
      <c r="B151" s="306" t="s">
        <v>34</v>
      </c>
      <c r="C151" s="307" t="s">
        <v>117</v>
      </c>
      <c r="D151" s="307"/>
      <c r="E151" s="274"/>
      <c r="F151" s="275">
        <f t="shared" ref="F151" si="54">F130</f>
        <v>6106.83</v>
      </c>
    </row>
    <row r="152" spans="2:6" ht="15.6" customHeight="1">
      <c r="B152" s="535" t="s">
        <v>118</v>
      </c>
      <c r="C152" s="535"/>
      <c r="D152" s="296"/>
      <c r="E152" s="308"/>
      <c r="F152" s="309">
        <f t="shared" ref="F152" si="55">F150+F151</f>
        <v>28110.25</v>
      </c>
    </row>
    <row r="153" spans="2:6" ht="15.6" hidden="1" customHeight="1">
      <c r="B153" s="201"/>
      <c r="C153" s="200"/>
      <c r="D153" s="200"/>
      <c r="E153" s="310"/>
      <c r="F153" s="311"/>
    </row>
    <row r="154" spans="2:6" ht="15.6" hidden="1" customHeight="1">
      <c r="B154" s="201"/>
      <c r="C154" s="200" t="s">
        <v>119</v>
      </c>
      <c r="D154" s="200"/>
      <c r="E154" s="310"/>
      <c r="F154" s="312">
        <v>74.088999999999999</v>
      </c>
    </row>
    <row r="155" spans="2:6" ht="15.6" hidden="1" customHeight="1">
      <c r="B155" s="201"/>
      <c r="C155" s="200" t="s">
        <v>120</v>
      </c>
      <c r="D155" s="200"/>
      <c r="E155" s="310"/>
      <c r="F155" s="313">
        <f>F154*15</f>
        <v>1111.3399999999999</v>
      </c>
    </row>
    <row r="156" spans="2:6" ht="15.6" hidden="1" customHeight="1">
      <c r="B156" s="201"/>
      <c r="C156" s="200" t="s">
        <v>121</v>
      </c>
      <c r="D156" s="200"/>
      <c r="E156" s="310"/>
      <c r="F156" s="313">
        <f>F155*8</f>
        <v>8890.7199999999993</v>
      </c>
    </row>
    <row r="157" spans="2:6" ht="15.6" hidden="1" customHeight="1">
      <c r="B157" s="201"/>
      <c r="C157" s="200" t="s">
        <v>122</v>
      </c>
      <c r="D157" s="200"/>
      <c r="E157" s="310"/>
      <c r="F157" s="313" t="e">
        <f>#REF!*0.05</f>
        <v>#REF!</v>
      </c>
    </row>
    <row r="158" spans="2:6" ht="15.6" hidden="1" customHeight="1">
      <c r="B158" s="201"/>
      <c r="C158" s="200" t="s">
        <v>123</v>
      </c>
      <c r="D158" s="200"/>
      <c r="E158" s="310"/>
      <c r="F158" s="313"/>
    </row>
    <row r="159" spans="2:6" ht="15.6" hidden="1" customHeight="1">
      <c r="B159" s="201"/>
      <c r="C159" s="200"/>
      <c r="D159" s="200"/>
      <c r="E159" s="310" t="s">
        <v>124</v>
      </c>
      <c r="F159" s="314"/>
    </row>
    <row r="160" spans="2:6" ht="15.6" customHeight="1">
      <c r="B160" s="201"/>
      <c r="C160" s="200"/>
      <c r="D160" s="200"/>
      <c r="E160" s="310"/>
      <c r="F160" s="310"/>
    </row>
    <row r="161" spans="2:6" ht="15.6" customHeight="1">
      <c r="B161" s="201"/>
      <c r="C161" s="200"/>
      <c r="D161" s="200"/>
      <c r="E161" s="310"/>
      <c r="F161" s="310"/>
    </row>
    <row r="162" spans="2:6" ht="57.95" customHeight="1">
      <c r="B162" s="530" t="s">
        <v>367</v>
      </c>
      <c r="C162" s="530"/>
      <c r="D162" s="530"/>
      <c r="E162" s="310"/>
      <c r="F162" s="188"/>
    </row>
    <row r="163" spans="2:6" ht="51.95" customHeight="1">
      <c r="B163" s="530" t="s">
        <v>368</v>
      </c>
      <c r="C163" s="530"/>
      <c r="D163" s="530"/>
      <c r="F163" s="32"/>
    </row>
    <row r="164" spans="2:6" ht="68.45" customHeight="1">
      <c r="B164" s="529" t="s">
        <v>369</v>
      </c>
      <c r="C164" s="529"/>
      <c r="D164" s="529"/>
      <c r="F164" s="454"/>
    </row>
  </sheetData>
  <mergeCells count="31">
    <mergeCell ref="B2:E2"/>
    <mergeCell ref="B124:B125"/>
    <mergeCell ref="C124:C125"/>
    <mergeCell ref="B127:B129"/>
    <mergeCell ref="B130:C130"/>
    <mergeCell ref="B98:C98"/>
    <mergeCell ref="B104:E104"/>
    <mergeCell ref="B107:C107"/>
    <mergeCell ref="B23:C23"/>
    <mergeCell ref="C9:E9"/>
    <mergeCell ref="C10:E10"/>
    <mergeCell ref="C3:E3"/>
    <mergeCell ref="C11:E11"/>
    <mergeCell ref="B90:C90"/>
    <mergeCell ref="C119:E119"/>
    <mergeCell ref="B134:C134"/>
    <mergeCell ref="B164:D164"/>
    <mergeCell ref="B162:D162"/>
    <mergeCell ref="B163:D163"/>
    <mergeCell ref="C12:E12"/>
    <mergeCell ref="B121:C121"/>
    <mergeCell ref="C122:C123"/>
    <mergeCell ref="B97:C97"/>
    <mergeCell ref="B122:B123"/>
    <mergeCell ref="B152:C152"/>
    <mergeCell ref="B144:C144"/>
    <mergeCell ref="B150:C150"/>
    <mergeCell ref="B133:C133"/>
    <mergeCell ref="B64:E64"/>
    <mergeCell ref="B68:C68"/>
    <mergeCell ref="B78:C78"/>
  </mergeCells>
  <phoneticPr fontId="16" type="noConversion"/>
  <printOptions horizontalCentered="1"/>
  <pageMargins left="0.23622047244094491" right="0.23622047244094491" top="0.74803149606299213" bottom="0.74803149606299213" header="0.31496062992125984" footer="0.31496062992125984"/>
  <pageSetup paperSize="9" scale="50" pageOrder="overThenDown" orientation="landscape" r:id="rId1"/>
  <headerFooter alignWithMargins="0">
    <oddFooter>&amp;C&amp;A&amp;R&amp;P/&amp;N</oddFooter>
  </headerFooter>
  <rowBreaks count="3" manualBreakCount="3">
    <brk id="52" max="16383" man="1"/>
    <brk id="102" max="16383" man="1"/>
    <brk id="160" max="4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3"/>
  <sheetViews>
    <sheetView workbookViewId="0"/>
  </sheetViews>
  <sheetFormatPr defaultColWidth="56.140625" defaultRowHeight="15.6" customHeight="1"/>
  <cols>
    <col min="1" max="1" width="1.42578125" style="9" customWidth="1"/>
    <col min="2" max="2" width="4.85546875" style="37" customWidth="1"/>
    <col min="3" max="3" width="63.85546875" style="29" customWidth="1"/>
    <col min="4" max="4" width="14" style="108" customWidth="1"/>
    <col min="5" max="5" width="12.42578125" style="108" customWidth="1"/>
    <col min="6" max="6" width="8.42578125" style="29" customWidth="1"/>
    <col min="7" max="248" width="9.140625" style="29" customWidth="1"/>
    <col min="249" max="249" width="3.5703125" style="29" customWidth="1"/>
    <col min="250" max="255" width="56.140625" style="29" customWidth="1"/>
    <col min="256" max="16384" width="56.140625" style="6"/>
  </cols>
  <sheetData>
    <row r="1" spans="2:5" s="9" customFormat="1" ht="8.4499999999999993" customHeight="1">
      <c r="D1" s="8"/>
      <c r="E1" s="7"/>
    </row>
    <row r="2" spans="2:5" s="9" customFormat="1" ht="15.6" customHeight="1">
      <c r="B2" s="7"/>
      <c r="C2" s="7" t="s">
        <v>125</v>
      </c>
      <c r="D2" s="109" t="s">
        <v>107</v>
      </c>
      <c r="E2" s="110"/>
    </row>
    <row r="3" spans="2:5" s="31" customFormat="1" ht="15.6" customHeight="1">
      <c r="B3" s="32"/>
      <c r="C3" s="8" t="s">
        <v>126</v>
      </c>
      <c r="D3" s="11"/>
      <c r="E3" s="8"/>
    </row>
    <row r="4" spans="2:5" s="31" customFormat="1" ht="15.6" customHeight="1">
      <c r="B4" s="32"/>
      <c r="C4" s="8" t="s">
        <v>127</v>
      </c>
      <c r="D4" s="8"/>
      <c r="E4" s="8"/>
    </row>
    <row r="5" spans="2:5" s="31" customFormat="1" ht="15.6" customHeight="1">
      <c r="B5" s="32"/>
      <c r="C5" s="11"/>
      <c r="D5" s="8"/>
      <c r="E5" s="8"/>
    </row>
    <row r="6" spans="2:5" s="31" customFormat="1" ht="15.6" customHeight="1">
      <c r="B6" s="43"/>
      <c r="C6" s="75" t="s">
        <v>128</v>
      </c>
      <c r="D6" s="111" t="s">
        <v>4</v>
      </c>
      <c r="E6" s="30" t="s">
        <v>129</v>
      </c>
    </row>
    <row r="7" spans="2:5" s="31" customFormat="1" ht="15.6" customHeight="1">
      <c r="B7" s="43"/>
      <c r="C7" s="75" t="s">
        <v>130</v>
      </c>
      <c r="D7" s="111" t="s">
        <v>5</v>
      </c>
      <c r="E7" s="30">
        <v>783701</v>
      </c>
    </row>
    <row r="8" spans="2:5" s="9" customFormat="1" ht="19.5" customHeight="1">
      <c r="B8" s="8"/>
      <c r="C8" s="11" t="s">
        <v>131</v>
      </c>
      <c r="D8" s="8"/>
      <c r="E8" s="8"/>
    </row>
    <row r="9" spans="2:5" s="31" customFormat="1" ht="15.6" customHeight="1">
      <c r="B9" s="6"/>
      <c r="C9" s="6"/>
      <c r="D9" s="6"/>
      <c r="E9" s="6"/>
    </row>
    <row r="10" spans="2:5" s="31" customFormat="1" ht="15.6" customHeight="1">
      <c r="B10" s="13"/>
      <c r="C10" s="14" t="s">
        <v>6</v>
      </c>
      <c r="D10" s="112"/>
      <c r="E10" s="16"/>
    </row>
    <row r="11" spans="2:5" s="31" customFormat="1" ht="15.6" customHeight="1">
      <c r="B11" s="18" t="s">
        <v>7</v>
      </c>
      <c r="C11" s="19" t="s">
        <v>132</v>
      </c>
      <c r="D11" s="20"/>
      <c r="E11" s="21"/>
    </row>
    <row r="12" spans="2:5" s="31" customFormat="1" ht="15.6" customHeight="1">
      <c r="B12" s="22" t="s">
        <v>8</v>
      </c>
      <c r="C12" s="23" t="s">
        <v>17</v>
      </c>
      <c r="D12" s="24"/>
      <c r="E12" s="25"/>
    </row>
    <row r="13" spans="2:5" s="31" customFormat="1" ht="15.6" customHeight="1">
      <c r="B13" s="18" t="s">
        <v>9</v>
      </c>
      <c r="C13" s="19" t="s">
        <v>19</v>
      </c>
      <c r="D13" s="20"/>
      <c r="E13" s="21"/>
    </row>
    <row r="14" spans="2:5" s="31" customFormat="1" ht="15.6" customHeight="1">
      <c r="B14" s="26" t="s">
        <v>10</v>
      </c>
      <c r="C14" s="27" t="s">
        <v>20</v>
      </c>
      <c r="D14" s="24"/>
      <c r="E14" s="25"/>
    </row>
    <row r="15" spans="2:5" s="31" customFormat="1" ht="15.6" customHeight="1">
      <c r="B15" s="32"/>
      <c r="C15" s="11"/>
      <c r="D15" s="8"/>
      <c r="E15" s="8"/>
    </row>
    <row r="16" spans="2:5" s="31" customFormat="1" ht="15.6" customHeight="1">
      <c r="B16" s="32"/>
      <c r="C16" s="11"/>
      <c r="D16" s="8"/>
      <c r="E16" s="8"/>
    </row>
    <row r="17" spans="2:5" s="31" customFormat="1" ht="15.6" customHeight="1">
      <c r="B17" s="38" t="s">
        <v>21</v>
      </c>
      <c r="C17" s="39"/>
      <c r="D17" s="15"/>
      <c r="E17" s="16"/>
    </row>
    <row r="18" spans="2:5" s="31" customFormat="1" ht="15.6" customHeight="1">
      <c r="B18" s="58">
        <v>1</v>
      </c>
      <c r="C18" s="42" t="s">
        <v>23</v>
      </c>
      <c r="D18" s="10"/>
      <c r="E18" s="113"/>
    </row>
    <row r="19" spans="2:5" s="31" customFormat="1" ht="15.6" customHeight="1">
      <c r="B19" s="58">
        <v>2</v>
      </c>
      <c r="C19" s="42" t="s">
        <v>26</v>
      </c>
      <c r="D19" s="10"/>
      <c r="E19" s="114">
        <v>0</v>
      </c>
    </row>
    <row r="20" spans="2:5" s="31" customFormat="1" ht="15.6" customHeight="1">
      <c r="B20" s="66">
        <v>3</v>
      </c>
      <c r="C20" s="9" t="s">
        <v>133</v>
      </c>
      <c r="D20" s="10"/>
      <c r="E20" s="113"/>
    </row>
    <row r="21" spans="2:5" s="31" customFormat="1" ht="15.6" customHeight="1">
      <c r="B21" s="58">
        <v>4</v>
      </c>
      <c r="C21" s="42" t="s">
        <v>28</v>
      </c>
      <c r="D21" s="10"/>
      <c r="E21" s="113"/>
    </row>
    <row r="22" spans="2:5" s="31" customFormat="1" ht="15.6" customHeight="1">
      <c r="B22" s="37"/>
      <c r="C22" s="88" t="s">
        <v>134</v>
      </c>
      <c r="D22" s="8"/>
      <c r="E22" s="8"/>
    </row>
    <row r="23" spans="2:5" s="31" customFormat="1" ht="15.6" customHeight="1">
      <c r="B23" s="37"/>
      <c r="C23" s="9"/>
      <c r="D23" s="8"/>
      <c r="E23" s="8"/>
    </row>
    <row r="24" spans="2:5" s="31" customFormat="1" ht="15.6" customHeight="1">
      <c r="B24" s="45"/>
      <c r="C24" s="46" t="s">
        <v>30</v>
      </c>
      <c r="D24" s="115"/>
      <c r="E24" s="47" t="s">
        <v>31</v>
      </c>
    </row>
    <row r="25" spans="2:5" s="31" customFormat="1" ht="15.6" customHeight="1">
      <c r="B25" s="41" t="s">
        <v>7</v>
      </c>
      <c r="C25" s="65" t="s">
        <v>32</v>
      </c>
      <c r="D25" s="116"/>
      <c r="E25" s="48">
        <f>E19</f>
        <v>0</v>
      </c>
    </row>
    <row r="26" spans="2:5" s="31" customFormat="1" ht="15.6" customHeight="1">
      <c r="B26" s="41" t="s">
        <v>8</v>
      </c>
      <c r="C26" s="65" t="s">
        <v>135</v>
      </c>
      <c r="D26" s="117">
        <v>0.5</v>
      </c>
      <c r="E26" s="48">
        <v>0</v>
      </c>
    </row>
    <row r="27" spans="2:5" s="31" customFormat="1" ht="15.6" customHeight="1">
      <c r="B27" s="41" t="s">
        <v>9</v>
      </c>
      <c r="C27" s="65" t="s">
        <v>136</v>
      </c>
      <c r="D27" s="118">
        <v>0.2</v>
      </c>
      <c r="E27" s="48">
        <v>0</v>
      </c>
    </row>
    <row r="28" spans="2:5" s="31" customFormat="1" ht="15.6" customHeight="1">
      <c r="B28" s="41" t="s">
        <v>10</v>
      </c>
      <c r="C28" s="65" t="s">
        <v>137</v>
      </c>
      <c r="D28" s="119">
        <v>0.3</v>
      </c>
      <c r="E28" s="48">
        <v>0</v>
      </c>
    </row>
    <row r="29" spans="2:5" s="31" customFormat="1" ht="15.6" customHeight="1">
      <c r="B29" s="41" t="s">
        <v>33</v>
      </c>
      <c r="C29" s="65" t="s">
        <v>138</v>
      </c>
      <c r="D29" s="120"/>
      <c r="E29" s="48">
        <v>0</v>
      </c>
    </row>
    <row r="30" spans="2:5" s="31" customFormat="1" ht="25.35" customHeight="1">
      <c r="B30" s="41" t="s">
        <v>34</v>
      </c>
      <c r="C30" s="65" t="s">
        <v>139</v>
      </c>
      <c r="D30" s="117"/>
      <c r="E30" s="48">
        <v>0</v>
      </c>
    </row>
    <row r="31" spans="2:5" s="31" customFormat="1" ht="25.35" customHeight="1">
      <c r="B31" s="41" t="s">
        <v>36</v>
      </c>
      <c r="C31" s="65" t="s">
        <v>140</v>
      </c>
      <c r="D31" s="116"/>
      <c r="E31" s="48">
        <v>0</v>
      </c>
    </row>
    <row r="32" spans="2:5" s="31" customFormat="1" ht="15.6" customHeight="1">
      <c r="B32" s="49"/>
      <c r="C32" s="46" t="s">
        <v>37</v>
      </c>
      <c r="D32" s="121"/>
      <c r="E32" s="50">
        <f>SUM(E25:E31)</f>
        <v>0</v>
      </c>
    </row>
    <row r="33" spans="2:5" s="31" customFormat="1" ht="15.6" customHeight="1">
      <c r="B33" s="37"/>
      <c r="C33" s="51" t="s">
        <v>141</v>
      </c>
      <c r="D33" s="52"/>
      <c r="E33" s="52"/>
    </row>
    <row r="34" spans="2:5" s="31" customFormat="1" ht="15.6" customHeight="1">
      <c r="B34" s="122"/>
      <c r="C34" s="123" t="s">
        <v>142</v>
      </c>
      <c r="D34" s="124"/>
      <c r="E34" s="125" t="s">
        <v>31</v>
      </c>
    </row>
    <row r="35" spans="2:5" s="31" customFormat="1" ht="25.35" customHeight="1">
      <c r="B35" s="41" t="s">
        <v>7</v>
      </c>
      <c r="C35" s="57" t="s">
        <v>143</v>
      </c>
      <c r="D35" s="69"/>
      <c r="E35" s="126">
        <v>0</v>
      </c>
    </row>
    <row r="36" spans="2:5" s="31" customFormat="1" ht="15.6" customHeight="1">
      <c r="B36" s="41" t="s">
        <v>8</v>
      </c>
      <c r="C36" s="57" t="s">
        <v>144</v>
      </c>
      <c r="D36" s="69"/>
      <c r="E36" s="126">
        <v>0</v>
      </c>
    </row>
    <row r="37" spans="2:5" s="31" customFormat="1" ht="15.6" customHeight="1">
      <c r="B37" s="41" t="s">
        <v>9</v>
      </c>
      <c r="C37" s="67" t="s">
        <v>145</v>
      </c>
      <c r="D37" s="52"/>
      <c r="E37" s="126">
        <v>0</v>
      </c>
    </row>
    <row r="38" spans="2:5" s="31" customFormat="1" ht="15.6" customHeight="1">
      <c r="B38" s="41" t="s">
        <v>10</v>
      </c>
      <c r="C38" s="57" t="s">
        <v>146</v>
      </c>
      <c r="D38" s="69"/>
      <c r="E38" s="126">
        <v>0</v>
      </c>
    </row>
    <row r="39" spans="2:5" s="31" customFormat="1" ht="15.6" customHeight="1">
      <c r="B39" s="41" t="s">
        <v>33</v>
      </c>
      <c r="C39" s="57" t="s">
        <v>147</v>
      </c>
      <c r="D39" s="69"/>
      <c r="E39" s="126">
        <v>0</v>
      </c>
    </row>
    <row r="40" spans="2:5" s="31" customFormat="1" ht="15.6" customHeight="1">
      <c r="B40" s="41" t="s">
        <v>34</v>
      </c>
      <c r="C40" s="67" t="s">
        <v>55</v>
      </c>
      <c r="D40" s="52"/>
      <c r="E40" s="126">
        <v>0</v>
      </c>
    </row>
    <row r="41" spans="2:5" s="31" customFormat="1" ht="15.6" customHeight="1">
      <c r="B41" s="127"/>
      <c r="C41" s="128" t="s">
        <v>148</v>
      </c>
      <c r="D41" s="129"/>
      <c r="E41" s="130">
        <f>SUM(E35:E40)</f>
        <v>0</v>
      </c>
    </row>
    <row r="42" spans="2:5" s="31" customFormat="1" ht="15.6" customHeight="1">
      <c r="B42" s="37"/>
      <c r="C42" s="59" t="s">
        <v>149</v>
      </c>
      <c r="D42" s="52"/>
      <c r="E42" s="52"/>
    </row>
    <row r="43" spans="2:5" s="31" customFormat="1" ht="15.6" customHeight="1">
      <c r="B43" s="37"/>
      <c r="C43" s="131"/>
      <c r="D43" s="52"/>
      <c r="E43" s="52"/>
    </row>
    <row r="44" spans="2:5" s="31" customFormat="1" ht="15.6" customHeight="1">
      <c r="B44" s="132"/>
      <c r="C44" s="133" t="s">
        <v>150</v>
      </c>
      <c r="D44" s="134"/>
      <c r="E44" s="135" t="s">
        <v>31</v>
      </c>
    </row>
    <row r="45" spans="2:5" s="31" customFormat="1" ht="15.6" customHeight="1">
      <c r="B45" s="66" t="s">
        <v>7</v>
      </c>
      <c r="C45" s="67" t="s">
        <v>151</v>
      </c>
      <c r="D45" s="52"/>
      <c r="E45" s="68">
        <v>0</v>
      </c>
    </row>
    <row r="46" spans="2:5" s="31" customFormat="1" ht="15.6" customHeight="1">
      <c r="B46" s="58" t="s">
        <v>8</v>
      </c>
      <c r="C46" s="53" t="s">
        <v>152</v>
      </c>
      <c r="D46" s="69"/>
      <c r="E46" s="68">
        <v>0</v>
      </c>
    </row>
    <row r="47" spans="2:5" s="31" customFormat="1" ht="15.6" customHeight="1">
      <c r="B47" s="66" t="s">
        <v>9</v>
      </c>
      <c r="C47" s="67" t="s">
        <v>153</v>
      </c>
      <c r="D47" s="52"/>
      <c r="E47" s="68">
        <v>0</v>
      </c>
    </row>
    <row r="48" spans="2:5" s="31" customFormat="1" ht="15.6" customHeight="1">
      <c r="B48" s="58" t="s">
        <v>10</v>
      </c>
      <c r="C48" s="53" t="s">
        <v>55</v>
      </c>
      <c r="D48" s="69"/>
      <c r="E48" s="68">
        <v>0</v>
      </c>
    </row>
    <row r="49" spans="2:5" s="31" customFormat="1" ht="15.6" customHeight="1">
      <c r="B49" s="136"/>
      <c r="C49" s="133" t="s">
        <v>93</v>
      </c>
      <c r="D49" s="137"/>
      <c r="E49" s="138">
        <f>SUM(E45:E48)</f>
        <v>0</v>
      </c>
    </row>
    <row r="50" spans="2:5" s="31" customFormat="1" ht="15.6" customHeight="1">
      <c r="B50" s="37"/>
      <c r="C50" s="59" t="s">
        <v>154</v>
      </c>
      <c r="D50" s="54"/>
      <c r="E50" s="52"/>
    </row>
    <row r="51" spans="2:5" s="31" customFormat="1" ht="15.6" customHeight="1">
      <c r="B51" s="139"/>
      <c r="C51" s="140" t="s">
        <v>155</v>
      </c>
      <c r="D51" s="141"/>
      <c r="E51" s="142"/>
    </row>
    <row r="52" spans="2:5" s="31" customFormat="1" ht="15.6" customHeight="1">
      <c r="B52" s="32"/>
      <c r="C52" s="54"/>
      <c r="D52" s="54"/>
      <c r="E52" s="54"/>
    </row>
    <row r="53" spans="2:5" s="31" customFormat="1" ht="15.6" customHeight="1">
      <c r="B53" s="62" t="s">
        <v>72</v>
      </c>
      <c r="C53" s="143" t="s">
        <v>156</v>
      </c>
      <c r="D53" s="63" t="s">
        <v>40</v>
      </c>
      <c r="E53" s="63" t="s">
        <v>31</v>
      </c>
    </row>
    <row r="54" spans="2:5" s="31" customFormat="1" ht="15.6" customHeight="1">
      <c r="B54" s="61" t="s">
        <v>7</v>
      </c>
      <c r="C54" s="56" t="s">
        <v>43</v>
      </c>
      <c r="D54" s="144"/>
      <c r="E54" s="145">
        <f t="shared" ref="E54:E61" si="0">$E$32*D54</f>
        <v>0</v>
      </c>
    </row>
    <row r="55" spans="2:5" s="31" customFormat="1" ht="15.6" customHeight="1">
      <c r="B55" s="61" t="s">
        <v>8</v>
      </c>
      <c r="C55" s="56" t="s">
        <v>45</v>
      </c>
      <c r="D55" s="144"/>
      <c r="E55" s="145">
        <f t="shared" si="0"/>
        <v>0</v>
      </c>
    </row>
    <row r="56" spans="2:5" s="31" customFormat="1" ht="15.6" customHeight="1">
      <c r="B56" s="61" t="s">
        <v>9</v>
      </c>
      <c r="C56" s="56" t="s">
        <v>46</v>
      </c>
      <c r="D56" s="144"/>
      <c r="E56" s="145">
        <f t="shared" si="0"/>
        <v>0</v>
      </c>
    </row>
    <row r="57" spans="2:5" s="31" customFormat="1" ht="15.6" customHeight="1">
      <c r="B57" s="61" t="s">
        <v>10</v>
      </c>
      <c r="C57" s="56" t="s">
        <v>48</v>
      </c>
      <c r="D57" s="144"/>
      <c r="E57" s="145">
        <f t="shared" si="0"/>
        <v>0</v>
      </c>
    </row>
    <row r="58" spans="2:5" s="31" customFormat="1" ht="15.6" customHeight="1">
      <c r="B58" s="61" t="s">
        <v>33</v>
      </c>
      <c r="C58" s="56" t="s">
        <v>44</v>
      </c>
      <c r="D58" s="144"/>
      <c r="E58" s="145">
        <f t="shared" si="0"/>
        <v>0</v>
      </c>
    </row>
    <row r="59" spans="2:5" s="31" customFormat="1" ht="15.6" customHeight="1">
      <c r="B59" s="61" t="s">
        <v>34</v>
      </c>
      <c r="C59" s="56" t="s">
        <v>50</v>
      </c>
      <c r="D59" s="144"/>
      <c r="E59" s="145">
        <f t="shared" si="0"/>
        <v>0</v>
      </c>
    </row>
    <row r="60" spans="2:5" s="31" customFormat="1" ht="25.35" customHeight="1">
      <c r="B60" s="61" t="s">
        <v>36</v>
      </c>
      <c r="C60" s="56" t="s">
        <v>157</v>
      </c>
      <c r="D60" s="144"/>
      <c r="E60" s="145">
        <f t="shared" si="0"/>
        <v>0</v>
      </c>
    </row>
    <row r="61" spans="2:5" s="31" customFormat="1" ht="15.6" customHeight="1">
      <c r="B61" s="61" t="s">
        <v>49</v>
      </c>
      <c r="C61" s="56" t="s">
        <v>47</v>
      </c>
      <c r="D61" s="144"/>
      <c r="E61" s="145">
        <f t="shared" si="0"/>
        <v>0</v>
      </c>
    </row>
    <row r="62" spans="2:5" s="31" customFormat="1" ht="15.6" customHeight="1">
      <c r="B62" s="146"/>
      <c r="C62" s="147" t="s">
        <v>14</v>
      </c>
      <c r="D62" s="148">
        <f>SUM(D52:D61)</f>
        <v>0</v>
      </c>
      <c r="E62" s="149">
        <f>SUM(E52:E61)</f>
        <v>0</v>
      </c>
    </row>
    <row r="63" spans="2:5" s="31" customFormat="1" ht="15.6" customHeight="1">
      <c r="B63" s="72"/>
      <c r="C63" s="150" t="s">
        <v>158</v>
      </c>
      <c r="D63" s="151"/>
      <c r="E63" s="152"/>
    </row>
    <row r="64" spans="2:5" s="31" customFormat="1" ht="10.35" customHeight="1">
      <c r="B64" s="72"/>
      <c r="C64" s="150" t="s">
        <v>159</v>
      </c>
      <c r="D64" s="151"/>
      <c r="E64" s="152"/>
    </row>
    <row r="65" spans="2:5" s="31" customFormat="1" ht="14.1" customHeight="1">
      <c r="B65" s="72"/>
      <c r="C65" s="150"/>
      <c r="D65" s="151"/>
      <c r="E65" s="152"/>
    </row>
    <row r="66" spans="2:5" s="9" customFormat="1" ht="15.6" customHeight="1">
      <c r="B66" s="62" t="s">
        <v>84</v>
      </c>
      <c r="C66" s="550" t="s">
        <v>160</v>
      </c>
      <c r="D66" s="550"/>
      <c r="E66" s="63" t="s">
        <v>31</v>
      </c>
    </row>
    <row r="67" spans="2:5" s="9" customFormat="1" ht="15.6" customHeight="1">
      <c r="B67" s="43" t="s">
        <v>7</v>
      </c>
      <c r="C67" s="551" t="s">
        <v>161</v>
      </c>
      <c r="D67" s="551"/>
      <c r="E67" s="64">
        <f>$E$32*0.0833</f>
        <v>0</v>
      </c>
    </row>
    <row r="68" spans="2:5" s="9" customFormat="1" ht="15.6" customHeight="1">
      <c r="B68" s="43" t="s">
        <v>8</v>
      </c>
      <c r="C68" s="153" t="s">
        <v>162</v>
      </c>
      <c r="D68" s="154"/>
      <c r="E68" s="64">
        <f>$E$32*0.121</f>
        <v>0</v>
      </c>
    </row>
    <row r="69" spans="2:5" s="155" customFormat="1" ht="15.6" customHeight="1">
      <c r="B69" s="156"/>
      <c r="C69" s="552" t="s">
        <v>80</v>
      </c>
      <c r="D69" s="552"/>
      <c r="E69" s="157">
        <f>$E$67+$E$68</f>
        <v>0</v>
      </c>
    </row>
    <row r="70" spans="2:5" s="9" customFormat="1" ht="37.35" customHeight="1">
      <c r="B70" s="43" t="s">
        <v>9</v>
      </c>
      <c r="C70" s="553" t="s">
        <v>163</v>
      </c>
      <c r="D70" s="553"/>
      <c r="E70" s="64">
        <f>$E$69*0</f>
        <v>0</v>
      </c>
    </row>
    <row r="71" spans="2:5" s="9" customFormat="1" ht="15.6" customHeight="1">
      <c r="B71" s="554" t="s">
        <v>14</v>
      </c>
      <c r="C71" s="554"/>
      <c r="D71" s="554"/>
      <c r="E71" s="158">
        <f>SUM(E69:E70)</f>
        <v>0</v>
      </c>
    </row>
    <row r="72" spans="2:5" s="9" customFormat="1" ht="15.6" customHeight="1">
      <c r="B72" s="8"/>
      <c r="C72" s="12"/>
      <c r="D72" s="8"/>
      <c r="E72" s="159"/>
    </row>
    <row r="73" spans="2:5" s="9" customFormat="1" ht="15.6" customHeight="1">
      <c r="B73" s="62" t="s">
        <v>164</v>
      </c>
      <c r="C73" s="550" t="s">
        <v>165</v>
      </c>
      <c r="D73" s="550"/>
      <c r="E73" s="63" t="s">
        <v>31</v>
      </c>
    </row>
    <row r="74" spans="2:5" s="9" customFormat="1" ht="15.6" customHeight="1">
      <c r="B74" s="43" t="s">
        <v>7</v>
      </c>
      <c r="C74" s="551" t="s">
        <v>166</v>
      </c>
      <c r="D74" s="551"/>
      <c r="E74" s="44">
        <f>($E$32+$E$32/3)*(4/12)/12*0</f>
        <v>0</v>
      </c>
    </row>
    <row r="75" spans="2:5" s="9" customFormat="1" ht="15.6" customHeight="1">
      <c r="B75" s="43" t="s">
        <v>8</v>
      </c>
      <c r="C75" s="551" t="s">
        <v>167</v>
      </c>
      <c r="D75" s="551"/>
      <c r="E75" s="44">
        <f>$E$74*$D$62</f>
        <v>0</v>
      </c>
    </row>
    <row r="76" spans="2:5" s="9" customFormat="1" ht="15.6" customHeight="1">
      <c r="B76" s="554" t="s">
        <v>14</v>
      </c>
      <c r="C76" s="554"/>
      <c r="D76" s="554"/>
      <c r="E76" s="158">
        <f>SUM(E74:E75)</f>
        <v>0</v>
      </c>
    </row>
    <row r="77" spans="2:5" s="9" customFormat="1" ht="15.6" customHeight="1">
      <c r="B77" s="8"/>
      <c r="C77" s="12"/>
      <c r="D77" s="8"/>
      <c r="E77" s="159"/>
    </row>
    <row r="78" spans="2:5" s="9" customFormat="1" ht="15.6" customHeight="1">
      <c r="B78" s="62" t="s">
        <v>168</v>
      </c>
      <c r="C78" s="550" t="s">
        <v>66</v>
      </c>
      <c r="D78" s="550"/>
      <c r="E78" s="63" t="s">
        <v>31</v>
      </c>
    </row>
    <row r="79" spans="2:5" s="9" customFormat="1" ht="15.6" customHeight="1">
      <c r="B79" s="61" t="s">
        <v>7</v>
      </c>
      <c r="C79" s="551" t="s">
        <v>169</v>
      </c>
      <c r="D79" s="551"/>
      <c r="E79" s="64">
        <f>($E$32/12)*0.05</f>
        <v>0</v>
      </c>
    </row>
    <row r="80" spans="2:5" s="9" customFormat="1" ht="15.6" customHeight="1">
      <c r="B80" s="61" t="s">
        <v>8</v>
      </c>
      <c r="C80" s="551" t="s">
        <v>170</v>
      </c>
      <c r="D80" s="551"/>
      <c r="E80" s="64">
        <f>D59*E79</f>
        <v>0</v>
      </c>
    </row>
    <row r="81" spans="2:5" s="9" customFormat="1" ht="15.6" customHeight="1">
      <c r="B81" s="61" t="s">
        <v>9</v>
      </c>
      <c r="C81" s="551" t="s">
        <v>171</v>
      </c>
      <c r="D81" s="551"/>
      <c r="E81" s="158">
        <v>0</v>
      </c>
    </row>
    <row r="82" spans="2:5" s="9" customFormat="1" ht="15.6" customHeight="1">
      <c r="B82" s="61" t="s">
        <v>10</v>
      </c>
      <c r="C82" s="551" t="s">
        <v>172</v>
      </c>
      <c r="D82" s="551"/>
      <c r="E82" s="64">
        <f>$E$32*0.0194</f>
        <v>0</v>
      </c>
    </row>
    <row r="83" spans="2:5" s="9" customFormat="1" ht="15.6" customHeight="1">
      <c r="B83" s="61" t="s">
        <v>33</v>
      </c>
      <c r="C83" s="551" t="s">
        <v>173</v>
      </c>
      <c r="D83" s="551"/>
      <c r="E83" s="64">
        <f>E82*D62</f>
        <v>0</v>
      </c>
    </row>
    <row r="84" spans="2:5" s="9" customFormat="1" ht="15.6" customHeight="1">
      <c r="B84" s="61" t="s">
        <v>34</v>
      </c>
      <c r="C84" s="551" t="s">
        <v>174</v>
      </c>
      <c r="D84" s="551"/>
      <c r="E84" s="64">
        <f>$E$32*0.05</f>
        <v>0</v>
      </c>
    </row>
    <row r="85" spans="2:5" s="9" customFormat="1" ht="15.6" customHeight="1">
      <c r="B85" s="554" t="s">
        <v>14</v>
      </c>
      <c r="C85" s="554"/>
      <c r="D85" s="554"/>
      <c r="E85" s="158">
        <f>E79+E80+E81+E82+E83+E84</f>
        <v>0</v>
      </c>
    </row>
    <row r="86" spans="2:5" s="9" customFormat="1" ht="15.6" customHeight="1">
      <c r="B86" s="72"/>
      <c r="C86" s="160"/>
      <c r="D86" s="8"/>
      <c r="E86" s="159"/>
    </row>
    <row r="87" spans="2:5" s="9" customFormat="1" ht="15.6" customHeight="1">
      <c r="B87" s="62" t="s">
        <v>175</v>
      </c>
      <c r="C87" s="550" t="s">
        <v>176</v>
      </c>
      <c r="D87" s="550"/>
      <c r="E87" s="63" t="s">
        <v>31</v>
      </c>
    </row>
    <row r="88" spans="2:5" s="9" customFormat="1" ht="15.6" customHeight="1">
      <c r="B88" s="61" t="s">
        <v>7</v>
      </c>
      <c r="C88" s="551" t="s">
        <v>177</v>
      </c>
      <c r="D88" s="551"/>
      <c r="E88" s="44">
        <v>0</v>
      </c>
    </row>
    <row r="89" spans="2:5" s="9" customFormat="1" ht="15.6" customHeight="1">
      <c r="B89" s="61" t="s">
        <v>8</v>
      </c>
      <c r="C89" s="551" t="s">
        <v>178</v>
      </c>
      <c r="D89" s="551"/>
      <c r="E89" s="44">
        <f>($E$32/30)/12*0</f>
        <v>0</v>
      </c>
    </row>
    <row r="90" spans="2:5" s="9" customFormat="1" ht="15.6" customHeight="1">
      <c r="B90" s="61" t="s">
        <v>9</v>
      </c>
      <c r="C90" s="551" t="s">
        <v>179</v>
      </c>
      <c r="D90" s="551"/>
      <c r="E90" s="44">
        <f>($E$32/30)/12*5*0</f>
        <v>0</v>
      </c>
    </row>
    <row r="91" spans="2:5" s="9" customFormat="1" ht="15.6" customHeight="1">
      <c r="B91" s="61" t="s">
        <v>10</v>
      </c>
      <c r="C91" s="551" t="s">
        <v>180</v>
      </c>
      <c r="D91" s="551"/>
      <c r="E91" s="44">
        <f>($E$32/30)/12*0</f>
        <v>0</v>
      </c>
    </row>
    <row r="92" spans="2:5" s="9" customFormat="1" ht="15.6" customHeight="1">
      <c r="B92" s="61" t="s">
        <v>33</v>
      </c>
      <c r="C92" s="551" t="s">
        <v>181</v>
      </c>
      <c r="D92" s="551"/>
      <c r="E92" s="44">
        <f>($E$32/30)/12*15*0</f>
        <v>0</v>
      </c>
    </row>
    <row r="93" spans="2:5" s="9" customFormat="1" ht="15.6" customHeight="1">
      <c r="B93" s="61" t="s">
        <v>34</v>
      </c>
      <c r="C93" s="551" t="s">
        <v>55</v>
      </c>
      <c r="D93" s="551"/>
      <c r="E93" s="44">
        <v>0</v>
      </c>
    </row>
    <row r="94" spans="2:5" s="155" customFormat="1" ht="15.6" customHeight="1">
      <c r="B94" s="554" t="s">
        <v>80</v>
      </c>
      <c r="C94" s="554"/>
      <c r="D94" s="554"/>
      <c r="E94" s="157">
        <f>SUM(E88:E93)</f>
        <v>0</v>
      </c>
    </row>
    <row r="95" spans="2:5" s="9" customFormat="1" ht="25.35" customHeight="1">
      <c r="B95" s="61" t="s">
        <v>36</v>
      </c>
      <c r="C95" s="553" t="s">
        <v>182</v>
      </c>
      <c r="D95" s="553"/>
      <c r="E95" s="44">
        <f>E94*D62</f>
        <v>0</v>
      </c>
    </row>
    <row r="96" spans="2:5" s="9" customFormat="1" ht="15.6" customHeight="1">
      <c r="B96" s="554" t="s">
        <v>14</v>
      </c>
      <c r="C96" s="554"/>
      <c r="D96" s="554"/>
      <c r="E96" s="158">
        <f>E94+E95</f>
        <v>0</v>
      </c>
    </row>
    <row r="97" spans="2:6" s="9" customFormat="1" ht="15.6" customHeight="1">
      <c r="B97" s="72"/>
      <c r="C97" s="12"/>
      <c r="D97" s="8"/>
      <c r="E97" s="8"/>
    </row>
    <row r="98" spans="2:6" s="9" customFormat="1" ht="15.6" customHeight="1">
      <c r="B98" s="556" t="s">
        <v>183</v>
      </c>
      <c r="C98" s="556"/>
      <c r="D98" s="556"/>
      <c r="E98" s="161" t="s">
        <v>31</v>
      </c>
    </row>
    <row r="99" spans="2:6" s="9" customFormat="1" ht="15.6" customHeight="1">
      <c r="B99" s="61" t="s">
        <v>72</v>
      </c>
      <c r="C99" s="551" t="s">
        <v>156</v>
      </c>
      <c r="D99" s="551"/>
      <c r="E99" s="162">
        <f>E62</f>
        <v>0</v>
      </c>
    </row>
    <row r="100" spans="2:6" s="9" customFormat="1" ht="15.6" customHeight="1">
      <c r="B100" s="61" t="s">
        <v>84</v>
      </c>
      <c r="C100" s="551" t="s">
        <v>160</v>
      </c>
      <c r="D100" s="551"/>
      <c r="E100" s="162">
        <f>E71</f>
        <v>0</v>
      </c>
    </row>
    <row r="101" spans="2:6" s="9" customFormat="1" ht="15.6" customHeight="1">
      <c r="B101" s="61" t="s">
        <v>164</v>
      </c>
      <c r="C101" s="551" t="s">
        <v>165</v>
      </c>
      <c r="D101" s="551"/>
      <c r="E101" s="162">
        <f>E76</f>
        <v>0</v>
      </c>
    </row>
    <row r="102" spans="2:6" s="9" customFormat="1" ht="15.6" customHeight="1">
      <c r="B102" s="61" t="s">
        <v>168</v>
      </c>
      <c r="C102" s="551" t="s">
        <v>184</v>
      </c>
      <c r="D102" s="551"/>
      <c r="E102" s="162">
        <f>E85</f>
        <v>0</v>
      </c>
    </row>
    <row r="103" spans="2:6" s="9" customFormat="1" ht="15.6" customHeight="1">
      <c r="B103" s="61" t="s">
        <v>175</v>
      </c>
      <c r="C103" s="551" t="s">
        <v>185</v>
      </c>
      <c r="D103" s="551"/>
      <c r="E103" s="162">
        <f>E96</f>
        <v>0</v>
      </c>
    </row>
    <row r="104" spans="2:6" s="9" customFormat="1" ht="15.6" customHeight="1">
      <c r="B104" s="61" t="s">
        <v>186</v>
      </c>
      <c r="C104" s="551" t="s">
        <v>55</v>
      </c>
      <c r="D104" s="551"/>
      <c r="E104" s="162">
        <v>0</v>
      </c>
    </row>
    <row r="105" spans="2:6" s="31" customFormat="1" ht="15.6" customHeight="1">
      <c r="B105" s="557" t="s">
        <v>14</v>
      </c>
      <c r="C105" s="557"/>
      <c r="D105" s="557"/>
      <c r="E105" s="163">
        <f>SUM(E99:E104)</f>
        <v>0</v>
      </c>
    </row>
    <row r="106" spans="2:6" s="31" customFormat="1" ht="15.6" customHeight="1">
      <c r="B106" s="70"/>
      <c r="C106" s="71"/>
      <c r="D106" s="72"/>
      <c r="E106" s="73"/>
    </row>
    <row r="107" spans="2:6" s="31" customFormat="1" ht="15.6" customHeight="1">
      <c r="B107" s="555" t="s">
        <v>187</v>
      </c>
      <c r="C107" s="555"/>
      <c r="D107" s="74" t="s">
        <v>40</v>
      </c>
      <c r="E107" s="74" t="s">
        <v>31</v>
      </c>
      <c r="F107" s="37"/>
    </row>
    <row r="108" spans="2:6" s="9" customFormat="1" ht="15.6" customHeight="1">
      <c r="B108" s="43" t="s">
        <v>7</v>
      </c>
      <c r="C108" s="81" t="s">
        <v>95</v>
      </c>
      <c r="D108" s="76">
        <v>0</v>
      </c>
      <c r="E108" s="77">
        <f>E136*D108</f>
        <v>0</v>
      </c>
      <c r="F108" s="8"/>
    </row>
    <row r="109" spans="2:6" s="9" customFormat="1" ht="15.6" customHeight="1">
      <c r="B109" s="43" t="s">
        <v>8</v>
      </c>
      <c r="C109" s="81" t="s">
        <v>97</v>
      </c>
      <c r="D109" s="76">
        <v>0</v>
      </c>
      <c r="E109" s="78">
        <f>(E131+E108)*D109</f>
        <v>0</v>
      </c>
      <c r="F109" s="8"/>
    </row>
    <row r="110" spans="2:6" s="9" customFormat="1" ht="31.7" customHeight="1">
      <c r="B110" s="43" t="s">
        <v>9</v>
      </c>
      <c r="C110" s="79" t="s">
        <v>188</v>
      </c>
      <c r="D110" s="164">
        <v>0.85750000000000004</v>
      </c>
      <c r="E110" s="80">
        <f>($E$131+$E$108+$E$109)/D110</f>
        <v>0</v>
      </c>
      <c r="F110" s="165">
        <f>$E$133</f>
        <v>0</v>
      </c>
    </row>
    <row r="111" spans="2:6" s="9" customFormat="1" ht="15.6" customHeight="1">
      <c r="B111" s="558"/>
      <c r="C111" s="81" t="s">
        <v>99</v>
      </c>
      <c r="D111" s="76">
        <v>9.2499999999999999E-2</v>
      </c>
      <c r="E111" s="77">
        <f>($E$110*0.0165)+($E$110*0.076)</f>
        <v>0</v>
      </c>
      <c r="F111" s="8"/>
    </row>
    <row r="112" spans="2:6" s="9" customFormat="1" ht="15.6" customHeight="1">
      <c r="B112" s="558"/>
      <c r="C112" s="81" t="s">
        <v>100</v>
      </c>
      <c r="D112" s="76">
        <v>0</v>
      </c>
      <c r="E112" s="77">
        <v>0</v>
      </c>
      <c r="F112" s="8"/>
    </row>
    <row r="113" spans="2:6" s="31" customFormat="1" ht="15.6" customHeight="1">
      <c r="B113" s="558"/>
      <c r="C113" s="82" t="s">
        <v>101</v>
      </c>
      <c r="D113" s="76">
        <v>0.05</v>
      </c>
      <c r="E113" s="77">
        <f>($E$110*0.05)</f>
        <v>0</v>
      </c>
      <c r="F113" s="37"/>
    </row>
    <row r="114" spans="2:6" s="31" customFormat="1" ht="15.6" customHeight="1">
      <c r="B114" s="559" t="s">
        <v>14</v>
      </c>
      <c r="C114" s="559"/>
      <c r="D114" s="83">
        <f>SUM(D108:D113)-D110</f>
        <v>0.14249999999999999</v>
      </c>
      <c r="E114" s="84">
        <f>SUM(E108,E109,E111,E112,E113)</f>
        <v>0</v>
      </c>
      <c r="F114" s="37"/>
    </row>
    <row r="115" spans="2:6" s="85" customFormat="1" ht="15.6" customHeight="1">
      <c r="B115" s="86"/>
      <c r="C115" s="51" t="s">
        <v>102</v>
      </c>
      <c r="D115" s="87"/>
      <c r="E115" s="60"/>
    </row>
    <row r="116" spans="2:6" s="85" customFormat="1" ht="14.85" customHeight="1">
      <c r="B116" s="86"/>
      <c r="C116" s="88" t="s">
        <v>189</v>
      </c>
      <c r="D116" s="89"/>
      <c r="E116" s="92"/>
    </row>
    <row r="117" spans="2:6" s="85" customFormat="1" ht="13.5" customHeight="1">
      <c r="B117" s="6"/>
      <c r="C117" s="6"/>
      <c r="D117" s="6"/>
      <c r="E117" s="6"/>
    </row>
    <row r="118" spans="2:6" s="85" customFormat="1" ht="15.6" customHeight="1">
      <c r="B118" s="90"/>
      <c r="C118" s="91" t="s">
        <v>190</v>
      </c>
      <c r="D118" s="166"/>
      <c r="E118" s="167"/>
    </row>
    <row r="119" spans="2:6" s="85" customFormat="1" ht="15.6" customHeight="1">
      <c r="B119" s="93" t="s">
        <v>105</v>
      </c>
      <c r="C119" s="94" t="s">
        <v>191</v>
      </c>
      <c r="D119" s="168"/>
      <c r="E119" s="169"/>
    </row>
    <row r="120" spans="2:6" s="85" customFormat="1" ht="15.6" customHeight="1">
      <c r="B120" s="93" t="s">
        <v>105</v>
      </c>
      <c r="C120" s="94" t="s">
        <v>192</v>
      </c>
      <c r="D120" s="168"/>
      <c r="E120" s="169"/>
    </row>
    <row r="121" spans="2:6" s="85" customFormat="1" ht="15.6" customHeight="1">
      <c r="B121" s="95" t="s">
        <v>105</v>
      </c>
      <c r="C121" s="96" t="s">
        <v>193</v>
      </c>
      <c r="D121" s="170"/>
      <c r="E121" s="171"/>
    </row>
    <row r="122" spans="2:6" s="31" customFormat="1" ht="13.5" customHeight="1">
      <c r="B122" s="54"/>
      <c r="C122" s="54"/>
      <c r="D122" s="54"/>
      <c r="E122" s="54"/>
    </row>
    <row r="123" spans="2:6" s="31" customFormat="1" ht="13.5" customHeight="1">
      <c r="B123" s="37"/>
      <c r="C123" s="54" t="s">
        <v>194</v>
      </c>
      <c r="D123" s="97"/>
      <c r="E123" s="98"/>
    </row>
    <row r="124" spans="2:6" s="31" customFormat="1" ht="13.5" customHeight="1">
      <c r="B124" s="37"/>
      <c r="C124" s="37" t="s">
        <v>109</v>
      </c>
      <c r="D124" s="97"/>
      <c r="E124" s="98"/>
    </row>
    <row r="125" spans="2:6" s="31" customFormat="1" ht="13.5" customHeight="1">
      <c r="B125" s="37"/>
      <c r="C125" s="32"/>
      <c r="D125" s="97"/>
      <c r="E125" s="98"/>
    </row>
    <row r="126" spans="2:6" ht="25.35" customHeight="1">
      <c r="B126" s="560" t="s">
        <v>195</v>
      </c>
      <c r="C126" s="560"/>
      <c r="D126" s="99"/>
      <c r="E126" s="100" t="s">
        <v>31</v>
      </c>
    </row>
    <row r="127" spans="2:6" ht="15.6" customHeight="1">
      <c r="B127" s="172" t="s">
        <v>7</v>
      </c>
      <c r="C127" s="173" t="s">
        <v>111</v>
      </c>
      <c r="D127" s="101"/>
      <c r="E127" s="102">
        <f>E32</f>
        <v>0</v>
      </c>
    </row>
    <row r="128" spans="2:6" ht="15.6" customHeight="1">
      <c r="B128" s="174" t="s">
        <v>8</v>
      </c>
      <c r="C128" s="175" t="s">
        <v>196</v>
      </c>
      <c r="D128" s="176"/>
      <c r="E128" s="177">
        <f>E41</f>
        <v>0</v>
      </c>
    </row>
    <row r="129" spans="2:5" ht="15.6" customHeight="1">
      <c r="B129" s="178" t="s">
        <v>9</v>
      </c>
      <c r="C129" s="179" t="s">
        <v>197</v>
      </c>
      <c r="D129" s="180"/>
      <c r="E129" s="181">
        <f>E49</f>
        <v>0</v>
      </c>
    </row>
    <row r="130" spans="2:5" ht="15.6" customHeight="1">
      <c r="B130" s="182" t="s">
        <v>10</v>
      </c>
      <c r="C130" s="183" t="s">
        <v>198</v>
      </c>
      <c r="D130" s="184"/>
      <c r="E130" s="162">
        <f>E105</f>
        <v>0</v>
      </c>
    </row>
    <row r="131" spans="2:5" ht="15.6" customHeight="1">
      <c r="B131" s="561" t="s">
        <v>199</v>
      </c>
      <c r="C131" s="561"/>
      <c r="D131" s="103"/>
      <c r="E131" s="104">
        <f>SUM(E127:E130)</f>
        <v>0</v>
      </c>
    </row>
    <row r="132" spans="2:5" ht="15.6" customHeight="1">
      <c r="B132" s="105" t="s">
        <v>33</v>
      </c>
      <c r="C132" s="185" t="s">
        <v>200</v>
      </c>
      <c r="D132" s="186"/>
      <c r="E132" s="77">
        <f>E114</f>
        <v>0</v>
      </c>
    </row>
    <row r="133" spans="2:5" ht="15.6" customHeight="1">
      <c r="B133" s="560" t="s">
        <v>118</v>
      </c>
      <c r="C133" s="560"/>
      <c r="D133" s="106"/>
      <c r="E133" s="107">
        <f>E131+E132</f>
        <v>0</v>
      </c>
    </row>
  </sheetData>
  <mergeCells count="41">
    <mergeCell ref="B111:B113"/>
    <mergeCell ref="B114:C114"/>
    <mergeCell ref="B126:C126"/>
    <mergeCell ref="B131:C131"/>
    <mergeCell ref="B133:C133"/>
    <mergeCell ref="C90:D90"/>
    <mergeCell ref="C91:D91"/>
    <mergeCell ref="C92:D92"/>
    <mergeCell ref="C93:D93"/>
    <mergeCell ref="B107:C107"/>
    <mergeCell ref="B94:D94"/>
    <mergeCell ref="C95:D95"/>
    <mergeCell ref="B96:D96"/>
    <mergeCell ref="B98:D98"/>
    <mergeCell ref="C99:D99"/>
    <mergeCell ref="C100:D100"/>
    <mergeCell ref="C101:D101"/>
    <mergeCell ref="C102:D102"/>
    <mergeCell ref="C103:D103"/>
    <mergeCell ref="C104:D104"/>
    <mergeCell ref="B105:D105"/>
    <mergeCell ref="C84:D84"/>
    <mergeCell ref="B85:D85"/>
    <mergeCell ref="C87:D87"/>
    <mergeCell ref="C88:D88"/>
    <mergeCell ref="C89:D89"/>
    <mergeCell ref="C79:D79"/>
    <mergeCell ref="C80:D80"/>
    <mergeCell ref="C81:D81"/>
    <mergeCell ref="C82:D82"/>
    <mergeCell ref="C83:D83"/>
    <mergeCell ref="C73:D73"/>
    <mergeCell ref="C74:D74"/>
    <mergeCell ref="C75:D75"/>
    <mergeCell ref="B76:D76"/>
    <mergeCell ref="C78:D78"/>
    <mergeCell ref="C66:D66"/>
    <mergeCell ref="C67:D67"/>
    <mergeCell ref="C69:D69"/>
    <mergeCell ref="C70:D70"/>
    <mergeCell ref="B71:D71"/>
  </mergeCells>
  <printOptions horizontalCentered="1"/>
  <pageMargins left="0.78740157480314998" right="0.39370078740157505" top="0.88543307086614198" bottom="0.88543307086614198" header="0.59015748031496096" footer="0.59015748031496096"/>
  <pageSetup paperSize="9" fitToWidth="0" fitToHeight="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T65462"/>
  <sheetViews>
    <sheetView view="pageBreakPreview" topLeftCell="A10" zoomScale="71" zoomScaleSheetLayoutView="71" workbookViewId="0">
      <selection activeCell="C34" sqref="C34"/>
    </sheetView>
  </sheetViews>
  <sheetFormatPr defaultColWidth="11.5703125" defaultRowHeight="7.7" customHeight="1"/>
  <cols>
    <col min="1" max="1" width="7.85546875" style="9" customWidth="1"/>
    <col min="2" max="2" width="5.5703125" style="9" customWidth="1"/>
    <col min="3" max="3" width="50" style="9" customWidth="1"/>
    <col min="4" max="4" width="19.85546875" style="9" customWidth="1"/>
    <col min="5" max="5" width="25.140625" style="9" customWidth="1"/>
    <col min="6" max="6" width="30.5703125" style="159" customWidth="1"/>
    <col min="7" max="39" width="30.5703125" style="9" customWidth="1"/>
    <col min="40" max="254" width="11.5703125" style="9" customWidth="1"/>
  </cols>
  <sheetData>
    <row r="2" spans="1:7" ht="47.25" customHeight="1">
      <c r="A2" s="566" t="s">
        <v>382</v>
      </c>
      <c r="B2" s="566"/>
      <c r="C2" s="566"/>
      <c r="D2" s="566"/>
      <c r="E2" s="566"/>
    </row>
    <row r="3" spans="1:7" ht="24.95" customHeight="1">
      <c r="A3" s="563" t="s">
        <v>259</v>
      </c>
      <c r="B3" s="563"/>
      <c r="C3" s="563"/>
      <c r="D3" s="563"/>
      <c r="E3" s="563"/>
      <c r="F3" s="28"/>
      <c r="G3" s="28"/>
    </row>
    <row r="4" spans="1:7" ht="15.95" customHeight="1">
      <c r="A4" s="28"/>
      <c r="B4" s="28"/>
      <c r="C4" s="368" t="s">
        <v>225</v>
      </c>
      <c r="D4" s="369" t="s">
        <v>224</v>
      </c>
      <c r="E4" s="518">
        <v>45413</v>
      </c>
      <c r="F4" s="28"/>
      <c r="G4" s="28"/>
    </row>
    <row r="5" spans="1:7" ht="17.100000000000001" customHeight="1"/>
    <row r="6" spans="1:7" ht="61.5" customHeight="1">
      <c r="A6" s="373" t="s">
        <v>11</v>
      </c>
      <c r="B6" s="374" t="s">
        <v>12</v>
      </c>
      <c r="C6" s="375" t="s">
        <v>13</v>
      </c>
      <c r="D6" s="372" t="s">
        <v>226</v>
      </c>
      <c r="E6" s="512" t="s">
        <v>364</v>
      </c>
    </row>
    <row r="7" spans="1:7" ht="9.9499999999999993" customHeight="1">
      <c r="A7" s="482"/>
      <c r="B7" s="483"/>
      <c r="C7" s="484"/>
      <c r="D7" s="376"/>
      <c r="E7" s="376"/>
    </row>
    <row r="8" spans="1:7" ht="29.45" customHeight="1">
      <c r="A8" s="567" t="s">
        <v>339</v>
      </c>
      <c r="B8" s="435" t="s">
        <v>249</v>
      </c>
      <c r="C8" s="371" t="s">
        <v>365</v>
      </c>
      <c r="D8" s="522">
        <f>('1-HUPE-PL_Custo_Formacao_Pre'!F152)*2</f>
        <v>56220.5</v>
      </c>
      <c r="E8" s="376">
        <f t="shared" ref="E8" si="0">$D$4*D8</f>
        <v>2698584</v>
      </c>
    </row>
    <row r="9" spans="1:7" ht="10.5" customHeight="1">
      <c r="A9" s="568"/>
      <c r="B9" s="483"/>
      <c r="C9" s="228"/>
      <c r="D9" s="376"/>
      <c r="E9" s="376"/>
    </row>
    <row r="10" spans="1:7" ht="20.100000000000001" customHeight="1">
      <c r="A10" s="370"/>
      <c r="B10" s="564" t="s">
        <v>201</v>
      </c>
      <c r="C10" s="565"/>
      <c r="D10" s="565"/>
      <c r="E10" s="517">
        <f>SUM(E7:E9)</f>
        <v>2698584</v>
      </c>
    </row>
    <row r="11" spans="1:7" ht="20.100000000000001" customHeight="1"/>
    <row r="12" spans="1:7" ht="24.95" customHeight="1"/>
    <row r="13" spans="1:7" ht="24.95" customHeight="1">
      <c r="B13" s="569" t="s">
        <v>341</v>
      </c>
      <c r="C13" s="569"/>
      <c r="D13" s="569"/>
      <c r="E13" s="519">
        <v>42</v>
      </c>
    </row>
    <row r="14" spans="1:7" ht="24.95" customHeight="1">
      <c r="B14" s="569" t="s">
        <v>260</v>
      </c>
      <c r="C14" s="569"/>
      <c r="D14" s="569"/>
      <c r="E14" s="520">
        <v>2</v>
      </c>
    </row>
    <row r="15" spans="1:7" ht="24.95" customHeight="1">
      <c r="B15" s="569" t="s">
        <v>340</v>
      </c>
      <c r="C15" s="569"/>
      <c r="D15" s="569"/>
      <c r="E15" s="521">
        <f>E10/E13</f>
        <v>64252</v>
      </c>
    </row>
    <row r="16" spans="1:7" ht="24.95" customHeight="1">
      <c r="B16" s="569" t="s">
        <v>388</v>
      </c>
      <c r="C16" s="569"/>
      <c r="D16" s="569"/>
      <c r="E16" s="521">
        <f>D8/E13</f>
        <v>1338.58</v>
      </c>
    </row>
    <row r="17" spans="2:5" ht="24.95" customHeight="1">
      <c r="B17" s="569" t="s">
        <v>261</v>
      </c>
      <c r="C17" s="569"/>
      <c r="D17" s="569"/>
      <c r="E17" s="521">
        <f>(E10/48)/E14</f>
        <v>28110.25</v>
      </c>
    </row>
    <row r="18" spans="2:5" ht="18.600000000000001" customHeight="1">
      <c r="B18" s="569" t="s">
        <v>395</v>
      </c>
      <c r="C18" s="569"/>
      <c r="D18" s="569"/>
      <c r="E18" s="523">
        <f>D8</f>
        <v>56220.5</v>
      </c>
    </row>
    <row r="19" spans="2:5" ht="9.9499999999999993" customHeight="1">
      <c r="B19" s="12"/>
      <c r="C19" s="12"/>
      <c r="D19" s="12"/>
      <c r="E19" s="524"/>
    </row>
    <row r="20" spans="2:5" ht="18.600000000000001" customHeight="1">
      <c r="B20" s="562" t="s">
        <v>389</v>
      </c>
      <c r="C20" s="562"/>
      <c r="D20" s="562"/>
      <c r="E20" s="562"/>
    </row>
    <row r="65462" ht="27" customHeight="1"/>
  </sheetData>
  <mergeCells count="11">
    <mergeCell ref="B20:E20"/>
    <mergeCell ref="A3:E3"/>
    <mergeCell ref="B10:D10"/>
    <mergeCell ref="A2:E2"/>
    <mergeCell ref="A8:A9"/>
    <mergeCell ref="B17:D17"/>
    <mergeCell ref="B13:D13"/>
    <mergeCell ref="B14:D14"/>
    <mergeCell ref="B15:D15"/>
    <mergeCell ref="B16:D16"/>
    <mergeCell ref="B18:D18"/>
  </mergeCells>
  <phoneticPr fontId="16" type="noConversion"/>
  <printOptions horizontalCentered="1"/>
  <pageMargins left="0.70866141732283472" right="0.70866141732283472" top="0.74803149606299213" bottom="0.74803149606299213" header="0.31496062992125984" footer="0.31496062992125984"/>
  <pageSetup paperSize="9" scale="80" pageOrder="overThenDown" orientation="portrait" r:id="rId1"/>
  <headerFooter alignWithMargins="0">
    <oddFooter>&amp;C&amp;A&amp;R&amp;P/&amp;N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48"/>
  <sheetViews>
    <sheetView view="pageBreakPreview" topLeftCell="A7" zoomScale="75" zoomScaleNormal="81" zoomScaleSheetLayoutView="75" workbookViewId="0">
      <selection activeCell="D10" sqref="D10"/>
    </sheetView>
  </sheetViews>
  <sheetFormatPr defaultRowHeight="15"/>
  <cols>
    <col min="1" max="1" width="3.85546875" customWidth="1"/>
    <col min="2" max="2" width="5.5703125" customWidth="1"/>
    <col min="3" max="3" width="47.42578125" customWidth="1"/>
    <col min="4" max="6" width="12.5703125" customWidth="1"/>
    <col min="7" max="7" width="14.7109375" customWidth="1"/>
    <col min="8" max="8" width="12" customWidth="1"/>
  </cols>
  <sheetData>
    <row r="1" spans="2:7" ht="14.25" customHeight="1"/>
    <row r="2" spans="2:7" ht="12.6" customHeight="1" thickBot="1"/>
    <row r="3" spans="2:7" ht="19.5" thickBot="1">
      <c r="B3" s="571" t="s">
        <v>387</v>
      </c>
      <c r="C3" s="572"/>
      <c r="D3" s="572"/>
      <c r="E3" s="572"/>
      <c r="F3" s="572"/>
      <c r="G3" s="573"/>
    </row>
    <row r="4" spans="2:7" ht="26.25" thickBot="1">
      <c r="B4" s="457" t="s">
        <v>275</v>
      </c>
      <c r="C4" s="457" t="s">
        <v>299</v>
      </c>
      <c r="D4" s="457" t="s">
        <v>277</v>
      </c>
      <c r="E4" s="457" t="s">
        <v>15</v>
      </c>
      <c r="F4" s="457" t="s">
        <v>279</v>
      </c>
      <c r="G4" s="457" t="s">
        <v>280</v>
      </c>
    </row>
    <row r="5" spans="2:7" ht="15.75" thickTop="1">
      <c r="B5" s="458" t="s">
        <v>249</v>
      </c>
      <c r="C5" s="459" t="s">
        <v>300</v>
      </c>
      <c r="D5" s="460" t="s">
        <v>282</v>
      </c>
      <c r="E5" s="460">
        <v>2</v>
      </c>
      <c r="F5" s="461">
        <v>5.16</v>
      </c>
      <c r="G5" s="461">
        <f>E5*F5</f>
        <v>10.32</v>
      </c>
    </row>
    <row r="6" spans="2:7">
      <c r="B6" s="463" t="s">
        <v>227</v>
      </c>
      <c r="C6" s="464" t="s">
        <v>301</v>
      </c>
      <c r="D6" s="465" t="s">
        <v>282</v>
      </c>
      <c r="E6" s="465">
        <v>2</v>
      </c>
      <c r="F6" s="466">
        <v>68.06</v>
      </c>
      <c r="G6" s="461">
        <f t="shared" ref="G6:G37" si="0">E6*F6</f>
        <v>136.12</v>
      </c>
    </row>
    <row r="7" spans="2:7">
      <c r="B7" s="463" t="s">
        <v>228</v>
      </c>
      <c r="C7" s="464" t="s">
        <v>302</v>
      </c>
      <c r="D7" s="465" t="s">
        <v>282</v>
      </c>
      <c r="E7" s="465">
        <v>2</v>
      </c>
      <c r="F7" s="466">
        <v>50.49</v>
      </c>
      <c r="G7" s="461">
        <f t="shared" si="0"/>
        <v>100.98</v>
      </c>
    </row>
    <row r="8" spans="2:7">
      <c r="B8" s="463" t="s">
        <v>229</v>
      </c>
      <c r="C8" s="464" t="s">
        <v>303</v>
      </c>
      <c r="D8" s="465" t="s">
        <v>282</v>
      </c>
      <c r="E8" s="465">
        <v>2</v>
      </c>
      <c r="F8" s="466">
        <v>46.3</v>
      </c>
      <c r="G8" s="461">
        <f t="shared" si="0"/>
        <v>92.6</v>
      </c>
    </row>
    <row r="9" spans="2:7">
      <c r="B9" s="463" t="s">
        <v>230</v>
      </c>
      <c r="C9" s="464" t="s">
        <v>304</v>
      </c>
      <c r="D9" s="465" t="s">
        <v>282</v>
      </c>
      <c r="E9" s="465">
        <v>2</v>
      </c>
      <c r="F9" s="466">
        <v>56.62</v>
      </c>
      <c r="G9" s="461">
        <f t="shared" si="0"/>
        <v>113.24</v>
      </c>
    </row>
    <row r="10" spans="2:7">
      <c r="B10" s="463" t="s">
        <v>231</v>
      </c>
      <c r="C10" s="464" t="s">
        <v>305</v>
      </c>
      <c r="D10" s="465" t="s">
        <v>282</v>
      </c>
      <c r="E10" s="465">
        <v>2</v>
      </c>
      <c r="F10" s="466">
        <v>57.59</v>
      </c>
      <c r="G10" s="461">
        <f t="shared" si="0"/>
        <v>115.18</v>
      </c>
    </row>
    <row r="11" spans="2:7">
      <c r="B11" s="463" t="s">
        <v>232</v>
      </c>
      <c r="C11" s="464" t="s">
        <v>306</v>
      </c>
      <c r="D11" s="465" t="s">
        <v>307</v>
      </c>
      <c r="E11" s="465">
        <v>2</v>
      </c>
      <c r="F11" s="466">
        <v>45.78</v>
      </c>
      <c r="G11" s="461">
        <f t="shared" si="0"/>
        <v>91.56</v>
      </c>
    </row>
    <row r="12" spans="2:7">
      <c r="B12" s="463" t="s">
        <v>233</v>
      </c>
      <c r="C12" s="464" t="s">
        <v>308</v>
      </c>
      <c r="D12" s="465" t="s">
        <v>307</v>
      </c>
      <c r="E12" s="465">
        <v>2</v>
      </c>
      <c r="F12" s="466">
        <v>76.91</v>
      </c>
      <c r="G12" s="461">
        <f t="shared" si="0"/>
        <v>153.82</v>
      </c>
    </row>
    <row r="13" spans="2:7">
      <c r="B13" s="463" t="s">
        <v>234</v>
      </c>
      <c r="C13" s="464" t="s">
        <v>309</v>
      </c>
      <c r="D13" s="465" t="s">
        <v>282</v>
      </c>
      <c r="E13" s="465">
        <v>2</v>
      </c>
      <c r="F13" s="466">
        <v>26</v>
      </c>
      <c r="G13" s="461">
        <f t="shared" si="0"/>
        <v>52</v>
      </c>
    </row>
    <row r="14" spans="2:7">
      <c r="B14" s="463" t="s">
        <v>235</v>
      </c>
      <c r="C14" s="464" t="s">
        <v>310</v>
      </c>
      <c r="D14" s="465" t="s">
        <v>282</v>
      </c>
      <c r="E14" s="465">
        <v>2</v>
      </c>
      <c r="F14" s="466">
        <v>20.59</v>
      </c>
      <c r="G14" s="461">
        <f t="shared" si="0"/>
        <v>41.18</v>
      </c>
    </row>
    <row r="15" spans="2:7">
      <c r="B15" s="463" t="s">
        <v>236</v>
      </c>
      <c r="C15" s="464" t="s">
        <v>311</v>
      </c>
      <c r="D15" s="465" t="s">
        <v>282</v>
      </c>
      <c r="E15" s="465">
        <v>2</v>
      </c>
      <c r="F15" s="466">
        <v>13.9</v>
      </c>
      <c r="G15" s="461">
        <f t="shared" si="0"/>
        <v>27.8</v>
      </c>
    </row>
    <row r="16" spans="2:7">
      <c r="B16" s="463" t="s">
        <v>237</v>
      </c>
      <c r="C16" s="464" t="s">
        <v>312</v>
      </c>
      <c r="D16" s="465" t="s">
        <v>282</v>
      </c>
      <c r="E16" s="465">
        <v>2</v>
      </c>
      <c r="F16" s="466">
        <v>16.350000000000001</v>
      </c>
      <c r="G16" s="461">
        <f t="shared" si="0"/>
        <v>32.700000000000003</v>
      </c>
    </row>
    <row r="17" spans="2:7">
      <c r="B17" s="463" t="s">
        <v>238</v>
      </c>
      <c r="C17" s="464" t="s">
        <v>313</v>
      </c>
      <c r="D17" s="465" t="s">
        <v>282</v>
      </c>
      <c r="E17" s="465">
        <v>2</v>
      </c>
      <c r="F17" s="466">
        <v>18.010000000000002</v>
      </c>
      <c r="G17" s="461">
        <f t="shared" si="0"/>
        <v>36.020000000000003</v>
      </c>
    </row>
    <row r="18" spans="2:7">
      <c r="B18" s="463" t="s">
        <v>239</v>
      </c>
      <c r="C18" s="464" t="s">
        <v>314</v>
      </c>
      <c r="D18" s="465" t="s">
        <v>282</v>
      </c>
      <c r="E18" s="465">
        <v>2</v>
      </c>
      <c r="F18" s="466">
        <v>12.23</v>
      </c>
      <c r="G18" s="461">
        <f t="shared" si="0"/>
        <v>24.46</v>
      </c>
    </row>
    <row r="19" spans="2:7">
      <c r="B19" s="463" t="s">
        <v>240</v>
      </c>
      <c r="C19" s="464" t="s">
        <v>315</v>
      </c>
      <c r="D19" s="465" t="s">
        <v>282</v>
      </c>
      <c r="E19" s="465">
        <v>2</v>
      </c>
      <c r="F19" s="466">
        <v>11.18</v>
      </c>
      <c r="G19" s="461">
        <f t="shared" si="0"/>
        <v>22.36</v>
      </c>
    </row>
    <row r="20" spans="2:7">
      <c r="B20" s="463" t="s">
        <v>241</v>
      </c>
      <c r="C20" s="464" t="s">
        <v>316</v>
      </c>
      <c r="D20" s="465" t="s">
        <v>282</v>
      </c>
      <c r="E20" s="465">
        <v>2</v>
      </c>
      <c r="F20" s="466">
        <v>13.87</v>
      </c>
      <c r="G20" s="461">
        <f t="shared" si="0"/>
        <v>27.74</v>
      </c>
    </row>
    <row r="21" spans="2:7">
      <c r="B21" s="463" t="s">
        <v>242</v>
      </c>
      <c r="C21" s="464" t="s">
        <v>317</v>
      </c>
      <c r="D21" s="465" t="s">
        <v>282</v>
      </c>
      <c r="E21" s="465">
        <v>2</v>
      </c>
      <c r="F21" s="466">
        <v>12.98</v>
      </c>
      <c r="G21" s="461">
        <f t="shared" si="0"/>
        <v>25.96</v>
      </c>
    </row>
    <row r="22" spans="2:7">
      <c r="B22" s="463" t="s">
        <v>243</v>
      </c>
      <c r="C22" s="464" t="s">
        <v>318</v>
      </c>
      <c r="D22" s="465" t="s">
        <v>307</v>
      </c>
      <c r="E22" s="465">
        <v>1</v>
      </c>
      <c r="F22" s="466">
        <v>136.88</v>
      </c>
      <c r="G22" s="461">
        <f t="shared" si="0"/>
        <v>136.88</v>
      </c>
    </row>
    <row r="23" spans="2:7">
      <c r="B23" s="463" t="s">
        <v>244</v>
      </c>
      <c r="C23" s="464" t="s">
        <v>319</v>
      </c>
      <c r="D23" s="465" t="s">
        <v>282</v>
      </c>
      <c r="E23" s="465">
        <v>1</v>
      </c>
      <c r="F23" s="466">
        <v>10.46</v>
      </c>
      <c r="G23" s="461">
        <f t="shared" si="0"/>
        <v>10.46</v>
      </c>
    </row>
    <row r="24" spans="2:7" ht="24.75">
      <c r="B24" s="463" t="s">
        <v>245</v>
      </c>
      <c r="C24" s="464" t="s">
        <v>320</v>
      </c>
      <c r="D24" s="465" t="s">
        <v>282</v>
      </c>
      <c r="E24" s="465">
        <v>2</v>
      </c>
      <c r="F24" s="466">
        <v>161</v>
      </c>
      <c r="G24" s="461">
        <f t="shared" si="0"/>
        <v>322</v>
      </c>
    </row>
    <row r="25" spans="2:7">
      <c r="B25" s="463" t="s">
        <v>246</v>
      </c>
      <c r="C25" s="464" t="s">
        <v>321</v>
      </c>
      <c r="D25" s="465" t="s">
        <v>282</v>
      </c>
      <c r="E25" s="465">
        <v>2</v>
      </c>
      <c r="F25" s="466">
        <v>48.9</v>
      </c>
      <c r="G25" s="461">
        <f t="shared" si="0"/>
        <v>97.8</v>
      </c>
    </row>
    <row r="26" spans="2:7">
      <c r="B26" s="463" t="s">
        <v>247</v>
      </c>
      <c r="C26" s="464" t="s">
        <v>322</v>
      </c>
      <c r="D26" s="465" t="s">
        <v>282</v>
      </c>
      <c r="E26" s="465">
        <v>2</v>
      </c>
      <c r="F26" s="466">
        <v>35.9</v>
      </c>
      <c r="G26" s="461">
        <f t="shared" si="0"/>
        <v>71.8</v>
      </c>
    </row>
    <row r="27" spans="2:7">
      <c r="B27" s="463" t="s">
        <v>248</v>
      </c>
      <c r="C27" s="464" t="s">
        <v>323</v>
      </c>
      <c r="D27" s="465" t="s">
        <v>282</v>
      </c>
      <c r="E27" s="465">
        <v>2</v>
      </c>
      <c r="F27" s="466">
        <v>24.32</v>
      </c>
      <c r="G27" s="461">
        <f t="shared" si="0"/>
        <v>48.64</v>
      </c>
    </row>
    <row r="28" spans="2:7">
      <c r="B28" s="463" t="s">
        <v>250</v>
      </c>
      <c r="C28" s="464" t="s">
        <v>324</v>
      </c>
      <c r="D28" s="465" t="s">
        <v>282</v>
      </c>
      <c r="E28" s="465">
        <v>2</v>
      </c>
      <c r="F28" s="466">
        <v>28</v>
      </c>
      <c r="G28" s="461">
        <f t="shared" si="0"/>
        <v>56</v>
      </c>
    </row>
    <row r="29" spans="2:7">
      <c r="B29" s="463" t="s">
        <v>251</v>
      </c>
      <c r="C29" s="464" t="s">
        <v>325</v>
      </c>
      <c r="D29" s="465" t="s">
        <v>282</v>
      </c>
      <c r="E29" s="465">
        <v>2</v>
      </c>
      <c r="F29" s="466">
        <v>23.5</v>
      </c>
      <c r="G29" s="461">
        <f t="shared" si="0"/>
        <v>47</v>
      </c>
    </row>
    <row r="30" spans="2:7">
      <c r="B30" s="463" t="s">
        <v>252</v>
      </c>
      <c r="C30" s="464" t="s">
        <v>326</v>
      </c>
      <c r="D30" s="465" t="s">
        <v>282</v>
      </c>
      <c r="E30" s="465">
        <v>1</v>
      </c>
      <c r="F30" s="466">
        <v>33.5</v>
      </c>
      <c r="G30" s="461">
        <f t="shared" si="0"/>
        <v>33.5</v>
      </c>
    </row>
    <row r="31" spans="2:7">
      <c r="B31" s="463" t="s">
        <v>253</v>
      </c>
      <c r="C31" s="464" t="s">
        <v>327</v>
      </c>
      <c r="D31" s="465" t="s">
        <v>282</v>
      </c>
      <c r="E31" s="465">
        <v>2</v>
      </c>
      <c r="F31" s="466">
        <v>19.850000000000001</v>
      </c>
      <c r="G31" s="461">
        <f t="shared" si="0"/>
        <v>39.700000000000003</v>
      </c>
    </row>
    <row r="32" spans="2:7" ht="36.75">
      <c r="B32" s="463" t="s">
        <v>254</v>
      </c>
      <c r="C32" s="464" t="s">
        <v>328</v>
      </c>
      <c r="D32" s="465" t="s">
        <v>282</v>
      </c>
      <c r="E32" s="465">
        <v>1</v>
      </c>
      <c r="F32" s="466">
        <v>144</v>
      </c>
      <c r="G32" s="461">
        <f t="shared" si="0"/>
        <v>144</v>
      </c>
    </row>
    <row r="33" spans="2:7" ht="24.75">
      <c r="B33" s="463" t="s">
        <v>255</v>
      </c>
      <c r="C33" s="464" t="s">
        <v>329</v>
      </c>
      <c r="D33" s="465" t="s">
        <v>282</v>
      </c>
      <c r="E33" s="465">
        <v>2</v>
      </c>
      <c r="F33" s="466">
        <v>37.33</v>
      </c>
      <c r="G33" s="461">
        <f t="shared" si="0"/>
        <v>74.66</v>
      </c>
    </row>
    <row r="34" spans="2:7" ht="24.75">
      <c r="B34" s="463" t="s">
        <v>256</v>
      </c>
      <c r="C34" s="464" t="s">
        <v>330</v>
      </c>
      <c r="D34" s="465" t="s">
        <v>282</v>
      </c>
      <c r="E34" s="465">
        <v>2</v>
      </c>
      <c r="F34" s="466">
        <v>162.19999999999999</v>
      </c>
      <c r="G34" s="461">
        <f t="shared" si="0"/>
        <v>324.39999999999998</v>
      </c>
    </row>
    <row r="35" spans="2:7">
      <c r="B35" s="463" t="s">
        <v>257</v>
      </c>
      <c r="C35" s="464" t="s">
        <v>331</v>
      </c>
      <c r="D35" s="465" t="s">
        <v>282</v>
      </c>
      <c r="E35" s="465">
        <v>1</v>
      </c>
      <c r="F35" s="466">
        <v>235</v>
      </c>
      <c r="G35" s="461">
        <f t="shared" si="0"/>
        <v>235</v>
      </c>
    </row>
    <row r="36" spans="2:7">
      <c r="B36" s="463" t="s">
        <v>258</v>
      </c>
      <c r="C36" s="464" t="s">
        <v>332</v>
      </c>
      <c r="D36" s="465" t="s">
        <v>282</v>
      </c>
      <c r="E36" s="465">
        <v>1</v>
      </c>
      <c r="F36" s="466">
        <v>587</v>
      </c>
      <c r="G36" s="461">
        <f t="shared" si="0"/>
        <v>587</v>
      </c>
    </row>
    <row r="37" spans="2:7" ht="48.75">
      <c r="B37" s="463"/>
      <c r="C37" s="464" t="s">
        <v>333</v>
      </c>
      <c r="D37" s="465" t="s">
        <v>282</v>
      </c>
      <c r="E37" s="465">
        <v>1</v>
      </c>
      <c r="F37" s="466">
        <v>626.77</v>
      </c>
      <c r="G37" s="461">
        <f t="shared" si="0"/>
        <v>626.77</v>
      </c>
    </row>
    <row r="38" spans="2:7">
      <c r="B38" s="477"/>
      <c r="C38" s="468" t="s">
        <v>334</v>
      </c>
      <c r="D38" s="465"/>
      <c r="E38" s="465"/>
      <c r="F38" s="466"/>
      <c r="G38" s="461">
        <f>SUM(G5:G36)</f>
        <v>3332.88</v>
      </c>
    </row>
    <row r="40" spans="2:7" ht="27.6" customHeight="1">
      <c r="B40" s="570" t="s">
        <v>335</v>
      </c>
      <c r="C40" s="570"/>
      <c r="D40" s="570"/>
      <c r="E40" s="570"/>
      <c r="F40" s="570"/>
      <c r="G40" s="570"/>
    </row>
    <row r="41" spans="2:7" ht="18.95" customHeight="1">
      <c r="B41" s="570" t="s">
        <v>336</v>
      </c>
      <c r="C41" s="570"/>
      <c r="D41" s="570"/>
      <c r="E41" s="570"/>
      <c r="F41" s="570"/>
      <c r="G41" s="570"/>
    </row>
    <row r="42" spans="2:7" ht="27.6" customHeight="1">
      <c r="B42" s="570" t="s">
        <v>354</v>
      </c>
      <c r="C42" s="570"/>
      <c r="D42" s="570"/>
      <c r="E42" s="570"/>
      <c r="F42" s="570"/>
      <c r="G42" s="570"/>
    </row>
    <row r="43" spans="2:7" ht="30.6" customHeight="1">
      <c r="B43" s="570" t="s">
        <v>337</v>
      </c>
      <c r="C43" s="570"/>
      <c r="D43" s="570"/>
      <c r="E43" s="570"/>
      <c r="F43" s="570"/>
      <c r="G43" s="570"/>
    </row>
    <row r="44" spans="2:7" ht="27.95" customHeight="1">
      <c r="B44" s="570" t="s">
        <v>338</v>
      </c>
      <c r="C44" s="570"/>
      <c r="D44" s="570"/>
      <c r="E44" s="570"/>
      <c r="F44" s="570"/>
      <c r="G44" s="570"/>
    </row>
    <row r="45" spans="2:7" ht="15.75" thickBot="1">
      <c r="B45" s="478"/>
      <c r="C45" s="478"/>
      <c r="D45" s="478"/>
      <c r="E45" s="478"/>
      <c r="F45" s="478"/>
      <c r="G45" s="478"/>
    </row>
    <row r="46" spans="2:7">
      <c r="C46" s="479" t="s">
        <v>294</v>
      </c>
      <c r="D46" s="498">
        <v>2</v>
      </c>
    </row>
    <row r="47" spans="2:7">
      <c r="C47" s="480" t="s">
        <v>359</v>
      </c>
      <c r="D47" s="499">
        <f>G38/24</f>
        <v>138.87</v>
      </c>
      <c r="E47" s="500"/>
    </row>
    <row r="48" spans="2:7" ht="15.75" thickBot="1">
      <c r="C48" s="481" t="s">
        <v>360</v>
      </c>
      <c r="D48" s="497">
        <f>D47/2</f>
        <v>69.44</v>
      </c>
      <c r="E48" s="500"/>
    </row>
  </sheetData>
  <mergeCells count="6">
    <mergeCell ref="B44:G44"/>
    <mergeCell ref="B3:G3"/>
    <mergeCell ref="B40:G40"/>
    <mergeCell ref="B41:G41"/>
    <mergeCell ref="B42:G42"/>
    <mergeCell ref="B43:G43"/>
  </mergeCells>
  <phoneticPr fontId="16" type="noConversion"/>
  <pageMargins left="0.23622047244094491" right="0.23622047244094491" top="0.74803149606299213" bottom="0.74803149606299213" header="0.31496062992125984" footer="0.31496062992125984"/>
  <pageSetup paperSize="9" scale="74" orientation="portrait" r:id="rId1"/>
  <headerFooter>
    <oddHeader>&amp;C&amp;"Calibri,Negrito itálico"&amp;16HUPE - MANUTENÇÃO PREDIAL</oddHeader>
    <oddFooter>&amp;C&amp;8&amp;A&amp;R&amp;P/&amp;N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0"/>
  <sheetViews>
    <sheetView view="pageBreakPreview" zoomScale="83" zoomScaleNormal="64" zoomScaleSheetLayoutView="83" workbookViewId="0">
      <selection activeCell="H10" sqref="H10"/>
    </sheetView>
  </sheetViews>
  <sheetFormatPr defaultRowHeight="15"/>
  <cols>
    <col min="1" max="1" width="2.85546875" customWidth="1"/>
    <col min="2" max="2" width="7.85546875" customWidth="1"/>
    <col min="3" max="3" width="45.5703125" customWidth="1"/>
    <col min="4" max="4" width="12.140625" customWidth="1"/>
    <col min="5" max="6" width="16" customWidth="1"/>
    <col min="7" max="7" width="11.7109375" customWidth="1"/>
    <col min="8" max="8" width="16.7109375" customWidth="1"/>
    <col min="9" max="9" width="13.140625" customWidth="1"/>
  </cols>
  <sheetData>
    <row r="1" spans="2:8" ht="15.75" thickBot="1"/>
    <row r="2" spans="2:8" ht="19.5" thickBot="1">
      <c r="B2" s="571" t="s">
        <v>386</v>
      </c>
      <c r="C2" s="572"/>
      <c r="D2" s="572"/>
      <c r="E2" s="572"/>
      <c r="F2" s="572"/>
      <c r="G2" s="573"/>
    </row>
    <row r="3" spans="2:8" ht="39" thickBot="1">
      <c r="B3" s="457" t="s">
        <v>275</v>
      </c>
      <c r="C3" s="457" t="s">
        <v>276</v>
      </c>
      <c r="D3" s="457" t="s">
        <v>277</v>
      </c>
      <c r="E3" s="457" t="s">
        <v>278</v>
      </c>
      <c r="F3" s="457" t="s">
        <v>279</v>
      </c>
      <c r="G3" s="457" t="s">
        <v>280</v>
      </c>
    </row>
    <row r="4" spans="2:8" ht="15.75" thickTop="1">
      <c r="B4" s="458" t="s">
        <v>249</v>
      </c>
      <c r="C4" s="459" t="s">
        <v>281</v>
      </c>
      <c r="D4" s="460" t="s">
        <v>282</v>
      </c>
      <c r="E4" s="460">
        <v>2</v>
      </c>
      <c r="F4" s="461">
        <v>32.43</v>
      </c>
      <c r="G4" s="462">
        <f>E4*F4</f>
        <v>64.86</v>
      </c>
      <c r="H4" s="414"/>
    </row>
    <row r="5" spans="2:8">
      <c r="B5" s="463" t="s">
        <v>227</v>
      </c>
      <c r="C5" s="464" t="s">
        <v>283</v>
      </c>
      <c r="D5" s="465" t="s">
        <v>282</v>
      </c>
      <c r="E5" s="465">
        <v>2</v>
      </c>
      <c r="F5" s="466">
        <v>217.12</v>
      </c>
      <c r="G5" s="462">
        <f t="shared" ref="G5:G11" si="0">E5*F5</f>
        <v>434.24</v>
      </c>
    </row>
    <row r="6" spans="2:8">
      <c r="B6" s="463" t="s">
        <v>228</v>
      </c>
      <c r="C6" s="464" t="s">
        <v>284</v>
      </c>
      <c r="D6" s="465" t="s">
        <v>285</v>
      </c>
      <c r="E6" s="465">
        <v>4</v>
      </c>
      <c r="F6" s="466">
        <v>18.440000000000001</v>
      </c>
      <c r="G6" s="462">
        <f t="shared" si="0"/>
        <v>73.760000000000005</v>
      </c>
    </row>
    <row r="7" spans="2:8">
      <c r="B7" s="463" t="s">
        <v>229</v>
      </c>
      <c r="C7" s="464" t="s">
        <v>286</v>
      </c>
      <c r="D7" s="465" t="s">
        <v>282</v>
      </c>
      <c r="E7" s="465">
        <v>12</v>
      </c>
      <c r="F7" s="466">
        <v>11.89</v>
      </c>
      <c r="G7" s="462">
        <f t="shared" si="0"/>
        <v>142.68</v>
      </c>
    </row>
    <row r="8" spans="2:8">
      <c r="B8" s="463" t="s">
        <v>230</v>
      </c>
      <c r="C8" s="464" t="s">
        <v>287</v>
      </c>
      <c r="D8" s="465" t="s">
        <v>282</v>
      </c>
      <c r="E8" s="465">
        <v>12</v>
      </c>
      <c r="F8" s="466">
        <v>8.32</v>
      </c>
      <c r="G8" s="462">
        <f t="shared" si="0"/>
        <v>99.84</v>
      </c>
    </row>
    <row r="9" spans="2:8" ht="24.75">
      <c r="B9" s="463" t="s">
        <v>231</v>
      </c>
      <c r="C9" s="464" t="s">
        <v>288</v>
      </c>
      <c r="D9" s="465" t="s">
        <v>282</v>
      </c>
      <c r="E9" s="465">
        <v>2</v>
      </c>
      <c r="F9" s="466">
        <v>12.9</v>
      </c>
      <c r="G9" s="462">
        <f t="shared" si="0"/>
        <v>25.8</v>
      </c>
    </row>
    <row r="10" spans="2:8">
      <c r="B10" s="463" t="s">
        <v>232</v>
      </c>
      <c r="C10" s="464" t="s">
        <v>289</v>
      </c>
      <c r="D10" s="465" t="s">
        <v>282</v>
      </c>
      <c r="E10" s="465">
        <v>8</v>
      </c>
      <c r="F10" s="466">
        <v>2</v>
      </c>
      <c r="G10" s="462">
        <f t="shared" si="0"/>
        <v>16</v>
      </c>
    </row>
    <row r="11" spans="2:8" ht="36.75">
      <c r="B11" s="463" t="s">
        <v>233</v>
      </c>
      <c r="C11" s="464" t="s">
        <v>290</v>
      </c>
      <c r="D11" s="465" t="s">
        <v>282</v>
      </c>
      <c r="E11" s="465">
        <v>2</v>
      </c>
      <c r="F11" s="466">
        <v>49.9</v>
      </c>
      <c r="G11" s="462">
        <f t="shared" si="0"/>
        <v>99.8</v>
      </c>
    </row>
    <row r="12" spans="2:8">
      <c r="B12" s="467"/>
      <c r="C12" s="468" t="s">
        <v>122</v>
      </c>
      <c r="D12" s="469"/>
      <c r="E12" s="469"/>
      <c r="F12" s="470"/>
      <c r="G12" s="469">
        <f>SUM(G4:G11)</f>
        <v>956.98</v>
      </c>
    </row>
    <row r="14" spans="2:8">
      <c r="C14" s="574" t="s">
        <v>291</v>
      </c>
      <c r="D14" s="574"/>
      <c r="E14" s="574"/>
      <c r="F14" s="574"/>
      <c r="G14" s="574"/>
    </row>
    <row r="15" spans="2:8">
      <c r="C15" s="574" t="s">
        <v>292</v>
      </c>
      <c r="D15" s="574"/>
      <c r="E15" s="574"/>
      <c r="F15" s="574"/>
      <c r="G15" s="574"/>
    </row>
    <row r="16" spans="2:8">
      <c r="C16" s="574" t="s">
        <v>293</v>
      </c>
      <c r="D16" s="574"/>
      <c r="E16" s="574"/>
      <c r="F16" s="574"/>
      <c r="G16" s="574"/>
    </row>
    <row r="17" spans="3:5" ht="15.75" thickBot="1"/>
    <row r="18" spans="3:5">
      <c r="C18" s="479" t="s">
        <v>294</v>
      </c>
      <c r="D18" s="498">
        <v>2</v>
      </c>
    </row>
    <row r="19" spans="3:5">
      <c r="C19" s="480" t="s">
        <v>362</v>
      </c>
      <c r="D19" s="499">
        <f>G12/12</f>
        <v>79.75</v>
      </c>
      <c r="E19" s="500"/>
    </row>
    <row r="20" spans="3:5" ht="15.75" thickBot="1">
      <c r="C20" s="481" t="s">
        <v>361</v>
      </c>
      <c r="D20" s="497">
        <f>D19/2</f>
        <v>39.880000000000003</v>
      </c>
      <c r="E20" s="500"/>
    </row>
  </sheetData>
  <mergeCells count="4">
    <mergeCell ref="B2:G2"/>
    <mergeCell ref="C14:G14"/>
    <mergeCell ref="C15:G15"/>
    <mergeCell ref="C16:G16"/>
  </mergeCells>
  <phoneticPr fontId="16" type="noConversion"/>
  <pageMargins left="0.51181102362204722" right="0.51181102362204722" top="0.78740157480314965" bottom="0.78740157480314965" header="0.31496062992125984" footer="0.31496062992125984"/>
  <pageSetup paperSize="9" scale="82" orientation="portrait" r:id="rId1"/>
  <headerFooter>
    <oddFooter>&amp;C&amp;A&amp;R&amp;P/&amp;N</oddFooter>
  </headerFooter>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3"/>
  <sheetViews>
    <sheetView view="pageBreakPreview" zoomScale="95" zoomScaleNormal="88" zoomScaleSheetLayoutView="95" workbookViewId="0">
      <selection activeCell="H13" sqref="H13"/>
    </sheetView>
  </sheetViews>
  <sheetFormatPr defaultRowHeight="15"/>
  <cols>
    <col min="1" max="1" width="2.140625" customWidth="1"/>
    <col min="2" max="2" width="5.42578125" customWidth="1"/>
    <col min="3" max="3" width="35.140625" customWidth="1"/>
    <col min="5" max="5" width="8.7109375" customWidth="1"/>
    <col min="7" max="7" width="8.7109375" customWidth="1"/>
  </cols>
  <sheetData>
    <row r="1" spans="2:7" ht="9" customHeight="1"/>
    <row r="2" spans="2:7" ht="9.9499999999999993" customHeight="1" thickBot="1"/>
    <row r="3" spans="2:7" ht="16.5" thickBot="1">
      <c r="B3" s="575" t="s">
        <v>385</v>
      </c>
      <c r="C3" s="576"/>
      <c r="D3" s="576"/>
      <c r="E3" s="576"/>
      <c r="F3" s="576"/>
      <c r="G3" s="577"/>
    </row>
    <row r="4" spans="2:7" ht="36.75" thickBot="1">
      <c r="B4" s="471" t="s">
        <v>275</v>
      </c>
      <c r="C4" s="471" t="s">
        <v>276</v>
      </c>
      <c r="D4" s="471" t="s">
        <v>277</v>
      </c>
      <c r="E4" s="471" t="s">
        <v>278</v>
      </c>
      <c r="F4" s="471" t="s">
        <v>279</v>
      </c>
      <c r="G4" s="471" t="s">
        <v>280</v>
      </c>
    </row>
    <row r="5" spans="2:7" ht="73.5" thickTop="1">
      <c r="B5" s="472" t="s">
        <v>249</v>
      </c>
      <c r="C5" s="459" t="s">
        <v>295</v>
      </c>
      <c r="D5" s="474" t="s">
        <v>282</v>
      </c>
      <c r="E5" s="474">
        <v>4</v>
      </c>
      <c r="F5" s="461">
        <v>149.9</v>
      </c>
      <c r="G5" s="475">
        <f>E5*F5</f>
        <v>599.6</v>
      </c>
    </row>
    <row r="6" spans="2:7" ht="22.5" customHeight="1">
      <c r="B6" s="473" t="s">
        <v>227</v>
      </c>
      <c r="C6" s="464" t="s">
        <v>296</v>
      </c>
      <c r="D6" s="476" t="s">
        <v>282</v>
      </c>
      <c r="E6" s="476">
        <v>2</v>
      </c>
      <c r="F6" s="466">
        <v>82.21</v>
      </c>
      <c r="G6" s="475">
        <f t="shared" ref="G6" si="0">E6*F6</f>
        <v>164.42</v>
      </c>
    </row>
    <row r="7" spans="2:7">
      <c r="B7" s="467"/>
      <c r="C7" s="468" t="s">
        <v>297</v>
      </c>
      <c r="D7" s="469"/>
      <c r="E7" s="469"/>
      <c r="F7" s="470"/>
      <c r="G7" s="469">
        <f>SUM(G5:G6)</f>
        <v>764.02</v>
      </c>
    </row>
    <row r="9" spans="2:7" ht="26.1" customHeight="1">
      <c r="C9" s="578" t="s">
        <v>298</v>
      </c>
      <c r="D9" s="578"/>
      <c r="E9" s="578"/>
      <c r="F9" s="578"/>
      <c r="G9" s="578"/>
    </row>
    <row r="10" spans="2:7" ht="12" customHeight="1" thickBot="1"/>
    <row r="11" spans="2:7">
      <c r="C11" s="501" t="s">
        <v>294</v>
      </c>
      <c r="D11" s="504">
        <v>2</v>
      </c>
    </row>
    <row r="12" spans="2:7">
      <c r="C12" s="502" t="s">
        <v>357</v>
      </c>
      <c r="D12" s="505">
        <f>G7/12</f>
        <v>63.67</v>
      </c>
      <c r="E12" s="500"/>
    </row>
    <row r="13" spans="2:7" ht="15.75" thickBot="1">
      <c r="C13" s="503" t="s">
        <v>358</v>
      </c>
      <c r="D13" s="506">
        <f>D12/2</f>
        <v>31.84</v>
      </c>
      <c r="E13" s="500"/>
    </row>
  </sheetData>
  <mergeCells count="2">
    <mergeCell ref="B3:G3"/>
    <mergeCell ref="C9:G9"/>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7"/>
  <sheetViews>
    <sheetView view="pageBreakPreview" topLeftCell="A7" zoomScale="94" zoomScaleNormal="100" zoomScaleSheetLayoutView="94" workbookViewId="0">
      <selection activeCell="C20" sqref="C20"/>
    </sheetView>
  </sheetViews>
  <sheetFormatPr defaultRowHeight="15"/>
  <cols>
    <col min="1" max="1" width="4.85546875" customWidth="1"/>
    <col min="2" max="2" width="38.140625" customWidth="1"/>
    <col min="3" max="3" width="11.140625" customWidth="1"/>
    <col min="5" max="5" width="9.28515625" customWidth="1"/>
    <col min="7" max="7" width="11.42578125" customWidth="1"/>
  </cols>
  <sheetData>
    <row r="1" spans="2:7" ht="15.75" thickBot="1"/>
    <row r="2" spans="2:7" ht="17.100000000000001" customHeight="1" thickBot="1">
      <c r="B2" s="580" t="s">
        <v>384</v>
      </c>
      <c r="C2" s="581"/>
      <c r="D2" s="581"/>
      <c r="E2" s="581"/>
      <c r="F2" s="581"/>
      <c r="G2" s="582"/>
    </row>
    <row r="3" spans="2:7" ht="24.75">
      <c r="B3" s="486" t="s">
        <v>342</v>
      </c>
      <c r="C3" s="486" t="s">
        <v>343</v>
      </c>
      <c r="D3" s="486" t="s">
        <v>277</v>
      </c>
      <c r="E3" s="486" t="s">
        <v>15</v>
      </c>
      <c r="F3" s="486" t="s">
        <v>344</v>
      </c>
      <c r="G3" s="486" t="s">
        <v>345</v>
      </c>
    </row>
    <row r="4" spans="2:7">
      <c r="B4" s="436" t="s">
        <v>346</v>
      </c>
      <c r="C4" s="415" t="s">
        <v>347</v>
      </c>
      <c r="D4" s="415" t="s">
        <v>348</v>
      </c>
      <c r="E4" s="415">
        <v>22</v>
      </c>
      <c r="F4" s="487">
        <v>937.03</v>
      </c>
      <c r="G4" s="487">
        <f>F4*E4</f>
        <v>20614.66</v>
      </c>
    </row>
    <row r="5" spans="2:7">
      <c r="B5" s="436" t="s">
        <v>346</v>
      </c>
      <c r="C5" s="415" t="s">
        <v>349</v>
      </c>
      <c r="D5" s="415" t="s">
        <v>348</v>
      </c>
      <c r="E5" s="415">
        <v>2</v>
      </c>
      <c r="F5" s="487">
        <v>937.03</v>
      </c>
      <c r="G5" s="487">
        <f t="shared" ref="G5:G6" si="0">F5*E5</f>
        <v>1874.06</v>
      </c>
    </row>
    <row r="6" spans="2:7">
      <c r="B6" s="436" t="s">
        <v>350</v>
      </c>
      <c r="C6" s="415" t="s">
        <v>351</v>
      </c>
      <c r="D6" s="415" t="s">
        <v>348</v>
      </c>
      <c r="E6" s="415">
        <v>15</v>
      </c>
      <c r="F6" s="487">
        <v>468.52</v>
      </c>
      <c r="G6" s="487">
        <f t="shared" si="0"/>
        <v>7027.8</v>
      </c>
    </row>
    <row r="7" spans="2:7">
      <c r="B7" s="491" t="s">
        <v>352</v>
      </c>
      <c r="C7" s="492" t="s">
        <v>347</v>
      </c>
      <c r="D7" s="492" t="s">
        <v>348</v>
      </c>
      <c r="E7" s="492">
        <v>3</v>
      </c>
      <c r="F7" s="493">
        <v>937.03</v>
      </c>
      <c r="G7" s="493">
        <f>F7*E7</f>
        <v>2811.09</v>
      </c>
    </row>
    <row r="8" spans="2:7">
      <c r="B8" s="488" t="s">
        <v>353</v>
      </c>
      <c r="C8" s="513"/>
      <c r="D8" s="514"/>
      <c r="E8" s="516">
        <v>42</v>
      </c>
      <c r="F8" s="515"/>
      <c r="G8" s="490">
        <f>SUM(G4:G7)</f>
        <v>32327.61</v>
      </c>
    </row>
    <row r="9" spans="2:7" ht="6.6" customHeight="1">
      <c r="B9" s="489"/>
      <c r="C9" s="485"/>
      <c r="D9" s="485"/>
      <c r="E9" s="485"/>
      <c r="F9" s="485"/>
    </row>
    <row r="10" spans="2:7" ht="9" customHeight="1">
      <c r="B10" s="584" t="s">
        <v>363</v>
      </c>
      <c r="C10" s="585"/>
      <c r="D10" s="585"/>
      <c r="E10" s="585"/>
      <c r="F10" s="585"/>
      <c r="G10" s="585"/>
    </row>
    <row r="11" spans="2:7" ht="42.6" customHeight="1">
      <c r="B11" s="583" t="s">
        <v>390</v>
      </c>
      <c r="C11" s="583"/>
      <c r="D11" s="583"/>
      <c r="E11" s="583"/>
      <c r="F11" s="583"/>
      <c r="G11" s="583"/>
    </row>
    <row r="12" spans="2:7" ht="33" customHeight="1">
      <c r="B12" s="583" t="s">
        <v>391</v>
      </c>
      <c r="C12" s="583"/>
      <c r="D12" s="583"/>
      <c r="E12" s="583"/>
      <c r="F12" s="583"/>
      <c r="G12" s="583"/>
    </row>
    <row r="13" spans="2:7" ht="40.5" customHeight="1">
      <c r="B13" s="583" t="s">
        <v>392</v>
      </c>
      <c r="C13" s="583"/>
      <c r="D13" s="583"/>
      <c r="E13" s="583"/>
      <c r="F13" s="583"/>
      <c r="G13" s="583"/>
    </row>
    <row r="14" spans="2:7" ht="15.75" thickBot="1"/>
    <row r="15" spans="2:7">
      <c r="B15" s="494" t="s">
        <v>294</v>
      </c>
      <c r="C15" s="507">
        <v>2</v>
      </c>
      <c r="D15" s="508"/>
    </row>
    <row r="16" spans="2:7">
      <c r="B16" s="495" t="s">
        <v>394</v>
      </c>
      <c r="C16" s="510">
        <f>G8</f>
        <v>32327.61</v>
      </c>
      <c r="D16" s="509"/>
      <c r="E16" s="579"/>
      <c r="F16" s="579"/>
    </row>
    <row r="17" spans="2:4" ht="15.75" thickBot="1">
      <c r="B17" s="496" t="s">
        <v>393</v>
      </c>
      <c r="C17" s="511">
        <f>C16/C15</f>
        <v>16163.81</v>
      </c>
      <c r="D17" s="509"/>
    </row>
  </sheetData>
  <mergeCells count="6">
    <mergeCell ref="E16:F16"/>
    <mergeCell ref="B2:G2"/>
    <mergeCell ref="B11:G11"/>
    <mergeCell ref="B12:G12"/>
    <mergeCell ref="B10:G10"/>
    <mergeCell ref="B13:G13"/>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TotalTime>19801</TotalTime>
  <Application>Microsoft Excel</Application>
  <DocSecurity>0</DocSecurity>
  <ScaleCrop>false</ScaleCrop>
  <HeadingPairs>
    <vt:vector size="4" baseType="variant">
      <vt:variant>
        <vt:lpstr>Planilhas</vt:lpstr>
      </vt:variant>
      <vt:variant>
        <vt:i4>8</vt:i4>
      </vt:variant>
      <vt:variant>
        <vt:lpstr>Intervalos nomeados</vt:lpstr>
      </vt:variant>
      <vt:variant>
        <vt:i4>7</vt:i4>
      </vt:variant>
    </vt:vector>
  </HeadingPairs>
  <TitlesOfParts>
    <vt:vector size="15" baseType="lpstr">
      <vt:lpstr>HUPE-Instrucoes</vt:lpstr>
      <vt:lpstr>1-HUPE-PL_Custo_Formacao_Pre</vt:lpstr>
      <vt:lpstr>III_A_B_LucroReal</vt:lpstr>
      <vt:lpstr>2-HUPE_Valor_Global_da_Proposta</vt:lpstr>
      <vt:lpstr>3-Hupe- Ferram &amp; Equip</vt:lpstr>
      <vt:lpstr>4-Hupe-EPIs</vt:lpstr>
      <vt:lpstr>5-Hupe-Uniformes</vt:lpstr>
      <vt:lpstr>6-Custo elevador</vt:lpstr>
      <vt:lpstr>'1-HUPE-PL_Custo_Formacao_Pre'!Area_de_impressao</vt:lpstr>
      <vt:lpstr>'2-HUPE_Valor_Global_da_Proposta'!Area_de_impressao</vt:lpstr>
      <vt:lpstr>'3-Hupe- Ferram &amp; Equip'!Area_de_impressao</vt:lpstr>
      <vt:lpstr>'4-Hupe-EPIs'!Area_de_impressao</vt:lpstr>
      <vt:lpstr>'6-Custo elevador'!Area_de_impressao</vt:lpstr>
      <vt:lpstr>'HUPE-Instrucoes'!Area_de_impressao</vt:lpstr>
      <vt:lpstr>'1-HUPE-PL_Custo_Formacao_Pre'!Titulos_de_impressao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dc:creator>
  <cp:lastModifiedBy>Adilson dos Santos</cp:lastModifiedBy>
  <cp:revision>477</cp:revision>
  <cp:lastPrinted>2024-05-07T14:28:04Z</cp:lastPrinted>
  <dcterms:created xsi:type="dcterms:W3CDTF">2015-07-23T11:31:21Z</dcterms:created>
  <dcterms:modified xsi:type="dcterms:W3CDTF">2024-09-11T17:37:05Z</dcterms:modified>
</cp:coreProperties>
</file>