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885" yWindow="-120" windowWidth="28800" windowHeight="11745" tabRatio="500" activeTab="1"/>
  </bookViews>
  <sheets>
    <sheet name="Planilha Basica" sheetId="7" r:id="rId1"/>
    <sheet name="Planilha Saneada." sheetId="6" r:id="rId2"/>
  </sheets>
  <definedNames>
    <definedName name="_xlnm._FilterDatabase" localSheetId="1" hidden="1">'Planilha Saneada.'!$H$9:$O$13</definedName>
  </definedNames>
  <calcPr calcId="124519"/>
</workbook>
</file>

<file path=xl/calcChain.xml><?xml version="1.0" encoding="utf-8"?>
<calcChain xmlns="http://schemas.openxmlformats.org/spreadsheetml/2006/main">
  <c r="V14" i="7"/>
  <c r="V15"/>
  <c r="V16"/>
  <c r="V17"/>
  <c r="V18"/>
  <c r="T14"/>
  <c r="U14" s="1"/>
  <c r="T15"/>
  <c r="U15" s="1"/>
  <c r="T16"/>
  <c r="U16" s="1"/>
  <c r="T17"/>
  <c r="T18"/>
  <c r="R14"/>
  <c r="R15"/>
  <c r="R16"/>
  <c r="R17"/>
  <c r="R18"/>
  <c r="P19" i="6"/>
  <c r="N19"/>
  <c r="L19"/>
  <c r="J19"/>
  <c r="H19"/>
  <c r="F19"/>
  <c r="V18"/>
  <c r="W18" s="1"/>
  <c r="U18"/>
  <c r="T18"/>
  <c r="S18"/>
  <c r="R18"/>
  <c r="X18" s="1"/>
  <c r="Q18"/>
  <c r="M18"/>
  <c r="G18"/>
  <c r="V17"/>
  <c r="U17"/>
  <c r="T17"/>
  <c r="R17"/>
  <c r="Y17" s="1"/>
  <c r="Q17"/>
  <c r="O17"/>
  <c r="M17"/>
  <c r="G17"/>
  <c r="V16"/>
  <c r="T16"/>
  <c r="U16" s="1"/>
  <c r="R16"/>
  <c r="W16" s="1"/>
  <c r="Q16"/>
  <c r="O16"/>
  <c r="M16"/>
  <c r="G16"/>
  <c r="V15"/>
  <c r="T15"/>
  <c r="U15" s="1"/>
  <c r="R15"/>
  <c r="S15" s="1"/>
  <c r="Q15"/>
  <c r="O15"/>
  <c r="M15"/>
  <c r="M19" s="1"/>
  <c r="I15"/>
  <c r="I19" s="1"/>
  <c r="G15"/>
  <c r="V14"/>
  <c r="U14"/>
  <c r="T14"/>
  <c r="R14"/>
  <c r="Y14" s="1"/>
  <c r="Q14"/>
  <c r="O14"/>
  <c r="M14"/>
  <c r="K14"/>
  <c r="G14"/>
  <c r="G19" s="1"/>
  <c r="Y13"/>
  <c r="V13"/>
  <c r="T13"/>
  <c r="U13" s="1"/>
  <c r="S13"/>
  <c r="R13"/>
  <c r="W13" s="1"/>
  <c r="Q13"/>
  <c r="Q19" s="1"/>
  <c r="O13"/>
  <c r="M13"/>
  <c r="K19"/>
  <c r="M16" i="7"/>
  <c r="K14"/>
  <c r="K15"/>
  <c r="K16"/>
  <c r="K17"/>
  <c r="K18"/>
  <c r="M13"/>
  <c r="O13"/>
  <c r="Q13"/>
  <c r="K13"/>
  <c r="I13"/>
  <c r="G13"/>
  <c r="M14"/>
  <c r="M15"/>
  <c r="M17"/>
  <c r="M18"/>
  <c r="L19"/>
  <c r="J19"/>
  <c r="H19"/>
  <c r="F19"/>
  <c r="V13"/>
  <c r="U17"/>
  <c r="U18"/>
  <c r="T13"/>
  <c r="U13" s="1"/>
  <c r="R13"/>
  <c r="I18"/>
  <c r="I17"/>
  <c r="I16"/>
  <c r="I15"/>
  <c r="I14"/>
  <c r="I19" s="1"/>
  <c r="P19"/>
  <c r="Y16" i="6" l="1"/>
  <c r="S16"/>
  <c r="O19"/>
  <c r="W15"/>
  <c r="X15"/>
  <c r="U19"/>
  <c r="X14"/>
  <c r="X17"/>
  <c r="T19"/>
  <c r="W14"/>
  <c r="W17"/>
  <c r="X13"/>
  <c r="X16"/>
  <c r="R19"/>
  <c r="Y15"/>
  <c r="Y18"/>
  <c r="S14"/>
  <c r="S17"/>
  <c r="M19" i="7"/>
  <c r="K19"/>
  <c r="S13"/>
  <c r="Q14"/>
  <c r="S19" i="6" l="1"/>
  <c r="N19" i="7"/>
  <c r="Q15"/>
  <c r="Q16"/>
  <c r="Q17"/>
  <c r="Q18"/>
  <c r="O14"/>
  <c r="O15"/>
  <c r="O16"/>
  <c r="O17"/>
  <c r="O18"/>
  <c r="G14"/>
  <c r="G15"/>
  <c r="G16"/>
  <c r="G17"/>
  <c r="G18"/>
  <c r="G19" l="1"/>
  <c r="Y18"/>
  <c r="Y17"/>
  <c r="Y14"/>
  <c r="Q19"/>
  <c r="R19"/>
  <c r="X15"/>
  <c r="X16"/>
  <c r="T19"/>
  <c r="O19"/>
  <c r="X14"/>
  <c r="Y16"/>
  <c r="Y15"/>
  <c r="X18"/>
  <c r="X17"/>
  <c r="S14"/>
  <c r="S18"/>
  <c r="W14"/>
  <c r="W15"/>
  <c r="W16"/>
  <c r="W17"/>
  <c r="S15"/>
  <c r="S16"/>
  <c r="S17"/>
  <c r="S19" l="1"/>
  <c r="W18"/>
  <c r="U19" l="1"/>
  <c r="W13" l="1"/>
  <c r="Y13"/>
  <c r="X13"/>
</calcChain>
</file>

<file path=xl/sharedStrings.xml><?xml version="1.0" encoding="utf-8"?>
<sst xmlns="http://schemas.openxmlformats.org/spreadsheetml/2006/main" count="116" uniqueCount="42">
  <si>
    <t>Data:</t>
  </si>
  <si>
    <t>Objeto:</t>
  </si>
  <si>
    <t>VALOR MÉDIO</t>
  </si>
  <si>
    <t>ITEM</t>
  </si>
  <si>
    <t>Descrição/Especificação</t>
  </si>
  <si>
    <t>QUANT.</t>
  </si>
  <si>
    <t>UNIDADE</t>
  </si>
  <si>
    <t>RAZÃO</t>
  </si>
  <si>
    <t>ID SIGA</t>
  </si>
  <si>
    <t xml:space="preserve">                                    </t>
  </si>
  <si>
    <t>VALOR MEDIANA</t>
  </si>
  <si>
    <t xml:space="preserve">FONTES DA PESQUISA </t>
  </si>
  <si>
    <t>Medidas centrais</t>
  </si>
  <si>
    <t xml:space="preserve">Medidas de Dispersão (variabilidade) </t>
  </si>
  <si>
    <t>DESVIO PADRÃO</t>
  </si>
  <si>
    <t>Preço Total</t>
  </si>
  <si>
    <t>Preço unitario</t>
  </si>
  <si>
    <t>Total</t>
  </si>
  <si>
    <t>COEF. VARIAÇÃO</t>
  </si>
  <si>
    <t>LIMITE INFERIOR</t>
  </si>
  <si>
    <t>LIMITE SUPERIOR</t>
  </si>
  <si>
    <t>PROCESSO:</t>
  </si>
  <si>
    <t>PORTAIS GOVERNAMENTAIS</t>
  </si>
  <si>
    <t>TABELAS REFERENCIAIS E BANCO DE PREÇOS</t>
  </si>
  <si>
    <t>FORNECEDOR</t>
  </si>
  <si>
    <t>PNCP</t>
  </si>
  <si>
    <t>BANCO DE PREÇOS</t>
  </si>
  <si>
    <t>Aquisição de Equipamento de Proteção Individual para serem utilizadas pelo Serviço de Controle de Vetores objetivando salvaguardar a saúde e bem estar dos servidores que laboram realizando dedetização, desratização nas Unidades Prisionais, Hospitalares e Administrativas desta Secretaria.</t>
  </si>
  <si>
    <t>SEI-210001/044752/2025</t>
  </si>
  <si>
    <t>RESPIRADOR / MASCARA RESPIRADOR - TIPO: PEÇA FACIAL INTEIRA, CLASSE: PFF2/SL, PROTECAO: VIAS RESPIRATORIAS, FORMATO: FACIAL INTEIRA, MATERIAL: MOLDADO EM SILICONE E VISOR COM MATERIAL RÍGIDO, ACRÍLICO, POLICARBONATO, CINTO TIRANTES EM BORRACHA ATÓXICA E FIVELA EM AÇO INOXIDÁVEL, QUANTIDADE CAMADA: DUPLA, FILTRO: MECÂNICOS/COMBINADOS E CONTRA GASES E VAPORES, PRECISÃO FILTRAGEM: PARTÍCULAS DE TAMANHO MÉDIO DE 0,6 MICRONS, FIXAÇÃO: SUSPENSÃO AJUSTÁVEL, FORMA FORNECIMENTO: UNIDADE</t>
  </si>
  <si>
    <t xml:space="preserve"> 
FILTRO MÁSCARA RESPIRATÓRIA - CLASSE: FILTROS QUÍMICOS CLASSE 1, CERTIFICADO APROVAÇÃO - CA: OBRIGATÓRIO FORNEC/GRAVAÇÃO CA, TIPO: PROTEÇÃO DE VAPORES ORGÂNICOS E GASES ACIDOS (ESCAPE), ENCAIXE: ROSQUEADO, MODELO: SEMIFACIAL, FORMA FORNECIMENTO: PAR</t>
  </si>
  <si>
    <t xml:space="preserve"> 
LUVA SEGURANÇA - MATERIAL: BORRACHA NITRÍLICA COM PALMA ANTIDERRAPANTE, MODELO: RESISTENTE A PRODUTOS QUÍMICOS, PALMA: ANTIDERRAPANTE, PUNHO: LONGO, ACABAMENTO INTERNO: N/A, TAMANHO: M, POSIÇÃO REFORÇO: NA, FORMA FORNECIMENTO: PAR</t>
  </si>
  <si>
    <t>PARES</t>
  </si>
  <si>
    <t>UNIFORME IMPERMEÁVEL SEGURANCA - FORMAÇÃO: JAQUETA E CALCA, MATERIAL: TECIDO 40% POLIAMIDA E 60% ALGODÃO, FORRAÇÃO INTERNA: POLIAMIDA 240G/M², MANTA POLIESTER PLACA 16 MM, FECHAMENTO: VELCRO, CAPUZ: COM CAPUZ, COR: CINZA, TAMANHO: GG, FORMA FORNECIMENTO: UNIDADE</t>
  </si>
  <si>
    <t>PULVERIZADOR COMPRESSÃO PRÉVIA - CAPACIDADE: 20 L</t>
  </si>
  <si>
    <t>PULVERIZADOR COMPRESSÃO PRÉVIA, CAPACIDADE: 18L, FORMA FORNECIMENTO: UNIDADE</t>
  </si>
  <si>
    <t xml:space="preserve">DEBORAH DANTAS </t>
  </si>
  <si>
    <t xml:space="preserve">SITE ELETRONICOS </t>
  </si>
  <si>
    <t>CONTRATOS</t>
  </si>
  <si>
    <t>MUNICIPIO DE ANDIRÁ- CONTRATO 054/2025</t>
  </si>
  <si>
    <t>SECRETARIA DE ESTADO DA SEGURANÇA PÚBLICA E DEFESA SOCIAL</t>
  </si>
  <si>
    <t xml:space="preserve">SITIO ELETRONICOS </t>
  </si>
</sst>
</file>

<file path=xl/styles.xml><?xml version="1.0" encoding="utf-8"?>
<styleSheet xmlns="http://schemas.openxmlformats.org/spreadsheetml/2006/main">
  <numFmts count="5">
    <numFmt numFmtId="44" formatCode="_-&quot;R$&quot;\ * #,##0.00_-;\-&quot;R$&quot;\ * #,##0.00_-;_-&quot;R$&quot;\ * &quot;-&quot;??_-;_-@_-"/>
    <numFmt numFmtId="164" formatCode="_-* #,##0.00_-;\-* #,##0.00_-;_-* \-??_-;_-@_-"/>
    <numFmt numFmtId="165" formatCode="_(* #,##0.00_);_(* \(#,##0.00\);_(* \-??_);_(@_)"/>
    <numFmt numFmtId="166" formatCode="&quot;R$&quot;\ #,##0.00"/>
    <numFmt numFmtId="167" formatCode="&quot;R$&quot;\ #,##0.0000"/>
  </numFmts>
  <fonts count="9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4"/>
      <color rgb="FF0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4"/>
      <color rgb="FFFFFFFF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376092"/>
        <bgColor rgb="FF33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9" tint="0.79998168889431442"/>
        <bgColor rgb="FFC0C0C0"/>
      </patternFill>
    </fill>
    <fill>
      <patternFill patternType="solid">
        <fgColor theme="6" tint="0.59999389629810485"/>
        <bgColor rgb="FFFFFFCC"/>
      </patternFill>
    </fill>
    <fill>
      <patternFill patternType="solid">
        <fgColor theme="7" tint="0.59999389629810485"/>
        <bgColor rgb="FFFFFFCC"/>
      </patternFill>
    </fill>
    <fill>
      <patternFill patternType="solid">
        <fgColor theme="0"/>
        <bgColor rgb="FF333399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333399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Border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</xf>
    <xf numFmtId="0" fontId="2" fillId="0" borderId="0" xfId="0" applyFont="1"/>
    <xf numFmtId="165" fontId="3" fillId="0" borderId="0" xfId="1" applyNumberFormat="1" applyFont="1" applyBorder="1" applyAlignment="1" applyProtection="1"/>
    <xf numFmtId="0" fontId="3" fillId="0" borderId="0" xfId="0" applyFont="1" applyBorder="1" applyProtection="1"/>
    <xf numFmtId="0" fontId="5" fillId="0" borderId="0" xfId="0" applyFont="1" applyBorder="1" applyAlignment="1" applyProtection="1">
      <alignment horizontal="center" vertical="center"/>
    </xf>
    <xf numFmtId="14" fontId="4" fillId="5" borderId="5" xfId="0" applyNumberFormat="1" applyFont="1" applyFill="1" applyBorder="1" applyAlignment="1" applyProtection="1">
      <alignment horizontal="center" vertical="center"/>
    </xf>
    <xf numFmtId="14" fontId="4" fillId="2" borderId="7" xfId="0" applyNumberFormat="1" applyFont="1" applyFill="1" applyBorder="1" applyAlignment="1" applyProtection="1">
      <alignment horizontal="center" vertical="center"/>
    </xf>
    <xf numFmtId="0" fontId="4" fillId="6" borderId="5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65" fontId="6" fillId="3" borderId="1" xfId="1" applyNumberFormat="1" applyFont="1" applyFill="1" applyBorder="1" applyAlignment="1" applyProtection="1">
      <alignment horizontal="center" vertical="center"/>
      <protection locked="0"/>
    </xf>
    <xf numFmtId="165" fontId="6" fillId="3" borderId="1" xfId="1" applyNumberFormat="1" applyFont="1" applyFill="1" applyBorder="1" applyAlignment="1" applyProtection="1">
      <alignment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3" fillId="15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166" fontId="7" fillId="15" borderId="1" xfId="1" applyNumberFormat="1" applyFont="1" applyFill="1" applyBorder="1" applyAlignment="1" applyProtection="1">
      <alignment vertical="center"/>
      <protection locked="0"/>
    </xf>
    <xf numFmtId="166" fontId="7" fillId="11" borderId="1" xfId="2" applyNumberFormat="1" applyFont="1" applyFill="1" applyBorder="1" applyAlignment="1" applyProtection="1">
      <alignment horizontal="center" vertical="center"/>
      <protection locked="0"/>
    </xf>
    <xf numFmtId="44" fontId="7" fillId="11" borderId="1" xfId="2" applyFont="1" applyFill="1" applyBorder="1" applyAlignment="1" applyProtection="1">
      <alignment horizontal="center" vertical="center"/>
      <protection locked="0"/>
    </xf>
    <xf numFmtId="165" fontId="7" fillId="11" borderId="2" xfId="1" applyNumberFormat="1" applyFont="1" applyFill="1" applyBorder="1" applyAlignment="1" applyProtection="1">
      <alignment horizontal="center" vertical="center" wrapText="1"/>
      <protection locked="0"/>
    </xf>
    <xf numFmtId="165" fontId="4" fillId="11" borderId="1" xfId="1" applyNumberFormat="1" applyFont="1" applyFill="1" applyBorder="1" applyAlignment="1" applyProtection="1">
      <alignment vertical="center" wrapText="1"/>
      <protection locked="0"/>
    </xf>
    <xf numFmtId="0" fontId="2" fillId="5" borderId="0" xfId="0" applyFont="1" applyFill="1"/>
    <xf numFmtId="0" fontId="8" fillId="7" borderId="5" xfId="0" applyFont="1" applyFill="1" applyBorder="1" applyAlignment="1">
      <alignment vertical="center"/>
    </xf>
    <xf numFmtId="0" fontId="8" fillId="7" borderId="12" xfId="0" applyFont="1" applyFill="1" applyBorder="1" applyAlignment="1">
      <alignment vertical="center"/>
    </xf>
    <xf numFmtId="166" fontId="8" fillId="0" borderId="0" xfId="1" applyNumberFormat="1" applyFont="1" applyBorder="1" applyAlignment="1">
      <alignment horizontal="center" vertical="center"/>
    </xf>
    <xf numFmtId="9" fontId="7" fillId="17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15" borderId="1" xfId="1" applyNumberFormat="1" applyFont="1" applyFill="1" applyBorder="1" applyAlignment="1" applyProtection="1">
      <alignment horizontal="center" vertical="center"/>
      <protection locked="0"/>
    </xf>
    <xf numFmtId="44" fontId="8" fillId="7" borderId="11" xfId="2" applyFont="1" applyFill="1" applyBorder="1" applyAlignment="1">
      <alignment horizontal="center" vertical="center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44" fontId="7" fillId="15" borderId="1" xfId="2" applyFont="1" applyFill="1" applyBorder="1" applyAlignment="1" applyProtection="1">
      <alignment vertical="center"/>
      <protection locked="0"/>
    </xf>
    <xf numFmtId="167" fontId="8" fillId="5" borderId="12" xfId="0" applyNumberFormat="1" applyFont="1" applyFill="1" applyBorder="1" applyAlignment="1">
      <alignment vertical="center"/>
    </xf>
    <xf numFmtId="167" fontId="8" fillId="5" borderId="11" xfId="0" applyNumberFormat="1" applyFont="1" applyFill="1" applyBorder="1" applyAlignment="1">
      <alignment vertical="center"/>
    </xf>
    <xf numFmtId="166" fontId="7" fillId="18" borderId="1" xfId="1" applyNumberFormat="1" applyFont="1" applyFill="1" applyBorder="1" applyAlignment="1" applyProtection="1">
      <alignment vertical="center"/>
      <protection locked="0"/>
    </xf>
    <xf numFmtId="166" fontId="8" fillId="7" borderId="11" xfId="2" applyNumberFormat="1" applyFont="1" applyFill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14" fontId="4" fillId="0" borderId="1" xfId="0" applyNumberFormat="1" applyFont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12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4" fillId="4" borderId="10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</xf>
    <xf numFmtId="0" fontId="4" fillId="2" borderId="13" xfId="0" applyFont="1" applyFill="1" applyBorder="1" applyAlignment="1" applyProtection="1">
      <alignment horizontal="center" vertical="center"/>
    </xf>
    <xf numFmtId="0" fontId="4" fillId="12" borderId="1" xfId="0" applyFont="1" applyFill="1" applyBorder="1" applyAlignment="1" applyProtection="1">
      <alignment horizontal="center" vertical="center"/>
    </xf>
    <xf numFmtId="0" fontId="4" fillId="8" borderId="8" xfId="0" applyFont="1" applyFill="1" applyBorder="1" applyAlignment="1" applyProtection="1">
      <alignment horizontal="center" vertical="center" wrapText="1"/>
      <protection locked="0"/>
    </xf>
    <xf numFmtId="0" fontId="4" fillId="8" borderId="9" xfId="0" applyFont="1" applyFill="1" applyBorder="1" applyAlignment="1" applyProtection="1">
      <alignment horizontal="center" vertical="center" wrapText="1"/>
      <protection locked="0"/>
    </xf>
    <xf numFmtId="0" fontId="4" fillId="8" borderId="2" xfId="0" applyFont="1" applyFill="1" applyBorder="1" applyAlignment="1" applyProtection="1">
      <alignment horizontal="center" vertical="center" wrapText="1"/>
      <protection locked="0"/>
    </xf>
    <xf numFmtId="0" fontId="4" fillId="8" borderId="3" xfId="0" applyFont="1" applyFill="1" applyBorder="1" applyAlignment="1" applyProtection="1">
      <alignment horizontal="center" vertical="center" wrapText="1"/>
      <protection locked="0"/>
    </xf>
    <xf numFmtId="0" fontId="8" fillId="7" borderId="12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4" fillId="12" borderId="5" xfId="0" applyFont="1" applyFill="1" applyBorder="1" applyAlignment="1" applyProtection="1">
      <alignment horizontal="center" vertical="center" wrapText="1"/>
    </xf>
    <xf numFmtId="0" fontId="4" fillId="12" borderId="11" xfId="0" applyFont="1" applyFill="1" applyBorder="1" applyAlignment="1" applyProtection="1">
      <alignment horizontal="center" vertical="center" wrapText="1"/>
    </xf>
    <xf numFmtId="0" fontId="4" fillId="12" borderId="5" xfId="0" applyFont="1" applyFill="1" applyBorder="1" applyAlignment="1" applyProtection="1">
      <alignment horizontal="center" vertical="center"/>
    </xf>
    <xf numFmtId="0" fontId="4" fillId="12" borderId="11" xfId="0" applyFont="1" applyFill="1" applyBorder="1" applyAlignment="1" applyProtection="1">
      <alignment horizontal="center" vertical="center"/>
    </xf>
    <xf numFmtId="165" fontId="4" fillId="16" borderId="7" xfId="1" applyNumberFormat="1" applyFont="1" applyFill="1" applyBorder="1" applyAlignment="1" applyProtection="1">
      <alignment horizontal="center" vertical="center" wrapText="1"/>
      <protection locked="0"/>
    </xf>
    <xf numFmtId="165" fontId="4" fillId="16" borderId="6" xfId="1" applyNumberFormat="1" applyFont="1" applyFill="1" applyBorder="1" applyAlignment="1" applyProtection="1">
      <alignment horizontal="center" vertical="center" wrapText="1"/>
      <protection locked="0"/>
    </xf>
    <xf numFmtId="0" fontId="8" fillId="9" borderId="5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165" fontId="4" fillId="14" borderId="8" xfId="1" applyNumberFormat="1" applyFont="1" applyFill="1" applyBorder="1" applyAlignment="1" applyProtection="1">
      <alignment horizontal="center" vertical="center"/>
      <protection locked="0"/>
    </xf>
    <xf numFmtId="165" fontId="4" fillId="14" borderId="9" xfId="1" applyNumberFormat="1" applyFont="1" applyFill="1" applyBorder="1" applyAlignment="1" applyProtection="1">
      <alignment horizontal="center" vertical="center"/>
      <protection locked="0"/>
    </xf>
    <xf numFmtId="165" fontId="4" fillId="14" borderId="2" xfId="1" applyNumberFormat="1" applyFont="1" applyFill="1" applyBorder="1" applyAlignment="1" applyProtection="1">
      <alignment horizontal="center" vertical="center"/>
      <protection locked="0"/>
    </xf>
    <xf numFmtId="165" fontId="4" fillId="14" borderId="3" xfId="1" applyNumberFormat="1" applyFont="1" applyFill="1" applyBorder="1" applyAlignment="1" applyProtection="1">
      <alignment horizontal="center" vertical="center"/>
      <protection locked="0"/>
    </xf>
    <xf numFmtId="165" fontId="4" fillId="16" borderId="1" xfId="1" applyNumberFormat="1" applyFont="1" applyFill="1" applyBorder="1" applyAlignment="1" applyProtection="1">
      <alignment horizontal="center" vertical="center" wrapText="1"/>
      <protection locked="0"/>
    </xf>
    <xf numFmtId="165" fontId="4" fillId="13" borderId="8" xfId="1" applyNumberFormat="1" applyFont="1" applyFill="1" applyBorder="1" applyAlignment="1" applyProtection="1">
      <alignment horizontal="center" vertical="center"/>
      <protection locked="0"/>
    </xf>
    <xf numFmtId="165" fontId="4" fillId="13" borderId="9" xfId="1" applyNumberFormat="1" applyFont="1" applyFill="1" applyBorder="1" applyAlignment="1" applyProtection="1">
      <alignment horizontal="center" vertical="center"/>
      <protection locked="0"/>
    </xf>
    <xf numFmtId="165" fontId="4" fillId="13" borderId="2" xfId="1" applyNumberFormat="1" applyFont="1" applyFill="1" applyBorder="1" applyAlignment="1" applyProtection="1">
      <alignment horizontal="center" vertical="center"/>
      <protection locked="0"/>
    </xf>
    <xf numFmtId="165" fontId="4" fillId="13" borderId="3" xfId="1" applyNumberFormat="1" applyFont="1" applyFill="1" applyBorder="1" applyAlignment="1" applyProtection="1">
      <alignment horizontal="center" vertical="center"/>
      <protection locked="0"/>
    </xf>
    <xf numFmtId="0" fontId="4" fillId="8" borderId="11" xfId="0" applyFont="1" applyFill="1" applyBorder="1" applyAlignment="1" applyProtection="1">
      <alignment horizontal="center" vertical="center" wrapText="1"/>
      <protection locked="0"/>
    </xf>
  </cellXfs>
  <cellStyles count="3">
    <cellStyle name="Moeda" xfId="2" builtinId="4"/>
    <cellStyle name="Normal" xfId="0" builtinId="0"/>
    <cellStyle name="Separador de milhares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9E2F7"/>
      <color rgb="FFE7F3DD"/>
      <color rgb="FFF9EEED"/>
      <color rgb="FFFFFFCC"/>
      <color rgb="FFF1E5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804091" y="647472"/>
          <a:ext cx="247549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2804092" y="653822"/>
          <a:ext cx="275901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2804092" y="653822"/>
          <a:ext cx="275901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804092" y="653822"/>
          <a:ext cx="275901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804092" y="653822"/>
          <a:ext cx="275901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804092" y="653822"/>
          <a:ext cx="275901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1</xdr:colOff>
      <xdr:row>5</xdr:row>
      <xdr:rowOff>376918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804092" y="653822"/>
          <a:ext cx="307620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1</xdr:colOff>
      <xdr:row>5</xdr:row>
      <xdr:rowOff>376918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2804092" y="653822"/>
          <a:ext cx="307620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267357" cy="209264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16</xdr:col>
      <xdr:colOff>1</xdr:colOff>
      <xdr:row>5</xdr:row>
      <xdr:rowOff>376918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804092" y="647472"/>
          <a:ext cx="245485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2804091" y="653822"/>
          <a:ext cx="241802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2804092" y="653822"/>
          <a:ext cx="241802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804092" y="653822"/>
          <a:ext cx="241802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804092" y="653822"/>
          <a:ext cx="241802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804092" y="653822"/>
          <a:ext cx="241802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804092" y="653822"/>
          <a:ext cx="241802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1</xdr:colOff>
      <xdr:row>5</xdr:row>
      <xdr:rowOff>376918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2804092" y="653822"/>
          <a:ext cx="241802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1</xdr:colOff>
      <xdr:row>5</xdr:row>
      <xdr:rowOff>376918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2804092" y="653822"/>
          <a:ext cx="241802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2804091" y="653822"/>
          <a:ext cx="419729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804092" y="653822"/>
          <a:ext cx="419729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804092" y="653822"/>
          <a:ext cx="419729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804092" y="653822"/>
          <a:ext cx="419729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804092" y="653822"/>
          <a:ext cx="419729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2804092" y="653822"/>
          <a:ext cx="419729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19</xdr:col>
      <xdr:colOff>1</xdr:colOff>
      <xdr:row>5</xdr:row>
      <xdr:rowOff>376918</xdr:rowOff>
    </xdr:to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2804092" y="653822"/>
          <a:ext cx="4993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19</xdr:col>
      <xdr:colOff>1</xdr:colOff>
      <xdr:row>5</xdr:row>
      <xdr:rowOff>376918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2804092" y="653822"/>
          <a:ext cx="4993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2804091" y="653822"/>
          <a:ext cx="306000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2804092" y="653822"/>
          <a:ext cx="3060008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2804092" y="653822"/>
          <a:ext cx="3060008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2804092" y="653822"/>
          <a:ext cx="3060008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2804092" y="653822"/>
          <a:ext cx="3060008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13</xdr:col>
      <xdr:colOff>0</xdr:colOff>
      <xdr:row>5</xdr:row>
      <xdr:rowOff>376918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2804092" y="653822"/>
          <a:ext cx="3060008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2804092" y="653822"/>
          <a:ext cx="345815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2804092" y="653822"/>
          <a:ext cx="345815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5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7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9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0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13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77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2804091" y="653822"/>
          <a:ext cx="3469583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0</xdr:colOff>
      <xdr:row>5</xdr:row>
      <xdr:rowOff>376918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2804092" y="653822"/>
          <a:ext cx="34695833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15</xdr:col>
      <xdr:colOff>1</xdr:colOff>
      <xdr:row>5</xdr:row>
      <xdr:rowOff>376918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2804092" y="653822"/>
          <a:ext cx="38677284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2804091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1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1</xdr:colOff>
      <xdr:row>5</xdr:row>
      <xdr:rowOff>376918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>
          <a:off x="2804092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1</xdr:colOff>
      <xdr:row>5</xdr:row>
      <xdr:rowOff>376918</xdr:rowOff>
    </xdr:to>
    <xdr:sp macro="" textlink="">
      <xdr:nvSpPr>
        <xdr:cNvPr id="211" name="Text Box 2"/>
        <xdr:cNvSpPr txBox="1">
          <a:spLocks noChangeArrowheads="1"/>
        </xdr:cNvSpPr>
      </xdr:nvSpPr>
      <xdr:spPr bwMode="auto">
        <a:xfrm>
          <a:off x="2804092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2804091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15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1</xdr:colOff>
      <xdr:row>5</xdr:row>
      <xdr:rowOff>376918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2804092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1</xdr:colOff>
      <xdr:row>5</xdr:row>
      <xdr:rowOff>376918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2804092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1089591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2804091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0</xdr:colOff>
      <xdr:row>5</xdr:row>
      <xdr:rowOff>376918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2804092" y="653822"/>
          <a:ext cx="35029208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1</xdr:colOff>
      <xdr:row>5</xdr:row>
      <xdr:rowOff>376918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2804092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40821</xdr:colOff>
      <xdr:row>0</xdr:row>
      <xdr:rowOff>176892</xdr:rowOff>
    </xdr:from>
    <xdr:to>
      <xdr:col>2</xdr:col>
      <xdr:colOff>829898</xdr:colOff>
      <xdr:row>5</xdr:row>
      <xdr:rowOff>1057954</xdr:rowOff>
    </xdr:to>
    <xdr:pic>
      <xdr:nvPicPr>
        <xdr:cNvPr id="2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7" t="-29" r="-27" b="-29"/>
        <a:stretch>
          <a:fillRect/>
        </a:stretch>
      </xdr:blipFill>
      <xdr:spPr bwMode="auto">
        <a:xfrm>
          <a:off x="40821" y="176892"/>
          <a:ext cx="2503577" cy="2100262"/>
        </a:xfrm>
        <a:prstGeom prst="rect">
          <a:avLst/>
        </a:prstGeom>
        <a:solidFill>
          <a:srgbClr val="FFFFFF">
            <a:alpha val="0"/>
          </a:srgbClr>
        </a:solidFill>
      </xdr:spPr>
    </xdr:pic>
    <xdr:clientData/>
  </xdr:twoCellAnchor>
  <xdr:twoCellAnchor>
    <xdr:from>
      <xdr:col>2</xdr:col>
      <xdr:colOff>1089592</xdr:colOff>
      <xdr:row>1</xdr:row>
      <xdr:rowOff>282347</xdr:rowOff>
    </xdr:from>
    <xdr:to>
      <xdr:col>17</xdr:col>
      <xdr:colOff>1</xdr:colOff>
      <xdr:row>5</xdr:row>
      <xdr:rowOff>376918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2804092" y="653822"/>
          <a:ext cx="35029209" cy="1618571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t-BR" sz="1800" b="1" i="0" strike="noStrike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SECRETARIA</a:t>
          </a:r>
          <a:r>
            <a:rPr lang="pt-BR" sz="1800" b="1" i="0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DE ESTADO DE ADMINISTRAÇÃO PENITENCIÁRIA   SEAP-RJ</a:t>
          </a:r>
        </a:p>
        <a:p>
          <a:pPr algn="ctr" rtl="0">
            <a:defRPr sz="1000"/>
          </a:pPr>
          <a:endParaRPr lang="pt-BR" sz="1800" b="1" i="0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Superintendencia de Licitação e Compras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Coordenação de Pesquisa de Preços</a:t>
          </a:r>
        </a:p>
        <a:p>
          <a:pPr algn="ctr" rtl="0">
            <a:defRPr sz="1000"/>
          </a:pPr>
          <a:r>
            <a:rPr lang="pt-BR" sz="2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</a:t>
          </a:r>
          <a:endParaRPr lang="pt-BR" sz="2000" b="1" i="0" u="none" strike="noStrike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0"/>
  <sheetViews>
    <sheetView topLeftCell="H10" zoomScale="55" zoomScaleNormal="55" workbookViewId="0">
      <selection activeCell="M23" sqref="M23"/>
    </sheetView>
  </sheetViews>
  <sheetFormatPr defaultColWidth="8.85546875" defaultRowHeight="18"/>
  <cols>
    <col min="1" max="1" width="9.85546875" style="4" customWidth="1"/>
    <col min="2" max="2" width="15.85546875" style="4" customWidth="1"/>
    <col min="3" max="3" width="154.85546875" style="4" customWidth="1"/>
    <col min="4" max="4" width="22.28515625" style="4" customWidth="1"/>
    <col min="5" max="5" width="17.28515625" style="4" customWidth="1"/>
    <col min="6" max="6" width="23.7109375" style="4" customWidth="1"/>
    <col min="7" max="11" width="27.85546875" style="4" customWidth="1"/>
    <col min="12" max="17" width="30.7109375" style="4" customWidth="1"/>
    <col min="18" max="18" width="23" style="4" bestFit="1" customWidth="1"/>
    <col min="19" max="19" width="30.7109375" style="4" bestFit="1" customWidth="1"/>
    <col min="20" max="20" width="23" style="4" bestFit="1" customWidth="1"/>
    <col min="21" max="21" width="30.7109375" style="4" bestFit="1" customWidth="1"/>
    <col min="22" max="22" width="25.5703125" style="4" bestFit="1" customWidth="1"/>
    <col min="23" max="23" width="26.28515625" style="4" bestFit="1" customWidth="1"/>
    <col min="24" max="24" width="25.140625" style="4" bestFit="1" customWidth="1"/>
    <col min="25" max="25" width="26.85546875" style="4" bestFit="1" customWidth="1"/>
    <col min="26" max="16384" width="8.85546875" style="4"/>
  </cols>
  <sheetData>
    <row r="1" spans="1:25" ht="29.25" customHeight="1">
      <c r="A1" s="1"/>
      <c r="B1" s="2"/>
      <c r="C1" s="3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5" ht="30" customHeight="1">
      <c r="A2" s="2"/>
      <c r="B2" s="2"/>
      <c r="C2" s="3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25" ht="30" customHeight="1">
      <c r="A3" s="2"/>
      <c r="B3" s="2"/>
      <c r="C3" s="3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25" ht="30" customHeight="1">
      <c r="A4" s="2"/>
      <c r="B4" s="2"/>
      <c r="C4" s="3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25" ht="30" customHeight="1">
      <c r="A5" s="35" t="s">
        <v>9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25" ht="30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25" ht="52.9" customHeight="1">
      <c r="A7" s="43" t="s">
        <v>0</v>
      </c>
      <c r="B7" s="44"/>
      <c r="C7" s="8"/>
      <c r="D7" s="9" t="s">
        <v>1</v>
      </c>
      <c r="E7" s="36" t="s">
        <v>27</v>
      </c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</row>
    <row r="8" spans="1:25" ht="92.25" customHeight="1">
      <c r="A8" s="45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</row>
    <row r="9" spans="1:25" ht="42.75" customHeight="1">
      <c r="A9" s="43" t="s">
        <v>21</v>
      </c>
      <c r="B9" s="44"/>
      <c r="C9" s="10" t="s">
        <v>28</v>
      </c>
      <c r="D9" s="47"/>
      <c r="E9" s="47"/>
      <c r="F9" s="47" t="s">
        <v>22</v>
      </c>
      <c r="G9" s="47"/>
      <c r="H9" s="56" t="s">
        <v>38</v>
      </c>
      <c r="I9" s="57"/>
      <c r="J9" s="56" t="s">
        <v>38</v>
      </c>
      <c r="K9" s="57"/>
      <c r="L9" s="54" t="s">
        <v>37</v>
      </c>
      <c r="M9" s="55"/>
      <c r="N9" s="54" t="s">
        <v>23</v>
      </c>
      <c r="O9" s="55"/>
      <c r="P9" s="47" t="s">
        <v>24</v>
      </c>
      <c r="Q9" s="47"/>
    </row>
    <row r="10" spans="1:25" ht="34.15" customHeight="1">
      <c r="A10" s="39" t="s">
        <v>3</v>
      </c>
      <c r="B10" s="39" t="s">
        <v>8</v>
      </c>
      <c r="C10" s="37" t="s">
        <v>11</v>
      </c>
      <c r="D10" s="38"/>
      <c r="E10" s="38"/>
      <c r="F10" s="42" t="s">
        <v>25</v>
      </c>
      <c r="G10" s="42"/>
      <c r="H10" s="48" t="s">
        <v>40</v>
      </c>
      <c r="I10" s="49"/>
      <c r="J10" s="48" t="s">
        <v>39</v>
      </c>
      <c r="K10" s="49"/>
      <c r="L10" s="48" t="s">
        <v>37</v>
      </c>
      <c r="M10" s="49"/>
      <c r="N10" s="48" t="s">
        <v>26</v>
      </c>
      <c r="O10" s="49"/>
      <c r="P10" s="48" t="s">
        <v>36</v>
      </c>
      <c r="Q10" s="49"/>
      <c r="R10" s="60" t="s">
        <v>12</v>
      </c>
      <c r="S10" s="61"/>
      <c r="T10" s="61"/>
      <c r="U10" s="62"/>
      <c r="V10" s="63" t="s">
        <v>13</v>
      </c>
      <c r="W10" s="64"/>
      <c r="X10" s="64"/>
      <c r="Y10" s="64"/>
    </row>
    <row r="11" spans="1:25" ht="78.599999999999994" customHeight="1">
      <c r="A11" s="40"/>
      <c r="B11" s="40"/>
      <c r="C11" s="37" t="s">
        <v>7</v>
      </c>
      <c r="D11" s="38"/>
      <c r="E11" s="38"/>
      <c r="F11" s="42"/>
      <c r="G11" s="42"/>
      <c r="H11" s="50"/>
      <c r="I11" s="51"/>
      <c r="J11" s="50"/>
      <c r="K11" s="51"/>
      <c r="L11" s="50"/>
      <c r="M11" s="51"/>
      <c r="N11" s="50"/>
      <c r="O11" s="51"/>
      <c r="P11" s="50"/>
      <c r="Q11" s="51"/>
      <c r="R11" s="70" t="s">
        <v>2</v>
      </c>
      <c r="S11" s="71"/>
      <c r="T11" s="65" t="s">
        <v>10</v>
      </c>
      <c r="U11" s="66"/>
      <c r="V11" s="58" t="s">
        <v>14</v>
      </c>
      <c r="W11" s="58" t="s">
        <v>18</v>
      </c>
      <c r="X11" s="69" t="s">
        <v>19</v>
      </c>
      <c r="Y11" s="69" t="s">
        <v>20</v>
      </c>
    </row>
    <row r="12" spans="1:25" ht="30" customHeight="1">
      <c r="A12" s="41"/>
      <c r="B12" s="41"/>
      <c r="C12" s="11" t="s">
        <v>4</v>
      </c>
      <c r="D12" s="12" t="s">
        <v>5</v>
      </c>
      <c r="E12" s="11" t="s">
        <v>6</v>
      </c>
      <c r="F12" s="13" t="s">
        <v>16</v>
      </c>
      <c r="G12" s="13" t="s">
        <v>15</v>
      </c>
      <c r="H12" s="13" t="s">
        <v>16</v>
      </c>
      <c r="I12" s="13" t="s">
        <v>15</v>
      </c>
      <c r="J12" s="13" t="s">
        <v>16</v>
      </c>
      <c r="K12" s="13" t="s">
        <v>15</v>
      </c>
      <c r="L12" s="13" t="s">
        <v>16</v>
      </c>
      <c r="M12" s="13" t="s">
        <v>15</v>
      </c>
      <c r="N12" s="13" t="s">
        <v>16</v>
      </c>
      <c r="O12" s="13" t="s">
        <v>15</v>
      </c>
      <c r="P12" s="13" t="s">
        <v>16</v>
      </c>
      <c r="Q12" s="13" t="s">
        <v>15</v>
      </c>
      <c r="R12" s="72"/>
      <c r="S12" s="73"/>
      <c r="T12" s="67"/>
      <c r="U12" s="68"/>
      <c r="V12" s="59"/>
      <c r="W12" s="59"/>
      <c r="X12" s="69"/>
      <c r="Y12" s="69"/>
    </row>
    <row r="13" spans="1:25" s="22" customFormat="1" ht="126" customHeight="1">
      <c r="A13" s="14">
        <v>1</v>
      </c>
      <c r="B13" s="14">
        <v>146569</v>
      </c>
      <c r="C13" s="15" t="s">
        <v>29</v>
      </c>
      <c r="D13" s="27">
        <v>30</v>
      </c>
      <c r="E13" s="16" t="s">
        <v>6</v>
      </c>
      <c r="F13" s="17"/>
      <c r="G13" s="17">
        <f>F13*D13</f>
        <v>0</v>
      </c>
      <c r="H13" s="17"/>
      <c r="I13" s="17">
        <f>H13*D13</f>
        <v>0</v>
      </c>
      <c r="J13" s="17"/>
      <c r="K13" s="17">
        <f>J13*D13</f>
        <v>0</v>
      </c>
      <c r="L13" s="17">
        <v>365.09</v>
      </c>
      <c r="M13" s="17">
        <f>L13*D13</f>
        <v>10952.699999999999</v>
      </c>
      <c r="N13" s="17">
        <v>316</v>
      </c>
      <c r="O13" s="17">
        <f t="shared" ref="O13:O18" si="0">N13*D13</f>
        <v>9480</v>
      </c>
      <c r="P13" s="30">
        <v>290</v>
      </c>
      <c r="Q13" s="17">
        <f t="shared" ref="Q13:Q18" si="1">P13*D13</f>
        <v>8700</v>
      </c>
      <c r="R13" s="18">
        <f>AVERAGE(P13,N13,L13,J13,H13,F13)</f>
        <v>323.69666666666666</v>
      </c>
      <c r="S13" s="19">
        <f t="shared" ref="S13:S18" si="2">R13*D13</f>
        <v>9710.9</v>
      </c>
      <c r="T13" s="18">
        <f>MEDIAN(P13,N13,L13,J13,H13,F13)</f>
        <v>316</v>
      </c>
      <c r="U13" s="19">
        <f t="shared" ref="U13:U18" si="3">T13*D13</f>
        <v>9480</v>
      </c>
      <c r="V13" s="20">
        <f>STDEVA(P13,N13,L13,J13,H13,F13)</f>
        <v>38.132086663771183</v>
      </c>
      <c r="W13" s="26">
        <f t="shared" ref="W13:W18" si="4">V13/R13</f>
        <v>0.11780191330495994</v>
      </c>
      <c r="X13" s="21">
        <f t="shared" ref="X13:X18" si="5">R13-V13</f>
        <v>285.56458000289547</v>
      </c>
      <c r="Y13" s="21">
        <f t="shared" ref="Y13:Y18" si="6">R13+V13</f>
        <v>361.82875333043785</v>
      </c>
    </row>
    <row r="14" spans="1:25" s="22" customFormat="1" ht="126" customHeight="1">
      <c r="A14" s="14">
        <v>2</v>
      </c>
      <c r="B14" s="14">
        <v>137603</v>
      </c>
      <c r="C14" s="15" t="s">
        <v>30</v>
      </c>
      <c r="D14" s="27">
        <v>60</v>
      </c>
      <c r="E14" s="16" t="s">
        <v>6</v>
      </c>
      <c r="F14" s="17">
        <v>51.12</v>
      </c>
      <c r="G14" s="17">
        <f t="shared" ref="G14:G18" si="7">F14*D14</f>
        <v>3067.2</v>
      </c>
      <c r="H14" s="17"/>
      <c r="I14" s="17">
        <f t="shared" ref="I14:I18" si="8">H14*F14</f>
        <v>0</v>
      </c>
      <c r="J14" s="17">
        <v>43.5</v>
      </c>
      <c r="K14" s="17">
        <f>J14*F14</f>
        <v>2223.7199999999998</v>
      </c>
      <c r="L14" s="17">
        <v>15.54</v>
      </c>
      <c r="M14" s="17">
        <f t="shared" ref="M14:M18" si="9">L14*D14</f>
        <v>932.4</v>
      </c>
      <c r="N14" s="17">
        <v>22.37</v>
      </c>
      <c r="O14" s="17">
        <f t="shared" si="0"/>
        <v>1342.2</v>
      </c>
      <c r="P14" s="17">
        <v>60.2</v>
      </c>
      <c r="Q14" s="17">
        <f t="shared" si="1"/>
        <v>3612</v>
      </c>
      <c r="R14" s="18">
        <f t="shared" ref="R14:R18" si="10">AVERAGE(P14,N14,L14,J14,H14,F14)</f>
        <v>38.546000000000006</v>
      </c>
      <c r="S14" s="19">
        <f t="shared" si="2"/>
        <v>2312.7600000000002</v>
      </c>
      <c r="T14" s="18">
        <f t="shared" ref="T14:T18" si="11">MEDIAN(P14,N14,L14,J14,H14,F14)</f>
        <v>43.5</v>
      </c>
      <c r="U14" s="19">
        <f t="shared" si="3"/>
        <v>2610</v>
      </c>
      <c r="V14" s="20">
        <f t="shared" ref="V14:V18" si="12">STDEVA(P14,N14,L14,J14,H14,F14)</f>
        <v>18.990012638226435</v>
      </c>
      <c r="W14" s="26">
        <f t="shared" si="4"/>
        <v>0.49265845063628994</v>
      </c>
      <c r="X14" s="21">
        <f t="shared" si="5"/>
        <v>19.555987361773571</v>
      </c>
      <c r="Y14" s="21">
        <f t="shared" si="6"/>
        <v>57.536012638226438</v>
      </c>
    </row>
    <row r="15" spans="1:25" s="22" customFormat="1" ht="126" customHeight="1">
      <c r="A15" s="14">
        <v>3</v>
      </c>
      <c r="B15" s="29">
        <v>137371</v>
      </c>
      <c r="C15" s="15" t="s">
        <v>31</v>
      </c>
      <c r="D15" s="27">
        <v>120</v>
      </c>
      <c r="E15" s="16" t="s">
        <v>32</v>
      </c>
      <c r="F15" s="17">
        <v>38.9</v>
      </c>
      <c r="G15" s="17">
        <f t="shared" si="7"/>
        <v>4668</v>
      </c>
      <c r="H15" s="17">
        <v>20</v>
      </c>
      <c r="I15" s="17">
        <f t="shared" si="8"/>
        <v>778</v>
      </c>
      <c r="J15" s="17"/>
      <c r="K15" s="17">
        <f>J15*H15</f>
        <v>0</v>
      </c>
      <c r="L15" s="17">
        <v>82.31</v>
      </c>
      <c r="M15" s="17">
        <f t="shared" si="9"/>
        <v>9877.2000000000007</v>
      </c>
      <c r="N15" s="17">
        <v>29.75</v>
      </c>
      <c r="O15" s="17">
        <f t="shared" si="0"/>
        <v>3570</v>
      </c>
      <c r="P15" s="17">
        <v>85.2</v>
      </c>
      <c r="Q15" s="17">
        <f t="shared" si="1"/>
        <v>10224</v>
      </c>
      <c r="R15" s="18">
        <f t="shared" si="10"/>
        <v>51.231999999999992</v>
      </c>
      <c r="S15" s="19">
        <f t="shared" si="2"/>
        <v>6147.8399999999992</v>
      </c>
      <c r="T15" s="18">
        <f t="shared" si="11"/>
        <v>38.9</v>
      </c>
      <c r="U15" s="19">
        <f t="shared" si="3"/>
        <v>4668</v>
      </c>
      <c r="V15" s="20">
        <f t="shared" si="12"/>
        <v>30.44938209553688</v>
      </c>
      <c r="W15" s="26">
        <f t="shared" si="4"/>
        <v>0.59434302965991737</v>
      </c>
      <c r="X15" s="21">
        <f t="shared" si="5"/>
        <v>20.782617904463113</v>
      </c>
      <c r="Y15" s="21">
        <f t="shared" si="6"/>
        <v>81.681382095536875</v>
      </c>
    </row>
    <row r="16" spans="1:25" s="22" customFormat="1" ht="126" customHeight="1">
      <c r="A16" s="14">
        <v>4</v>
      </c>
      <c r="B16" s="14">
        <v>156700</v>
      </c>
      <c r="C16" s="15" t="s">
        <v>33</v>
      </c>
      <c r="D16" s="27">
        <v>120</v>
      </c>
      <c r="E16" s="16" t="s">
        <v>6</v>
      </c>
      <c r="F16" s="17">
        <v>136.96</v>
      </c>
      <c r="G16" s="17">
        <f t="shared" si="7"/>
        <v>16435.2</v>
      </c>
      <c r="H16" s="17"/>
      <c r="I16" s="17">
        <f t="shared" si="8"/>
        <v>0</v>
      </c>
      <c r="J16" s="17"/>
      <c r="K16" s="17">
        <f>J16*H16</f>
        <v>0</v>
      </c>
      <c r="L16" s="17">
        <v>131.32</v>
      </c>
      <c r="M16" s="17">
        <f>L16*D16</f>
        <v>15758.4</v>
      </c>
      <c r="N16" s="17">
        <v>70</v>
      </c>
      <c r="O16" s="17">
        <f t="shared" si="0"/>
        <v>8400</v>
      </c>
      <c r="P16" s="17">
        <v>220.34</v>
      </c>
      <c r="Q16" s="17">
        <f t="shared" si="1"/>
        <v>26440.799999999999</v>
      </c>
      <c r="R16" s="18">
        <f t="shared" si="10"/>
        <v>139.655</v>
      </c>
      <c r="S16" s="19">
        <f t="shared" si="2"/>
        <v>16758.599999999999</v>
      </c>
      <c r="T16" s="18">
        <f t="shared" si="11"/>
        <v>134.13999999999999</v>
      </c>
      <c r="U16" s="19">
        <f t="shared" si="3"/>
        <v>16096.8</v>
      </c>
      <c r="V16" s="20">
        <f t="shared" si="12"/>
        <v>61.748477714029484</v>
      </c>
      <c r="W16" s="26">
        <f t="shared" si="4"/>
        <v>0.44215013937223502</v>
      </c>
      <c r="X16" s="21">
        <f t="shared" si="5"/>
        <v>77.90652228597051</v>
      </c>
      <c r="Y16" s="21">
        <f t="shared" si="6"/>
        <v>201.40347771402949</v>
      </c>
    </row>
    <row r="17" spans="1:25" s="22" customFormat="1" ht="126" customHeight="1">
      <c r="A17" s="14">
        <v>5</v>
      </c>
      <c r="B17" s="14">
        <v>26344</v>
      </c>
      <c r="C17" s="15" t="s">
        <v>34</v>
      </c>
      <c r="D17" s="27">
        <v>6</v>
      </c>
      <c r="E17" s="16" t="s">
        <v>6</v>
      </c>
      <c r="F17" s="17">
        <v>451.16</v>
      </c>
      <c r="G17" s="17">
        <f t="shared" si="7"/>
        <v>2706.96</v>
      </c>
      <c r="H17" s="17"/>
      <c r="I17" s="17">
        <f t="shared" si="8"/>
        <v>0</v>
      </c>
      <c r="J17" s="17"/>
      <c r="K17" s="17">
        <f t="shared" ref="K17" si="13">J17*H17</f>
        <v>0</v>
      </c>
      <c r="L17" s="17">
        <v>126.47</v>
      </c>
      <c r="M17" s="17">
        <f t="shared" si="9"/>
        <v>758.81999999999994</v>
      </c>
      <c r="N17" s="17">
        <v>181.44</v>
      </c>
      <c r="O17" s="17">
        <f t="shared" si="0"/>
        <v>1088.6399999999999</v>
      </c>
      <c r="P17" s="17">
        <v>650</v>
      </c>
      <c r="Q17" s="17">
        <f t="shared" si="1"/>
        <v>3900</v>
      </c>
      <c r="R17" s="18">
        <f t="shared" si="10"/>
        <v>352.26750000000004</v>
      </c>
      <c r="S17" s="19">
        <f t="shared" si="2"/>
        <v>2113.6050000000005</v>
      </c>
      <c r="T17" s="18">
        <f t="shared" si="11"/>
        <v>316.3</v>
      </c>
      <c r="U17" s="19">
        <f t="shared" si="3"/>
        <v>1897.8000000000002</v>
      </c>
      <c r="V17" s="20">
        <f t="shared" si="12"/>
        <v>243.98832887046046</v>
      </c>
      <c r="W17" s="26">
        <f t="shared" si="4"/>
        <v>0.69262230796329616</v>
      </c>
      <c r="X17" s="21">
        <f t="shared" si="5"/>
        <v>108.27917112953958</v>
      </c>
      <c r="Y17" s="21">
        <f t="shared" si="6"/>
        <v>596.2558288704605</v>
      </c>
    </row>
    <row r="18" spans="1:25" s="22" customFormat="1" ht="126" customHeight="1">
      <c r="A18" s="14">
        <v>6</v>
      </c>
      <c r="B18" s="14">
        <v>165663</v>
      </c>
      <c r="C18" s="15" t="s">
        <v>35</v>
      </c>
      <c r="D18" s="27">
        <v>6</v>
      </c>
      <c r="E18" s="16" t="s">
        <v>6</v>
      </c>
      <c r="F18" s="17">
        <v>1815</v>
      </c>
      <c r="G18" s="17">
        <f t="shared" si="7"/>
        <v>10890</v>
      </c>
      <c r="H18" s="17"/>
      <c r="I18" s="17">
        <f t="shared" si="8"/>
        <v>0</v>
      </c>
      <c r="J18" s="17"/>
      <c r="K18" s="17">
        <f t="shared" ref="K18" si="14">J18*F18</f>
        <v>0</v>
      </c>
      <c r="L18" s="17">
        <v>370.9</v>
      </c>
      <c r="M18" s="17">
        <f t="shared" si="9"/>
        <v>2225.3999999999996</v>
      </c>
      <c r="N18" s="17"/>
      <c r="O18" s="17">
        <f t="shared" si="0"/>
        <v>0</v>
      </c>
      <c r="P18" s="17">
        <v>750</v>
      </c>
      <c r="Q18" s="17">
        <f t="shared" si="1"/>
        <v>4500</v>
      </c>
      <c r="R18" s="18">
        <f t="shared" si="10"/>
        <v>978.63333333333333</v>
      </c>
      <c r="S18" s="19">
        <f t="shared" si="2"/>
        <v>5871.8</v>
      </c>
      <c r="T18" s="18">
        <f t="shared" si="11"/>
        <v>750</v>
      </c>
      <c r="U18" s="19">
        <f t="shared" si="3"/>
        <v>4500</v>
      </c>
      <c r="V18" s="20">
        <f t="shared" si="12"/>
        <v>748.70628642568056</v>
      </c>
      <c r="W18" s="26">
        <f t="shared" si="4"/>
        <v>0.76505291708744905</v>
      </c>
      <c r="X18" s="21">
        <f t="shared" si="5"/>
        <v>229.92704690765277</v>
      </c>
      <c r="Y18" s="21">
        <f t="shared" si="6"/>
        <v>1727.3396197590139</v>
      </c>
    </row>
    <row r="19" spans="1:25" ht="36" customHeight="1">
      <c r="A19" s="23"/>
      <c r="B19" s="24"/>
      <c r="C19" s="52" t="s">
        <v>17</v>
      </c>
      <c r="D19" s="52"/>
      <c r="E19" s="53"/>
      <c r="F19" s="34">
        <f>SUM(F13:F18)</f>
        <v>2493.1400000000003</v>
      </c>
      <c r="G19" s="34">
        <f>SUM(G13:G18)</f>
        <v>37767.360000000001</v>
      </c>
      <c r="H19" s="34">
        <f t="shared" ref="H19:M19" si="15">SUM(H13,H14,H15,H16,H17,H18)</f>
        <v>20</v>
      </c>
      <c r="I19" s="34">
        <f t="shared" si="15"/>
        <v>778</v>
      </c>
      <c r="J19" s="34">
        <f t="shared" si="15"/>
        <v>43.5</v>
      </c>
      <c r="K19" s="34">
        <f t="shared" si="15"/>
        <v>2223.7199999999998</v>
      </c>
      <c r="L19" s="34">
        <f t="shared" si="15"/>
        <v>1091.6300000000001</v>
      </c>
      <c r="M19" s="34">
        <f t="shared" si="15"/>
        <v>40504.92</v>
      </c>
      <c r="N19" s="28">
        <f t="shared" ref="N19:U19" si="16">SUM(N13:N18)</f>
        <v>619.55999999999995</v>
      </c>
      <c r="O19" s="28">
        <f t="shared" si="16"/>
        <v>23880.84</v>
      </c>
      <c r="P19" s="28">
        <f>SUM(P13:P18)</f>
        <v>2055.7399999999998</v>
      </c>
      <c r="Q19" s="28">
        <f t="shared" si="16"/>
        <v>57376.800000000003</v>
      </c>
      <c r="R19" s="28">
        <f t="shared" si="16"/>
        <v>1884.0304999999998</v>
      </c>
      <c r="S19" s="28">
        <f t="shared" si="16"/>
        <v>42915.505000000005</v>
      </c>
      <c r="T19" s="28">
        <f t="shared" si="16"/>
        <v>1598.84</v>
      </c>
      <c r="U19" s="28">
        <f t="shared" si="16"/>
        <v>39252.600000000006</v>
      </c>
      <c r="V19" s="31"/>
      <c r="W19" s="32"/>
      <c r="X19" s="25"/>
      <c r="Y19" s="25"/>
    </row>
    <row r="20" spans="1:25" ht="30" customHeight="1"/>
  </sheetData>
  <mergeCells count="31">
    <mergeCell ref="W11:W12"/>
    <mergeCell ref="R10:U10"/>
    <mergeCell ref="V10:Y10"/>
    <mergeCell ref="T11:U12"/>
    <mergeCell ref="X11:X12"/>
    <mergeCell ref="Y11:Y12"/>
    <mergeCell ref="R11:S12"/>
    <mergeCell ref="V11:V12"/>
    <mergeCell ref="C19:E19"/>
    <mergeCell ref="D9:E9"/>
    <mergeCell ref="N9:O9"/>
    <mergeCell ref="F9:G9"/>
    <mergeCell ref="N10:O11"/>
    <mergeCell ref="L9:M9"/>
    <mergeCell ref="L10:M11"/>
    <mergeCell ref="J9:K9"/>
    <mergeCell ref="J10:K11"/>
    <mergeCell ref="H9:I9"/>
    <mergeCell ref="H10:I11"/>
    <mergeCell ref="A5:Q5"/>
    <mergeCell ref="E7:Q7"/>
    <mergeCell ref="C11:E11"/>
    <mergeCell ref="A10:A12"/>
    <mergeCell ref="B10:B12"/>
    <mergeCell ref="C10:E10"/>
    <mergeCell ref="F10:G11"/>
    <mergeCell ref="A7:B7"/>
    <mergeCell ref="A9:B9"/>
    <mergeCell ref="A8:Q8"/>
    <mergeCell ref="P9:Q9"/>
    <mergeCell ref="P10:Q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0"/>
  <sheetViews>
    <sheetView tabSelected="1" topLeftCell="I7" zoomScale="55" zoomScaleNormal="55" workbookViewId="0">
      <selection activeCell="L10" sqref="L10:M11"/>
    </sheetView>
  </sheetViews>
  <sheetFormatPr defaultColWidth="8.85546875" defaultRowHeight="18"/>
  <cols>
    <col min="1" max="1" width="9.85546875" style="4" customWidth="1"/>
    <col min="2" max="2" width="15.85546875" style="4" customWidth="1"/>
    <col min="3" max="3" width="154.85546875" style="4" customWidth="1"/>
    <col min="4" max="4" width="22.28515625" style="4" customWidth="1"/>
    <col min="5" max="5" width="17.28515625" style="4" customWidth="1"/>
    <col min="6" max="6" width="23.7109375" style="4" customWidth="1"/>
    <col min="7" max="11" width="27.85546875" style="4" customWidth="1"/>
    <col min="12" max="17" width="30.7109375" style="4" customWidth="1"/>
    <col min="18" max="18" width="23" style="4" bestFit="1" customWidth="1"/>
    <col min="19" max="19" width="30.7109375" style="4" bestFit="1" customWidth="1"/>
    <col min="20" max="20" width="23" style="4" bestFit="1" customWidth="1"/>
    <col min="21" max="21" width="30.7109375" style="4" bestFit="1" customWidth="1"/>
    <col min="22" max="22" width="25.5703125" style="4" bestFit="1" customWidth="1"/>
    <col min="23" max="23" width="26.28515625" style="4" bestFit="1" customWidth="1"/>
    <col min="24" max="24" width="25.140625" style="4" bestFit="1" customWidth="1"/>
    <col min="25" max="25" width="26.85546875" style="4" bestFit="1" customWidth="1"/>
    <col min="26" max="16384" width="8.85546875" style="4"/>
  </cols>
  <sheetData>
    <row r="1" spans="1:25" ht="29.25" customHeight="1">
      <c r="A1" s="1"/>
      <c r="B1" s="2"/>
      <c r="C1" s="3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5" ht="30" customHeight="1">
      <c r="A2" s="2"/>
      <c r="B2" s="2"/>
      <c r="C2" s="3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25" ht="30" customHeight="1">
      <c r="A3" s="2"/>
      <c r="B3" s="2"/>
      <c r="C3" s="3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25" ht="30" customHeight="1">
      <c r="A4" s="2"/>
      <c r="B4" s="2"/>
      <c r="C4" s="3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25" ht="30" customHeight="1">
      <c r="A5" s="35" t="s">
        <v>9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25" ht="30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25" ht="52.9" customHeight="1">
      <c r="A7" s="43" t="s">
        <v>0</v>
      </c>
      <c r="B7" s="44"/>
      <c r="C7" s="8"/>
      <c r="D7" s="9" t="s">
        <v>1</v>
      </c>
      <c r="E7" s="36" t="s">
        <v>27</v>
      </c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</row>
    <row r="8" spans="1:25" ht="92.25" customHeight="1">
      <c r="A8" s="45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</row>
    <row r="9" spans="1:25" ht="42.75" customHeight="1">
      <c r="A9" s="43" t="s">
        <v>21</v>
      </c>
      <c r="B9" s="44"/>
      <c r="C9" s="10" t="s">
        <v>28</v>
      </c>
      <c r="D9" s="47"/>
      <c r="E9" s="47"/>
      <c r="F9" s="47" t="s">
        <v>22</v>
      </c>
      <c r="G9" s="47"/>
      <c r="H9" s="56" t="s">
        <v>38</v>
      </c>
      <c r="I9" s="57"/>
      <c r="J9" s="56" t="s">
        <v>38</v>
      </c>
      <c r="K9" s="57"/>
      <c r="L9" s="54" t="s">
        <v>41</v>
      </c>
      <c r="M9" s="55"/>
      <c r="N9" s="54" t="s">
        <v>23</v>
      </c>
      <c r="O9" s="55"/>
      <c r="P9" s="47" t="s">
        <v>24</v>
      </c>
      <c r="Q9" s="47"/>
    </row>
    <row r="10" spans="1:25" ht="34.15" customHeight="1">
      <c r="A10" s="39" t="s">
        <v>3</v>
      </c>
      <c r="B10" s="39" t="s">
        <v>8</v>
      </c>
      <c r="C10" s="37" t="s">
        <v>11</v>
      </c>
      <c r="D10" s="38"/>
      <c r="E10" s="38"/>
      <c r="F10" s="74" t="s">
        <v>25</v>
      </c>
      <c r="G10" s="42"/>
      <c r="H10" s="48" t="s">
        <v>40</v>
      </c>
      <c r="I10" s="49"/>
      <c r="J10" s="48" t="s">
        <v>39</v>
      </c>
      <c r="K10" s="49"/>
      <c r="L10" s="48" t="s">
        <v>41</v>
      </c>
      <c r="M10" s="49"/>
      <c r="N10" s="48" t="s">
        <v>26</v>
      </c>
      <c r="O10" s="49"/>
      <c r="P10" s="48" t="s">
        <v>36</v>
      </c>
      <c r="Q10" s="49"/>
      <c r="R10" s="60" t="s">
        <v>12</v>
      </c>
      <c r="S10" s="61"/>
      <c r="T10" s="61"/>
      <c r="U10" s="62"/>
      <c r="V10" s="63" t="s">
        <v>13</v>
      </c>
      <c r="W10" s="64"/>
      <c r="X10" s="64"/>
      <c r="Y10" s="64"/>
    </row>
    <row r="11" spans="1:25" ht="78.599999999999994" customHeight="1">
      <c r="A11" s="40"/>
      <c r="B11" s="40"/>
      <c r="C11" s="37" t="s">
        <v>7</v>
      </c>
      <c r="D11" s="38"/>
      <c r="E11" s="38"/>
      <c r="F11" s="74"/>
      <c r="G11" s="42"/>
      <c r="H11" s="50"/>
      <c r="I11" s="51"/>
      <c r="J11" s="50"/>
      <c r="K11" s="51"/>
      <c r="L11" s="50"/>
      <c r="M11" s="51"/>
      <c r="N11" s="50"/>
      <c r="O11" s="51"/>
      <c r="P11" s="50"/>
      <c r="Q11" s="51"/>
      <c r="R11" s="70" t="s">
        <v>2</v>
      </c>
      <c r="S11" s="71"/>
      <c r="T11" s="65" t="s">
        <v>10</v>
      </c>
      <c r="U11" s="66"/>
      <c r="V11" s="58" t="s">
        <v>14</v>
      </c>
      <c r="W11" s="58" t="s">
        <v>18</v>
      </c>
      <c r="X11" s="69" t="s">
        <v>19</v>
      </c>
      <c r="Y11" s="69" t="s">
        <v>20</v>
      </c>
    </row>
    <row r="12" spans="1:25" ht="30" customHeight="1">
      <c r="A12" s="41"/>
      <c r="B12" s="41"/>
      <c r="C12" s="11" t="s">
        <v>4</v>
      </c>
      <c r="D12" s="12" t="s">
        <v>5</v>
      </c>
      <c r="E12" s="11" t="s">
        <v>6</v>
      </c>
      <c r="F12" s="13" t="s">
        <v>16</v>
      </c>
      <c r="G12" s="13" t="s">
        <v>15</v>
      </c>
      <c r="H12" s="13" t="s">
        <v>16</v>
      </c>
      <c r="I12" s="13" t="s">
        <v>15</v>
      </c>
      <c r="J12" s="13" t="s">
        <v>16</v>
      </c>
      <c r="K12" s="13" t="s">
        <v>15</v>
      </c>
      <c r="L12" s="13" t="s">
        <v>16</v>
      </c>
      <c r="M12" s="13" t="s">
        <v>15</v>
      </c>
      <c r="N12" s="13" t="s">
        <v>16</v>
      </c>
      <c r="O12" s="13" t="s">
        <v>15</v>
      </c>
      <c r="P12" s="13" t="s">
        <v>16</v>
      </c>
      <c r="Q12" s="13" t="s">
        <v>15</v>
      </c>
      <c r="R12" s="72"/>
      <c r="S12" s="73"/>
      <c r="T12" s="67"/>
      <c r="U12" s="68"/>
      <c r="V12" s="59"/>
      <c r="W12" s="59"/>
      <c r="X12" s="69"/>
      <c r="Y12" s="69"/>
    </row>
    <row r="13" spans="1:25" s="22" customFormat="1" ht="126" customHeight="1">
      <c r="A13" s="14">
        <v>1</v>
      </c>
      <c r="B13" s="14">
        <v>146569</v>
      </c>
      <c r="C13" s="15" t="s">
        <v>29</v>
      </c>
      <c r="D13" s="27">
        <v>30</v>
      </c>
      <c r="E13" s="16" t="s">
        <v>6</v>
      </c>
      <c r="F13" s="17"/>
      <c r="G13" s="17"/>
      <c r="H13" s="17"/>
      <c r="I13" s="17"/>
      <c r="J13" s="17"/>
      <c r="K13" s="17"/>
      <c r="L13" s="17">
        <v>365.09</v>
      </c>
      <c r="M13" s="17">
        <f>L13*D13</f>
        <v>10952.699999999999</v>
      </c>
      <c r="N13" s="17">
        <v>316</v>
      </c>
      <c r="O13" s="17">
        <f t="shared" ref="O13:O17" si="0">N13*D13</f>
        <v>9480</v>
      </c>
      <c r="P13" s="30">
        <v>290</v>
      </c>
      <c r="Q13" s="17">
        <f t="shared" ref="Q13:Q18" si="1">P13*D13</f>
        <v>8700</v>
      </c>
      <c r="R13" s="18">
        <f>AVERAGE(P13,N13,L13,J13,H13,F13)</f>
        <v>323.69666666666666</v>
      </c>
      <c r="S13" s="19">
        <f t="shared" ref="S13:S18" si="2">R13*D13</f>
        <v>9710.9</v>
      </c>
      <c r="T13" s="18">
        <f>MEDIAN(P13,N13,L13,J13,H13,F13)</f>
        <v>316</v>
      </c>
      <c r="U13" s="19">
        <f t="shared" ref="U13:U18" si="3">T13*D13</f>
        <v>9480</v>
      </c>
      <c r="V13" s="20">
        <f>STDEVA(P13,N13,L13,J13,H13,F13)</f>
        <v>38.132086663771183</v>
      </c>
      <c r="W13" s="26">
        <f t="shared" ref="W13:W18" si="4">V13/R13</f>
        <v>0.11780191330495994</v>
      </c>
      <c r="X13" s="21">
        <f t="shared" ref="X13:X18" si="5">R13-V13</f>
        <v>285.56458000289547</v>
      </c>
      <c r="Y13" s="21">
        <f t="shared" ref="Y13:Y18" si="6">R13+V13</f>
        <v>361.82875333043785</v>
      </c>
    </row>
    <row r="14" spans="1:25" s="22" customFormat="1" ht="126" customHeight="1">
      <c r="A14" s="14">
        <v>2</v>
      </c>
      <c r="B14" s="14">
        <v>137603</v>
      </c>
      <c r="C14" s="15" t="s">
        <v>30</v>
      </c>
      <c r="D14" s="27">
        <v>60</v>
      </c>
      <c r="E14" s="16" t="s">
        <v>6</v>
      </c>
      <c r="F14" s="17">
        <v>51.12</v>
      </c>
      <c r="G14" s="17">
        <f t="shared" ref="G14:G18" si="7">F14*D14</f>
        <v>3067.2</v>
      </c>
      <c r="H14" s="17"/>
      <c r="I14" s="17"/>
      <c r="J14" s="17">
        <v>43.5</v>
      </c>
      <c r="K14" s="17">
        <f>J14*F14</f>
        <v>2223.7199999999998</v>
      </c>
      <c r="L14" s="33"/>
      <c r="M14" s="17">
        <f t="shared" ref="M14:M18" si="8">L14*D14</f>
        <v>0</v>
      </c>
      <c r="N14" s="33"/>
      <c r="O14" s="17">
        <f t="shared" si="0"/>
        <v>0</v>
      </c>
      <c r="P14" s="17">
        <v>60.2</v>
      </c>
      <c r="Q14" s="17">
        <f t="shared" si="1"/>
        <v>3612</v>
      </c>
      <c r="R14" s="18">
        <f t="shared" ref="R14:R18" si="9">AVERAGE(P14,N14,L14,J14,H14,F14)</f>
        <v>51.606666666666662</v>
      </c>
      <c r="S14" s="19">
        <f t="shared" si="2"/>
        <v>3096.3999999999996</v>
      </c>
      <c r="T14" s="18">
        <f t="shared" ref="T14:T18" si="10">MEDIAN(P14,N14,L14,J14,H14,F14)</f>
        <v>51.12</v>
      </c>
      <c r="U14" s="19">
        <f t="shared" si="3"/>
        <v>3067.2</v>
      </c>
      <c r="V14" s="20">
        <f t="shared" ref="V14:V18" si="11">STDEVA(P14,N14,L14,J14,H14,F14)</f>
        <v>8.3606299603160288</v>
      </c>
      <c r="W14" s="26">
        <f t="shared" si="4"/>
        <v>0.16200678130053023</v>
      </c>
      <c r="X14" s="21">
        <f t="shared" si="5"/>
        <v>43.246036706350637</v>
      </c>
      <c r="Y14" s="21">
        <f t="shared" si="6"/>
        <v>59.967296626982687</v>
      </c>
    </row>
    <row r="15" spans="1:25" s="22" customFormat="1" ht="126" customHeight="1">
      <c r="A15" s="14">
        <v>3</v>
      </c>
      <c r="B15" s="29">
        <v>137371</v>
      </c>
      <c r="C15" s="15" t="s">
        <v>31</v>
      </c>
      <c r="D15" s="27">
        <v>120</v>
      </c>
      <c r="E15" s="16" t="s">
        <v>32</v>
      </c>
      <c r="F15" s="17">
        <v>38.9</v>
      </c>
      <c r="G15" s="17">
        <f t="shared" si="7"/>
        <v>4668</v>
      </c>
      <c r="H15" s="33"/>
      <c r="I15" s="17">
        <f t="shared" ref="I15" si="12">H15*F15</f>
        <v>0</v>
      </c>
      <c r="J15" s="17"/>
      <c r="K15" s="17"/>
      <c r="L15" s="17">
        <v>82.31</v>
      </c>
      <c r="M15" s="17">
        <f t="shared" si="8"/>
        <v>9877.2000000000007</v>
      </c>
      <c r="N15" s="33"/>
      <c r="O15" s="17">
        <f t="shared" si="0"/>
        <v>0</v>
      </c>
      <c r="P15" s="17">
        <v>85.2</v>
      </c>
      <c r="Q15" s="17">
        <f t="shared" si="1"/>
        <v>10224</v>
      </c>
      <c r="R15" s="18">
        <f t="shared" si="9"/>
        <v>68.803333333333327</v>
      </c>
      <c r="S15" s="19">
        <f t="shared" si="2"/>
        <v>8256.4</v>
      </c>
      <c r="T15" s="18">
        <f t="shared" si="10"/>
        <v>82.31</v>
      </c>
      <c r="U15" s="19">
        <f t="shared" si="3"/>
        <v>9877.2000000000007</v>
      </c>
      <c r="V15" s="20">
        <f t="shared" si="11"/>
        <v>25.937328955259321</v>
      </c>
      <c r="W15" s="26">
        <f t="shared" si="4"/>
        <v>0.37697779596811187</v>
      </c>
      <c r="X15" s="21">
        <f t="shared" si="5"/>
        <v>42.86600437807401</v>
      </c>
      <c r="Y15" s="21">
        <f t="shared" si="6"/>
        <v>94.740662288592645</v>
      </c>
    </row>
    <row r="16" spans="1:25" s="22" customFormat="1" ht="126" customHeight="1">
      <c r="A16" s="14">
        <v>4</v>
      </c>
      <c r="B16" s="14">
        <v>156700</v>
      </c>
      <c r="C16" s="15" t="s">
        <v>33</v>
      </c>
      <c r="D16" s="27">
        <v>120</v>
      </c>
      <c r="E16" s="16" t="s">
        <v>6</v>
      </c>
      <c r="F16" s="17">
        <v>136.96</v>
      </c>
      <c r="G16" s="17">
        <f t="shared" si="7"/>
        <v>16435.2</v>
      </c>
      <c r="H16" s="17"/>
      <c r="I16" s="17"/>
      <c r="J16" s="17"/>
      <c r="K16" s="17"/>
      <c r="L16" s="17">
        <v>131.32</v>
      </c>
      <c r="M16" s="17">
        <f>L16*D16</f>
        <v>15758.4</v>
      </c>
      <c r="N16" s="33"/>
      <c r="O16" s="17">
        <f t="shared" si="0"/>
        <v>0</v>
      </c>
      <c r="P16" s="17">
        <v>220.34</v>
      </c>
      <c r="Q16" s="17">
        <f t="shared" si="1"/>
        <v>26440.799999999999</v>
      </c>
      <c r="R16" s="18">
        <f t="shared" si="9"/>
        <v>162.87333333333333</v>
      </c>
      <c r="S16" s="19">
        <f t="shared" si="2"/>
        <v>19544.8</v>
      </c>
      <c r="T16" s="18">
        <f t="shared" si="10"/>
        <v>136.96</v>
      </c>
      <c r="U16" s="19">
        <f t="shared" si="3"/>
        <v>16435.2</v>
      </c>
      <c r="V16" s="20">
        <f t="shared" si="11"/>
        <v>49.847424540625227</v>
      </c>
      <c r="W16" s="26">
        <f t="shared" si="4"/>
        <v>0.30605025095549848</v>
      </c>
      <c r="X16" s="21">
        <f t="shared" si="5"/>
        <v>113.02590879270811</v>
      </c>
      <c r="Y16" s="21">
        <f t="shared" si="6"/>
        <v>212.72075787395858</v>
      </c>
    </row>
    <row r="17" spans="1:25" s="22" customFormat="1" ht="126" customHeight="1">
      <c r="A17" s="14">
        <v>5</v>
      </c>
      <c r="B17" s="14">
        <v>26344</v>
      </c>
      <c r="C17" s="15" t="s">
        <v>34</v>
      </c>
      <c r="D17" s="27">
        <v>6</v>
      </c>
      <c r="E17" s="16" t="s">
        <v>6</v>
      </c>
      <c r="F17" s="17">
        <v>451.16</v>
      </c>
      <c r="G17" s="17">
        <f t="shared" si="7"/>
        <v>2706.96</v>
      </c>
      <c r="H17" s="17"/>
      <c r="I17" s="17"/>
      <c r="J17" s="17"/>
      <c r="K17" s="17"/>
      <c r="L17" s="17">
        <v>126.47</v>
      </c>
      <c r="M17" s="17">
        <f t="shared" si="8"/>
        <v>758.81999999999994</v>
      </c>
      <c r="N17" s="17">
        <v>181.44</v>
      </c>
      <c r="O17" s="17">
        <f t="shared" si="0"/>
        <v>1088.6399999999999</v>
      </c>
      <c r="P17" s="17">
        <v>650</v>
      </c>
      <c r="Q17" s="17">
        <f t="shared" si="1"/>
        <v>3900</v>
      </c>
      <c r="R17" s="18">
        <f t="shared" si="9"/>
        <v>352.26750000000004</v>
      </c>
      <c r="S17" s="19">
        <f t="shared" si="2"/>
        <v>2113.6050000000005</v>
      </c>
      <c r="T17" s="18">
        <f t="shared" si="10"/>
        <v>316.3</v>
      </c>
      <c r="U17" s="19">
        <f t="shared" si="3"/>
        <v>1897.8000000000002</v>
      </c>
      <c r="V17" s="20">
        <f t="shared" si="11"/>
        <v>243.98832887046046</v>
      </c>
      <c r="W17" s="26">
        <f t="shared" si="4"/>
        <v>0.69262230796329616</v>
      </c>
      <c r="X17" s="21">
        <f t="shared" si="5"/>
        <v>108.27917112953958</v>
      </c>
      <c r="Y17" s="21">
        <f t="shared" si="6"/>
        <v>596.2558288704605</v>
      </c>
    </row>
    <row r="18" spans="1:25" s="22" customFormat="1" ht="126" customHeight="1">
      <c r="A18" s="14">
        <v>6</v>
      </c>
      <c r="B18" s="14">
        <v>165663</v>
      </c>
      <c r="C18" s="15" t="s">
        <v>35</v>
      </c>
      <c r="D18" s="27">
        <v>6</v>
      </c>
      <c r="E18" s="16" t="s">
        <v>6</v>
      </c>
      <c r="F18" s="17">
        <v>1815</v>
      </c>
      <c r="G18" s="17">
        <f t="shared" si="7"/>
        <v>10890</v>
      </c>
      <c r="H18" s="17"/>
      <c r="I18" s="17"/>
      <c r="J18" s="17"/>
      <c r="K18" s="17"/>
      <c r="L18" s="17">
        <v>370.9</v>
      </c>
      <c r="M18" s="17">
        <f t="shared" si="8"/>
        <v>2225.3999999999996</v>
      </c>
      <c r="N18" s="17"/>
      <c r="O18" s="17"/>
      <c r="P18" s="17">
        <v>750</v>
      </c>
      <c r="Q18" s="17">
        <f t="shared" si="1"/>
        <v>4500</v>
      </c>
      <c r="R18" s="18">
        <f t="shared" si="9"/>
        <v>978.63333333333333</v>
      </c>
      <c r="S18" s="19">
        <f t="shared" si="2"/>
        <v>5871.8</v>
      </c>
      <c r="T18" s="18">
        <f t="shared" si="10"/>
        <v>750</v>
      </c>
      <c r="U18" s="19">
        <f t="shared" si="3"/>
        <v>4500</v>
      </c>
      <c r="V18" s="20">
        <f t="shared" si="11"/>
        <v>748.70628642568056</v>
      </c>
      <c r="W18" s="26">
        <f t="shared" si="4"/>
        <v>0.76505291708744905</v>
      </c>
      <c r="X18" s="21">
        <f t="shared" si="5"/>
        <v>229.92704690765277</v>
      </c>
      <c r="Y18" s="21">
        <f t="shared" si="6"/>
        <v>1727.3396197590139</v>
      </c>
    </row>
    <row r="19" spans="1:25" ht="36" customHeight="1">
      <c r="A19" s="23"/>
      <c r="B19" s="24"/>
      <c r="C19" s="52" t="s">
        <v>17</v>
      </c>
      <c r="D19" s="52"/>
      <c r="E19" s="53"/>
      <c r="F19" s="34">
        <f>SUM(F13:F18)</f>
        <v>2493.1400000000003</v>
      </c>
      <c r="G19" s="34">
        <f>SUM(G13:G18)</f>
        <v>37767.360000000001</v>
      </c>
      <c r="H19" s="34">
        <f t="shared" ref="H19:M19" si="13">SUM(H13,H14,H15,H16,H17,H18)</f>
        <v>0</v>
      </c>
      <c r="I19" s="34">
        <f t="shared" si="13"/>
        <v>0</v>
      </c>
      <c r="J19" s="34">
        <f t="shared" si="13"/>
        <v>43.5</v>
      </c>
      <c r="K19" s="34">
        <f t="shared" si="13"/>
        <v>2223.7199999999998</v>
      </c>
      <c r="L19" s="34">
        <f t="shared" si="13"/>
        <v>1076.0900000000001</v>
      </c>
      <c r="M19" s="34">
        <f t="shared" si="13"/>
        <v>39572.520000000004</v>
      </c>
      <c r="N19" s="28">
        <f t="shared" ref="N19:U19" si="14">SUM(N13:N18)</f>
        <v>497.44</v>
      </c>
      <c r="O19" s="28">
        <f t="shared" si="14"/>
        <v>10568.64</v>
      </c>
      <c r="P19" s="28">
        <f>SUM(P13:P18)</f>
        <v>2055.7399999999998</v>
      </c>
      <c r="Q19" s="28">
        <f t="shared" si="14"/>
        <v>57376.800000000003</v>
      </c>
      <c r="R19" s="28">
        <f t="shared" si="14"/>
        <v>1937.8808333333334</v>
      </c>
      <c r="S19" s="28">
        <f t="shared" si="14"/>
        <v>48593.905000000006</v>
      </c>
      <c r="T19" s="28">
        <f t="shared" si="14"/>
        <v>1652.69</v>
      </c>
      <c r="U19" s="28">
        <f t="shared" si="14"/>
        <v>45257.400000000009</v>
      </c>
      <c r="V19" s="31"/>
      <c r="W19" s="32"/>
      <c r="X19" s="25"/>
      <c r="Y19" s="25"/>
    </row>
    <row r="20" spans="1:25" ht="30" customHeight="1"/>
  </sheetData>
  <mergeCells count="31">
    <mergeCell ref="A5:Q5"/>
    <mergeCell ref="E7:Q7"/>
    <mergeCell ref="A8:Q8"/>
    <mergeCell ref="P9:Q9"/>
    <mergeCell ref="P10:Q11"/>
    <mergeCell ref="B10:B12"/>
    <mergeCell ref="F10:G11"/>
    <mergeCell ref="H10:I11"/>
    <mergeCell ref="C10:E10"/>
    <mergeCell ref="C11:E11"/>
    <mergeCell ref="J10:K11"/>
    <mergeCell ref="L10:M11"/>
    <mergeCell ref="N10:O11"/>
    <mergeCell ref="W11:W12"/>
    <mergeCell ref="R10:U10"/>
    <mergeCell ref="V10:Y10"/>
    <mergeCell ref="T11:U12"/>
    <mergeCell ref="C19:E19"/>
    <mergeCell ref="R11:S12"/>
    <mergeCell ref="X11:X12"/>
    <mergeCell ref="Y11:Y12"/>
    <mergeCell ref="V11:V12"/>
    <mergeCell ref="J9:K9"/>
    <mergeCell ref="L9:M9"/>
    <mergeCell ref="N9:O9"/>
    <mergeCell ref="A10:A12"/>
    <mergeCell ref="A7:B7"/>
    <mergeCell ref="A9:B9"/>
    <mergeCell ref="D9:E9"/>
    <mergeCell ref="F9:G9"/>
    <mergeCell ref="H9:I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Basica</vt:lpstr>
      <vt:lpstr>Planilha Saneada.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259992097</cp:lastModifiedBy>
  <cp:revision>4</cp:revision>
  <cp:lastPrinted>2020-02-10T22:09:31Z</cp:lastPrinted>
  <dcterms:created xsi:type="dcterms:W3CDTF">2017-07-26T18:41:09Z</dcterms:created>
  <dcterms:modified xsi:type="dcterms:W3CDTF">2025-08-19T15:10:16Z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