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X:\Docs-Projetos\Projetos\ARQUIVOS 2025\SEC SAUDE\UBS 7\ORÇAMENTO\"/>
    </mc:Choice>
  </mc:AlternateContent>
  <xr:revisionPtr revIDLastSave="0" documentId="13_ncr:1_{11D9D444-01A6-4A74-BF95-D938AEDC4960}" xr6:coauthVersionLast="47" xr6:coauthVersionMax="47" xr10:uidLastSave="{00000000-0000-0000-0000-000000000000}"/>
  <bookViews>
    <workbookView xWindow="28680" yWindow="-120" windowWidth="29040" windowHeight="15840" xr2:uid="{00000000-000D-0000-FFFF-FFFF00000000}"/>
  </bookViews>
  <sheets>
    <sheet name="RESUMO" sheetId="3" r:id="rId1"/>
    <sheet name="ORÇAM AMPLIAÇÃO" sheetId="1" r:id="rId2"/>
    <sheet name="CRONOG. AMPLIAÇÃO" sheetId="2" r:id="rId3"/>
    <sheet name="ORÇAM. REFORMA" sheetId="8" r:id="rId4"/>
    <sheet name="COMPOSIÇÕES AMPLIAÇÃO" sheetId="6" r:id="rId5"/>
    <sheet name="CRONOG. REFORMA" sheetId="9" r:id="rId6"/>
    <sheet name="COMPOSIÇÕES REFORMA" sheetId="10" r:id="rId7"/>
    <sheet name="CRONOGRAMA GERAL" sheetId="11" r:id="rId8"/>
    <sheet name="COTAÇÕES" sheetId="7" r:id="rId9"/>
    <sheet name="CURVA ABC" sheetId="12" r:id="rId10"/>
    <sheet name="CURVA ABC-RESUMIDA" sheetId="15" r:id="rId11"/>
  </sheets>
  <definedNames>
    <definedName name="_xlnm.Print_Area" localSheetId="4">'COMPOSIÇÕES AMPLIAÇÃO'!$A$1:$G$5484</definedName>
    <definedName name="_xlnm.Print_Area" localSheetId="6">'COMPOSIÇÕES REFORMA'!$A$1:$G$2143</definedName>
    <definedName name="_xlnm.Print_Area" localSheetId="2">'CRONOG. AMPLIAÇÃO'!$A$1:$K$45</definedName>
    <definedName name="_xlnm.Print_Area" localSheetId="5">'CRONOG. REFORMA'!$A$1:$K$42</definedName>
    <definedName name="_xlnm.Print_Area" localSheetId="7">'CRONOGRAMA GERAL'!$A$1:$K$41</definedName>
    <definedName name="_xlnm.Print_Area" localSheetId="1">'ORÇAM AMPLIAÇÃO'!$B$1:$K$415</definedName>
    <definedName name="_xlnm.Print_Area" localSheetId="3">'ORÇAM. REFORMA'!$B$1:$K$210</definedName>
    <definedName name="_xlnm.Print_Area" localSheetId="0">RESUMO!$A$1:$E$37</definedName>
    <definedName name="_xlnm.Print_Titles" localSheetId="4">'COMPOSIÇÕES AMPLIAÇÃO'!$1:$8</definedName>
    <definedName name="_xlnm.Print_Titles" localSheetId="1">'ORÇAM AMPLIAÇÃO'!$1:$9</definedName>
    <definedName name="_xlnm.Print_Titles" localSheetId="3">'ORÇAM. REFORMA'!$1:$9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3" i="15" l="1"/>
  <c r="I4" i="15"/>
  <c r="M4" i="12"/>
  <c r="M5" i="12"/>
  <c r="M6" i="12" s="1"/>
  <c r="M7" i="12" s="1"/>
  <c r="M8" i="12" s="1"/>
  <c r="M9" i="12" s="1"/>
  <c r="M10" i="12" s="1"/>
  <c r="M11" i="12" s="1"/>
  <c r="M12" i="12" s="1"/>
  <c r="M13" i="12" s="1"/>
  <c r="M14" i="12" s="1"/>
  <c r="M15" i="12" s="1"/>
  <c r="M16" i="12" s="1"/>
  <c r="M17" i="12" s="1"/>
  <c r="M18" i="12" s="1"/>
  <c r="M19" i="12" s="1"/>
  <c r="M20" i="12" s="1"/>
  <c r="M21" i="12" s="1"/>
  <c r="M22" i="12" s="1"/>
  <c r="M23" i="12" s="1"/>
  <c r="M24" i="12" s="1"/>
  <c r="M25" i="12" s="1"/>
  <c r="M26" i="12" s="1"/>
  <c r="M27" i="12" s="1"/>
  <c r="M28" i="12" s="1"/>
  <c r="M29" i="12" s="1"/>
  <c r="M30" i="12" s="1"/>
  <c r="M31" i="12" s="1"/>
  <c r="M32" i="12" s="1"/>
  <c r="M33" i="12" s="1"/>
  <c r="M34" i="12" s="1"/>
  <c r="M35" i="12" s="1"/>
  <c r="M36" i="12" s="1"/>
  <c r="M37" i="12" s="1"/>
  <c r="M38" i="12" s="1"/>
  <c r="M39" i="12" s="1"/>
  <c r="M40" i="12" s="1"/>
  <c r="M41" i="12" s="1"/>
  <c r="M42" i="12" s="1"/>
  <c r="M43" i="12" s="1"/>
  <c r="M44" i="12" s="1"/>
  <c r="M45" i="12" s="1"/>
  <c r="M46" i="12" s="1"/>
  <c r="M47" i="12" s="1"/>
  <c r="M48" i="12" s="1"/>
  <c r="M49" i="12" s="1"/>
  <c r="M50" i="12" s="1"/>
  <c r="M51" i="12" s="1"/>
  <c r="M52" i="12" s="1"/>
  <c r="M53" i="12" s="1"/>
  <c r="M54" i="12" s="1"/>
  <c r="M55" i="12" s="1"/>
  <c r="M56" i="12" s="1"/>
  <c r="M57" i="12" s="1"/>
  <c r="M58" i="12" s="1"/>
  <c r="M59" i="12" s="1"/>
  <c r="M60" i="12" s="1"/>
  <c r="M61" i="12" s="1"/>
  <c r="M62" i="12" s="1"/>
  <c r="M63" i="12" s="1"/>
  <c r="M64" i="12" s="1"/>
  <c r="M65" i="12" s="1"/>
  <c r="M66" i="12" s="1"/>
  <c r="M67" i="12" s="1"/>
  <c r="M68" i="12" s="1"/>
  <c r="M69" i="12" s="1"/>
  <c r="M70" i="12" s="1"/>
  <c r="M71" i="12" s="1"/>
  <c r="M72" i="12" s="1"/>
  <c r="M73" i="12" s="1"/>
  <c r="M74" i="12" s="1"/>
  <c r="M75" i="12" s="1"/>
  <c r="M76" i="12" s="1"/>
  <c r="M77" i="12" s="1"/>
  <c r="M78" i="12" s="1"/>
  <c r="M79" i="12" s="1"/>
  <c r="M80" i="12" s="1"/>
  <c r="M81" i="12" s="1"/>
  <c r="M82" i="12" s="1"/>
  <c r="M83" i="12" s="1"/>
  <c r="M84" i="12" s="1"/>
  <c r="M85" i="12" s="1"/>
  <c r="M86" i="12" s="1"/>
  <c r="M87" i="12" s="1"/>
  <c r="M88" i="12" s="1"/>
  <c r="M89" i="12" s="1"/>
  <c r="M90" i="12" s="1"/>
  <c r="M91" i="12" s="1"/>
  <c r="M92" i="12" s="1"/>
  <c r="M93" i="12" s="1"/>
  <c r="M94" i="12" s="1"/>
  <c r="M95" i="12" s="1"/>
  <c r="M96" i="12" s="1"/>
  <c r="M97" i="12" s="1"/>
  <c r="M98" i="12" s="1"/>
  <c r="M99" i="12" s="1"/>
  <c r="M100" i="12" s="1"/>
  <c r="M101" i="12" s="1"/>
  <c r="M102" i="12" s="1"/>
  <c r="M103" i="12" s="1"/>
  <c r="M104" i="12" s="1"/>
  <c r="M105" i="12" s="1"/>
  <c r="M106" i="12" s="1"/>
  <c r="M107" i="12" s="1"/>
  <c r="M108" i="12" s="1"/>
  <c r="M109" i="12" s="1"/>
  <c r="M110" i="12" s="1"/>
  <c r="M111" i="12" s="1"/>
  <c r="M112" i="12" s="1"/>
  <c r="M113" i="12" s="1"/>
  <c r="M114" i="12" s="1"/>
  <c r="M115" i="12" s="1"/>
  <c r="M116" i="12" s="1"/>
  <c r="M117" i="12" s="1"/>
  <c r="M118" i="12" s="1"/>
  <c r="M119" i="12" s="1"/>
  <c r="M120" i="12" s="1"/>
  <c r="M121" i="12" s="1"/>
  <c r="M122" i="12" s="1"/>
  <c r="M123" i="12" s="1"/>
  <c r="M124" i="12" s="1"/>
  <c r="M125" i="12" s="1"/>
  <c r="M126" i="12" s="1"/>
  <c r="M127" i="12" s="1"/>
  <c r="M128" i="12" s="1"/>
  <c r="M129" i="12" s="1"/>
  <c r="M130" i="12" s="1"/>
  <c r="M131" i="12" s="1"/>
  <c r="M132" i="12" s="1"/>
  <c r="M133" i="12" s="1"/>
  <c r="M134" i="12" s="1"/>
  <c r="M135" i="12" s="1"/>
  <c r="M136" i="12" s="1"/>
  <c r="M137" i="12" s="1"/>
  <c r="M138" i="12" s="1"/>
  <c r="M139" i="12" s="1"/>
  <c r="M140" i="12" s="1"/>
  <c r="M141" i="12" s="1"/>
  <c r="M142" i="12" s="1"/>
  <c r="M143" i="12" s="1"/>
  <c r="M144" i="12" s="1"/>
  <c r="M145" i="12" s="1"/>
  <c r="M146" i="12" s="1"/>
  <c r="M147" i="12" s="1"/>
  <c r="M148" i="12" s="1"/>
  <c r="M149" i="12" s="1"/>
  <c r="M150" i="12" s="1"/>
  <c r="M151" i="12" s="1"/>
  <c r="M152" i="12" s="1"/>
  <c r="M153" i="12" s="1"/>
  <c r="M154" i="12" s="1"/>
  <c r="M155" i="12" s="1"/>
  <c r="M156" i="12" s="1"/>
  <c r="M157" i="12" s="1"/>
  <c r="M158" i="12" s="1"/>
  <c r="M159" i="12" s="1"/>
  <c r="M160" i="12" s="1"/>
  <c r="M161" i="12" s="1"/>
  <c r="M162" i="12" s="1"/>
  <c r="M163" i="12" s="1"/>
  <c r="M164" i="12" s="1"/>
  <c r="M165" i="12" s="1"/>
  <c r="M166" i="12" s="1"/>
  <c r="M167" i="12" s="1"/>
  <c r="M168" i="12" s="1"/>
  <c r="M169" i="12" s="1"/>
  <c r="M170" i="12" s="1"/>
  <c r="M171" i="12" s="1"/>
  <c r="M172" i="12" s="1"/>
  <c r="M173" i="12" s="1"/>
  <c r="M174" i="12" s="1"/>
  <c r="M175" i="12" s="1"/>
  <c r="M176" i="12" s="1"/>
  <c r="M177" i="12" s="1"/>
  <c r="M178" i="12" s="1"/>
  <c r="M179" i="12" s="1"/>
  <c r="M180" i="12" s="1"/>
  <c r="M181" i="12" s="1"/>
  <c r="M182" i="12" s="1"/>
  <c r="M183" i="12" s="1"/>
  <c r="M184" i="12" s="1"/>
  <c r="M185" i="12" s="1"/>
  <c r="M186" i="12" s="1"/>
  <c r="M187" i="12" s="1"/>
  <c r="M188" i="12" s="1"/>
  <c r="M189" i="12" s="1"/>
  <c r="M190" i="12" s="1"/>
  <c r="M191" i="12" s="1"/>
  <c r="M192" i="12" s="1"/>
  <c r="M193" i="12" s="1"/>
  <c r="M194" i="12" s="1"/>
  <c r="M195" i="12" s="1"/>
  <c r="M196" i="12" s="1"/>
  <c r="M197" i="12" s="1"/>
  <c r="M198" i="12" s="1"/>
  <c r="M199" i="12" s="1"/>
  <c r="M200" i="12" s="1"/>
  <c r="M201" i="12" s="1"/>
  <c r="M202" i="12" s="1"/>
  <c r="M203" i="12" s="1"/>
  <c r="M204" i="12" s="1"/>
  <c r="M205" i="12" s="1"/>
  <c r="M206" i="12" s="1"/>
  <c r="M207" i="12" s="1"/>
  <c r="M208" i="12" s="1"/>
  <c r="M209" i="12" s="1"/>
  <c r="M210" i="12" s="1"/>
  <c r="M211" i="12" s="1"/>
  <c r="M212" i="12" s="1"/>
  <c r="M213" i="12" s="1"/>
  <c r="M214" i="12" s="1"/>
  <c r="M215" i="12" s="1"/>
  <c r="M216" i="12" s="1"/>
  <c r="M217" i="12" s="1"/>
  <c r="M218" i="12" s="1"/>
  <c r="M219" i="12" s="1"/>
  <c r="M220" i="12" s="1"/>
  <c r="M221" i="12" s="1"/>
  <c r="M222" i="12" s="1"/>
  <c r="M223" i="12" s="1"/>
  <c r="M224" i="12" s="1"/>
  <c r="M225" i="12" s="1"/>
  <c r="M226" i="12" s="1"/>
  <c r="M227" i="12" s="1"/>
  <c r="M228" i="12" s="1"/>
  <c r="M229" i="12" s="1"/>
  <c r="M230" i="12" s="1"/>
  <c r="M231" i="12" s="1"/>
  <c r="M232" i="12" s="1"/>
  <c r="M233" i="12" s="1"/>
  <c r="M234" i="12" s="1"/>
  <c r="M235" i="12" s="1"/>
  <c r="M236" i="12" s="1"/>
  <c r="M237" i="12" s="1"/>
  <c r="M238" i="12" s="1"/>
  <c r="M239" i="12" s="1"/>
  <c r="M240" i="12" s="1"/>
  <c r="M241" i="12" s="1"/>
  <c r="M242" i="12" s="1"/>
  <c r="M243" i="12" s="1"/>
  <c r="M244" i="12" s="1"/>
  <c r="M245" i="12" s="1"/>
  <c r="M246" i="12" s="1"/>
  <c r="M247" i="12" s="1"/>
  <c r="M248" i="12" s="1"/>
  <c r="M249" i="12" s="1"/>
  <c r="M250" i="12" s="1"/>
  <c r="M251" i="12" s="1"/>
  <c r="M252" i="12" s="1"/>
  <c r="M253" i="12" s="1"/>
  <c r="M254" i="12" s="1"/>
  <c r="M255" i="12" s="1"/>
  <c r="M256" i="12" s="1"/>
  <c r="M257" i="12" s="1"/>
  <c r="M258" i="12" s="1"/>
  <c r="M259" i="12" s="1"/>
  <c r="M260" i="12" s="1"/>
  <c r="M261" i="12" s="1"/>
  <c r="M262" i="12" s="1"/>
  <c r="M263" i="12" s="1"/>
  <c r="M264" i="12" s="1"/>
  <c r="M265" i="12" s="1"/>
  <c r="M266" i="12" s="1"/>
  <c r="M267" i="12" s="1"/>
  <c r="M268" i="12" s="1"/>
  <c r="M269" i="12" s="1"/>
  <c r="M270" i="12" s="1"/>
  <c r="M271" i="12" s="1"/>
  <c r="M272" i="12" s="1"/>
  <c r="M273" i="12" s="1"/>
  <c r="M274" i="12" s="1"/>
  <c r="M275" i="12" s="1"/>
  <c r="M276" i="12" s="1"/>
  <c r="M277" i="12" s="1"/>
  <c r="M278" i="12" s="1"/>
  <c r="M279" i="12" s="1"/>
  <c r="M280" i="12" s="1"/>
  <c r="M281" i="12" s="1"/>
  <c r="M282" i="12" s="1"/>
  <c r="M283" i="12" s="1"/>
  <c r="M284" i="12" s="1"/>
  <c r="M285" i="12" s="1"/>
  <c r="M286" i="12" s="1"/>
  <c r="M287" i="12" s="1"/>
  <c r="M288" i="12" s="1"/>
  <c r="M289" i="12" s="1"/>
  <c r="M290" i="12" s="1"/>
  <c r="M291" i="12" s="1"/>
  <c r="M292" i="12" s="1"/>
  <c r="M293" i="12" s="1"/>
  <c r="M294" i="12" s="1"/>
  <c r="M295" i="12" s="1"/>
  <c r="M296" i="12" s="1"/>
  <c r="M297" i="12" s="1"/>
  <c r="M298" i="12" s="1"/>
  <c r="M299" i="12" s="1"/>
  <c r="M300" i="12" s="1"/>
  <c r="M301" i="12" s="1"/>
  <c r="M302" i="12" s="1"/>
  <c r="M303" i="12" s="1"/>
  <c r="M304" i="12" s="1"/>
  <c r="M305" i="12" s="1"/>
  <c r="M306" i="12" s="1"/>
  <c r="M307" i="12" s="1"/>
  <c r="M308" i="12" s="1"/>
  <c r="M309" i="12" s="1"/>
  <c r="M310" i="12" s="1"/>
  <c r="M311" i="12" s="1"/>
  <c r="M312" i="12" s="1"/>
  <c r="M313" i="12" s="1"/>
  <c r="M314" i="12" s="1"/>
  <c r="M315" i="12" s="1"/>
  <c r="M316" i="12" s="1"/>
  <c r="M317" i="12" s="1"/>
  <c r="M318" i="12" s="1"/>
  <c r="M319" i="12" s="1"/>
  <c r="M320" i="12" s="1"/>
  <c r="M321" i="12" s="1"/>
  <c r="M322" i="12" s="1"/>
  <c r="M323" i="12" s="1"/>
  <c r="M324" i="12" s="1"/>
  <c r="M325" i="12" s="1"/>
  <c r="M326" i="12" s="1"/>
  <c r="M327" i="12" s="1"/>
  <c r="M328" i="12" s="1"/>
  <c r="M329" i="12" s="1"/>
  <c r="M330" i="12" s="1"/>
  <c r="M331" i="12" s="1"/>
  <c r="M332" i="12" s="1"/>
  <c r="M333" i="12" s="1"/>
  <c r="M334" i="12" s="1"/>
  <c r="M335" i="12" s="1"/>
  <c r="M336" i="12" s="1"/>
  <c r="M337" i="12" s="1"/>
  <c r="M338" i="12" s="1"/>
  <c r="M339" i="12" s="1"/>
  <c r="M340" i="12" s="1"/>
  <c r="M341" i="12" s="1"/>
  <c r="M342" i="12" s="1"/>
  <c r="M343" i="12" s="1"/>
  <c r="M344" i="12" s="1"/>
  <c r="M345" i="12" s="1"/>
  <c r="M346" i="12" s="1"/>
  <c r="M347" i="12" s="1"/>
  <c r="M348" i="12" s="1"/>
  <c r="M349" i="12" s="1"/>
  <c r="M350" i="12" s="1"/>
  <c r="M351" i="12" s="1"/>
  <c r="M352" i="12" s="1"/>
  <c r="M353" i="12" s="1"/>
  <c r="M354" i="12" s="1"/>
  <c r="M355" i="12" s="1"/>
  <c r="M356" i="12" s="1"/>
  <c r="M357" i="12" s="1"/>
  <c r="M358" i="12" s="1"/>
  <c r="M359" i="12" s="1"/>
  <c r="M360" i="12" s="1"/>
  <c r="M361" i="12" s="1"/>
  <c r="M362" i="12" s="1"/>
  <c r="M363" i="12" s="1"/>
  <c r="M364" i="12" s="1"/>
  <c r="M365" i="12" s="1"/>
  <c r="M366" i="12" s="1"/>
  <c r="M367" i="12" s="1"/>
  <c r="M368" i="12" s="1"/>
  <c r="M369" i="12" s="1"/>
  <c r="M370" i="12" s="1"/>
  <c r="M371" i="12" s="1"/>
  <c r="M372" i="12" s="1"/>
  <c r="M373" i="12" s="1"/>
  <c r="M374" i="12" s="1"/>
  <c r="M375" i="12" s="1"/>
  <c r="M376" i="12" s="1"/>
  <c r="M377" i="12" s="1"/>
  <c r="M378" i="12" s="1"/>
  <c r="M379" i="12" s="1"/>
  <c r="M380" i="12" s="1"/>
  <c r="M381" i="12" s="1"/>
  <c r="M382" i="12" s="1"/>
  <c r="M383" i="12" s="1"/>
  <c r="M384" i="12" s="1"/>
  <c r="M385" i="12" s="1"/>
  <c r="M386" i="12" s="1"/>
  <c r="M387" i="12" s="1"/>
  <c r="M388" i="12" s="1"/>
  <c r="M389" i="12" s="1"/>
  <c r="M390" i="12" s="1"/>
  <c r="M391" i="12" s="1"/>
  <c r="M392" i="12" s="1"/>
  <c r="M393" i="12" s="1"/>
  <c r="M394" i="12" s="1"/>
  <c r="M395" i="12" s="1"/>
  <c r="M396" i="12" s="1"/>
  <c r="M397" i="12" s="1"/>
  <c r="M398" i="12" s="1"/>
  <c r="M399" i="12" s="1"/>
  <c r="M400" i="12" s="1"/>
  <c r="M401" i="12" s="1"/>
  <c r="M402" i="12" s="1"/>
  <c r="M403" i="12" s="1"/>
  <c r="M404" i="12" s="1"/>
  <c r="M405" i="12" s="1"/>
  <c r="M406" i="12" s="1"/>
  <c r="M407" i="12" s="1"/>
  <c r="M408" i="12" s="1"/>
  <c r="M409" i="12" s="1"/>
  <c r="M410" i="12" s="1"/>
  <c r="M411" i="12" s="1"/>
  <c r="M412" i="12" s="1"/>
  <c r="M413" i="12" s="1"/>
  <c r="M414" i="12" s="1"/>
  <c r="M415" i="12" s="1"/>
  <c r="M416" i="12" s="1"/>
  <c r="M417" i="12" s="1"/>
  <c r="M418" i="12" s="1"/>
  <c r="M419" i="12" s="1"/>
  <c r="M420" i="12" s="1"/>
  <c r="M421" i="12" s="1"/>
  <c r="M422" i="12" s="1"/>
  <c r="M423" i="12" s="1"/>
  <c r="M424" i="12" s="1"/>
  <c r="M425" i="12" s="1"/>
  <c r="M426" i="12" s="1"/>
  <c r="M427" i="12" s="1"/>
  <c r="M428" i="12" s="1"/>
  <c r="M429" i="12" s="1"/>
  <c r="M3" i="12"/>
  <c r="M2" i="12"/>
  <c r="L3" i="12"/>
  <c r="L4" i="12"/>
  <c r="L5" i="12"/>
  <c r="L6" i="12"/>
  <c r="L7" i="12"/>
  <c r="L8" i="12"/>
  <c r="L9" i="12"/>
  <c r="L10" i="12"/>
  <c r="L11" i="12"/>
  <c r="L12" i="12"/>
  <c r="L13" i="12"/>
  <c r="L14" i="12"/>
  <c r="L15" i="12"/>
  <c r="L16" i="12"/>
  <c r="L17" i="12"/>
  <c r="L18" i="12"/>
  <c r="L19" i="12"/>
  <c r="L20" i="12"/>
  <c r="L21" i="12"/>
  <c r="L22" i="12"/>
  <c r="L23" i="12"/>
  <c r="L24" i="12"/>
  <c r="L25" i="12"/>
  <c r="L26" i="12"/>
  <c r="L27" i="12"/>
  <c r="L28" i="12"/>
  <c r="L29" i="12"/>
  <c r="L30" i="12"/>
  <c r="L31" i="12"/>
  <c r="L32" i="12"/>
  <c r="L33" i="12"/>
  <c r="L34" i="12"/>
  <c r="L35" i="12"/>
  <c r="L36" i="12"/>
  <c r="L37" i="12"/>
  <c r="L38" i="12"/>
  <c r="L39" i="12"/>
  <c r="L40" i="12"/>
  <c r="L41" i="12"/>
  <c r="L42" i="12"/>
  <c r="L43" i="12"/>
  <c r="L44" i="12"/>
  <c r="L45" i="12"/>
  <c r="L46" i="12"/>
  <c r="L47" i="12"/>
  <c r="L48" i="12"/>
  <c r="L49" i="12"/>
  <c r="L50" i="12"/>
  <c r="L51" i="12"/>
  <c r="L52" i="12"/>
  <c r="L53" i="12"/>
  <c r="L54" i="12"/>
  <c r="L55" i="12"/>
  <c r="L56" i="12"/>
  <c r="L57" i="12"/>
  <c r="L58" i="12"/>
  <c r="L59" i="12"/>
  <c r="L60" i="12"/>
  <c r="L61" i="12"/>
  <c r="L62" i="12"/>
  <c r="L63" i="12"/>
  <c r="L64" i="12"/>
  <c r="L65" i="12"/>
  <c r="L66" i="12"/>
  <c r="L67" i="12"/>
  <c r="L68" i="12"/>
  <c r="L69" i="12"/>
  <c r="L70" i="12"/>
  <c r="L71" i="12"/>
  <c r="L72" i="12"/>
  <c r="L73" i="12"/>
  <c r="L74" i="12"/>
  <c r="L75" i="12"/>
  <c r="L76" i="12"/>
  <c r="L77" i="12"/>
  <c r="L78" i="12"/>
  <c r="L79" i="12"/>
  <c r="L80" i="12"/>
  <c r="L81" i="12"/>
  <c r="L82" i="12"/>
  <c r="L83" i="12"/>
  <c r="L84" i="12"/>
  <c r="L85" i="12"/>
  <c r="L86" i="12"/>
  <c r="L87" i="12"/>
  <c r="L88" i="12"/>
  <c r="L89" i="12"/>
  <c r="L90" i="12"/>
  <c r="L91" i="12"/>
  <c r="L92" i="12"/>
  <c r="L93" i="12"/>
  <c r="L94" i="12"/>
  <c r="L95" i="12"/>
  <c r="L96" i="12"/>
  <c r="L97" i="12"/>
  <c r="L98" i="12"/>
  <c r="L99" i="12"/>
  <c r="L100" i="12"/>
  <c r="L101" i="12"/>
  <c r="L102" i="12"/>
  <c r="L103" i="12"/>
  <c r="L104" i="12"/>
  <c r="L105" i="12"/>
  <c r="L106" i="12"/>
  <c r="L107" i="12"/>
  <c r="L108" i="12"/>
  <c r="L109" i="12"/>
  <c r="L110" i="12"/>
  <c r="L111" i="12"/>
  <c r="L112" i="12"/>
  <c r="L113" i="12"/>
  <c r="L114" i="12"/>
  <c r="L115" i="12"/>
  <c r="L116" i="12"/>
  <c r="L117" i="12"/>
  <c r="L118" i="12"/>
  <c r="L119" i="12"/>
  <c r="L120" i="12"/>
  <c r="L121" i="12"/>
  <c r="L122" i="12"/>
  <c r="L123" i="12"/>
  <c r="L124" i="12"/>
  <c r="L125" i="12"/>
  <c r="L126" i="12"/>
  <c r="L127" i="12"/>
  <c r="L128" i="12"/>
  <c r="L129" i="12"/>
  <c r="L130" i="12"/>
  <c r="L131" i="12"/>
  <c r="L132" i="12"/>
  <c r="L133" i="12"/>
  <c r="L134" i="12"/>
  <c r="L135" i="12"/>
  <c r="L136" i="12"/>
  <c r="L137" i="12"/>
  <c r="L138" i="12"/>
  <c r="L139" i="12"/>
  <c r="L140" i="12"/>
  <c r="L141" i="12"/>
  <c r="L142" i="12"/>
  <c r="L143" i="12"/>
  <c r="L144" i="12"/>
  <c r="L145" i="12"/>
  <c r="L146" i="12"/>
  <c r="L147" i="12"/>
  <c r="L148" i="12"/>
  <c r="L149" i="12"/>
  <c r="L150" i="12"/>
  <c r="L151" i="12"/>
  <c r="L152" i="12"/>
  <c r="L153" i="12"/>
  <c r="L154" i="12"/>
  <c r="L155" i="12"/>
  <c r="L156" i="12"/>
  <c r="L157" i="12"/>
  <c r="L158" i="12"/>
  <c r="L159" i="12"/>
  <c r="L160" i="12"/>
  <c r="L161" i="12"/>
  <c r="L162" i="12"/>
  <c r="L163" i="12"/>
  <c r="L164" i="12"/>
  <c r="L165" i="12"/>
  <c r="L166" i="12"/>
  <c r="L167" i="12"/>
  <c r="L168" i="12"/>
  <c r="L169" i="12"/>
  <c r="L170" i="12"/>
  <c r="L171" i="12"/>
  <c r="L172" i="12"/>
  <c r="L173" i="12"/>
  <c r="L174" i="12"/>
  <c r="L175" i="12"/>
  <c r="L176" i="12"/>
  <c r="L177" i="12"/>
  <c r="L178" i="12"/>
  <c r="L179" i="12"/>
  <c r="L180" i="12"/>
  <c r="L181" i="12"/>
  <c r="L182" i="12"/>
  <c r="L183" i="12"/>
  <c r="L184" i="12"/>
  <c r="L185" i="12"/>
  <c r="L186" i="12"/>
  <c r="L187" i="12"/>
  <c r="L188" i="12"/>
  <c r="L189" i="12"/>
  <c r="L190" i="12"/>
  <c r="L191" i="12"/>
  <c r="L192" i="12"/>
  <c r="L193" i="12"/>
  <c r="L194" i="12"/>
  <c r="L195" i="12"/>
  <c r="L196" i="12"/>
  <c r="L197" i="12"/>
  <c r="L198" i="12"/>
  <c r="L199" i="12"/>
  <c r="L200" i="12"/>
  <c r="L201" i="12"/>
  <c r="L202" i="12"/>
  <c r="L203" i="12"/>
  <c r="L204" i="12"/>
  <c r="L205" i="12"/>
  <c r="L206" i="12"/>
  <c r="L207" i="12"/>
  <c r="L208" i="12"/>
  <c r="L209" i="12"/>
  <c r="L210" i="12"/>
  <c r="L211" i="12"/>
  <c r="L212" i="12"/>
  <c r="L213" i="12"/>
  <c r="L214" i="12"/>
  <c r="L215" i="12"/>
  <c r="L216" i="12"/>
  <c r="L217" i="12"/>
  <c r="L218" i="12"/>
  <c r="L219" i="12"/>
  <c r="L220" i="12"/>
  <c r="L221" i="12"/>
  <c r="L222" i="12"/>
  <c r="L223" i="12"/>
  <c r="L224" i="12"/>
  <c r="L225" i="12"/>
  <c r="L226" i="12"/>
  <c r="L227" i="12"/>
  <c r="L228" i="12"/>
  <c r="L229" i="12"/>
  <c r="L230" i="12"/>
  <c r="L231" i="12"/>
  <c r="L232" i="12"/>
  <c r="L233" i="12"/>
  <c r="L234" i="12"/>
  <c r="L235" i="12"/>
  <c r="L236" i="12"/>
  <c r="L237" i="12"/>
  <c r="L238" i="12"/>
  <c r="L239" i="12"/>
  <c r="L240" i="12"/>
  <c r="L241" i="12"/>
  <c r="L242" i="12"/>
  <c r="L243" i="12"/>
  <c r="L244" i="12"/>
  <c r="L245" i="12"/>
  <c r="L246" i="12"/>
  <c r="L247" i="12"/>
  <c r="L248" i="12"/>
  <c r="L249" i="12"/>
  <c r="L250" i="12"/>
  <c r="L251" i="12"/>
  <c r="L252" i="12"/>
  <c r="L253" i="12"/>
  <c r="L254" i="12"/>
  <c r="L255" i="12"/>
  <c r="L256" i="12"/>
  <c r="L257" i="12"/>
  <c r="L258" i="12"/>
  <c r="L259" i="12"/>
  <c r="L260" i="12"/>
  <c r="L261" i="12"/>
  <c r="L262" i="12"/>
  <c r="L263" i="12"/>
  <c r="L264" i="12"/>
  <c r="L265" i="12"/>
  <c r="L266" i="12"/>
  <c r="L267" i="12"/>
  <c r="L268" i="12"/>
  <c r="L269" i="12"/>
  <c r="L270" i="12"/>
  <c r="L271" i="12"/>
  <c r="L272" i="12"/>
  <c r="L273" i="12"/>
  <c r="L274" i="12"/>
  <c r="L275" i="12"/>
  <c r="L276" i="12"/>
  <c r="L277" i="12"/>
  <c r="L278" i="12"/>
  <c r="L279" i="12"/>
  <c r="L280" i="12"/>
  <c r="L281" i="12"/>
  <c r="L282" i="12"/>
  <c r="L283" i="12"/>
  <c r="L284" i="12"/>
  <c r="L285" i="12"/>
  <c r="L286" i="12"/>
  <c r="L287" i="12"/>
  <c r="L288" i="12"/>
  <c r="L289" i="12"/>
  <c r="L290" i="12"/>
  <c r="L291" i="12"/>
  <c r="L292" i="12"/>
  <c r="L293" i="12"/>
  <c r="L294" i="12"/>
  <c r="L295" i="12"/>
  <c r="L296" i="12"/>
  <c r="L297" i="12"/>
  <c r="L298" i="12"/>
  <c r="L299" i="12"/>
  <c r="L300" i="12"/>
  <c r="L301" i="12"/>
  <c r="L302" i="12"/>
  <c r="L303" i="12"/>
  <c r="L304" i="12"/>
  <c r="L305" i="12"/>
  <c r="L306" i="12"/>
  <c r="L307" i="12"/>
  <c r="L308" i="12"/>
  <c r="L309" i="12"/>
  <c r="L310" i="12"/>
  <c r="L311" i="12"/>
  <c r="L312" i="12"/>
  <c r="L313" i="12"/>
  <c r="L314" i="12"/>
  <c r="L315" i="12"/>
  <c r="L316" i="12"/>
  <c r="L317" i="12"/>
  <c r="L318" i="12"/>
  <c r="L319" i="12"/>
  <c r="L320" i="12"/>
  <c r="L321" i="12"/>
  <c r="L322" i="12"/>
  <c r="L323" i="12"/>
  <c r="L324" i="12"/>
  <c r="L325" i="12"/>
  <c r="L326" i="12"/>
  <c r="L327" i="12"/>
  <c r="L328" i="12"/>
  <c r="L329" i="12"/>
  <c r="L330" i="12"/>
  <c r="L331" i="12"/>
  <c r="L332" i="12"/>
  <c r="L333" i="12"/>
  <c r="L334" i="12"/>
  <c r="L335" i="12"/>
  <c r="L336" i="12"/>
  <c r="L337" i="12"/>
  <c r="L338" i="12"/>
  <c r="L339" i="12"/>
  <c r="L340" i="12"/>
  <c r="L341" i="12"/>
  <c r="L342" i="12"/>
  <c r="L343" i="12"/>
  <c r="L344" i="12"/>
  <c r="L345" i="12"/>
  <c r="L346" i="12"/>
  <c r="L347" i="12"/>
  <c r="L348" i="12"/>
  <c r="L349" i="12"/>
  <c r="L350" i="12"/>
  <c r="L351" i="12"/>
  <c r="L352" i="12"/>
  <c r="L353" i="12"/>
  <c r="L354" i="12"/>
  <c r="L355" i="12"/>
  <c r="L356" i="12"/>
  <c r="L357" i="12"/>
  <c r="L358" i="12"/>
  <c r="L359" i="12"/>
  <c r="L360" i="12"/>
  <c r="L361" i="12"/>
  <c r="L362" i="12"/>
  <c r="L363" i="12"/>
  <c r="L364" i="12"/>
  <c r="L365" i="12"/>
  <c r="L366" i="12"/>
  <c r="L367" i="12"/>
  <c r="L368" i="12"/>
  <c r="L369" i="12"/>
  <c r="L370" i="12"/>
  <c r="L371" i="12"/>
  <c r="L372" i="12"/>
  <c r="L373" i="12"/>
  <c r="L374" i="12"/>
  <c r="L375" i="12"/>
  <c r="L376" i="12"/>
  <c r="L377" i="12"/>
  <c r="L378" i="12"/>
  <c r="L379" i="12"/>
  <c r="L380" i="12"/>
  <c r="L381" i="12"/>
  <c r="L382" i="12"/>
  <c r="L383" i="12"/>
  <c r="L384" i="12"/>
  <c r="L385" i="12"/>
  <c r="L386" i="12"/>
  <c r="L387" i="12"/>
  <c r="L388" i="12"/>
  <c r="L389" i="12"/>
  <c r="L390" i="12"/>
  <c r="L391" i="12"/>
  <c r="L392" i="12"/>
  <c r="L393" i="12"/>
  <c r="L394" i="12"/>
  <c r="L395" i="12"/>
  <c r="L396" i="12"/>
  <c r="L397" i="12"/>
  <c r="L398" i="12"/>
  <c r="L399" i="12"/>
  <c r="L400" i="12"/>
  <c r="L401" i="12"/>
  <c r="L402" i="12"/>
  <c r="L403" i="12"/>
  <c r="L404" i="12"/>
  <c r="L405" i="12"/>
  <c r="L406" i="12"/>
  <c r="L407" i="12"/>
  <c r="L408" i="12"/>
  <c r="L409" i="12"/>
  <c r="L410" i="12"/>
  <c r="L411" i="12"/>
  <c r="L412" i="12"/>
  <c r="L413" i="12"/>
  <c r="L414" i="12"/>
  <c r="L415" i="12"/>
  <c r="L416" i="12"/>
  <c r="L417" i="12"/>
  <c r="L418" i="12"/>
  <c r="L419" i="12"/>
  <c r="L420" i="12"/>
  <c r="L421" i="12"/>
  <c r="L422" i="12"/>
  <c r="L423" i="12"/>
  <c r="L424" i="12"/>
  <c r="L425" i="12"/>
  <c r="L426" i="12"/>
  <c r="L427" i="12"/>
  <c r="L428" i="12"/>
  <c r="L429" i="12"/>
  <c r="L2" i="12"/>
  <c r="J430" i="12"/>
  <c r="K418" i="12"/>
  <c r="K302" i="12"/>
  <c r="K279" i="12"/>
  <c r="K368" i="12"/>
  <c r="K333" i="12"/>
  <c r="K225" i="12"/>
  <c r="K334" i="12"/>
  <c r="K280" i="12"/>
  <c r="K340" i="12"/>
  <c r="K272" i="12"/>
  <c r="K2" i="12"/>
  <c r="K125" i="12"/>
  <c r="K121" i="12"/>
  <c r="K8" i="12"/>
  <c r="K9" i="12"/>
  <c r="K326" i="12"/>
  <c r="K349" i="12"/>
  <c r="K406" i="12"/>
  <c r="K146" i="12"/>
  <c r="K422" i="12"/>
  <c r="K373" i="12"/>
  <c r="K416" i="12"/>
  <c r="K405" i="12"/>
  <c r="K327" i="12"/>
  <c r="K397" i="12"/>
  <c r="K413" i="12"/>
  <c r="K409" i="12"/>
  <c r="K396" i="12"/>
  <c r="K411" i="12"/>
  <c r="K376" i="12"/>
  <c r="K414" i="12"/>
  <c r="K347" i="12"/>
  <c r="K277" i="12"/>
  <c r="K185" i="12"/>
  <c r="K346" i="12"/>
  <c r="K101" i="12"/>
  <c r="K285" i="12"/>
  <c r="K133" i="12"/>
  <c r="K267" i="12"/>
  <c r="K251" i="12"/>
  <c r="K126" i="12"/>
  <c r="K428" i="12"/>
  <c r="K424" i="12"/>
  <c r="K286" i="12"/>
  <c r="K306" i="12"/>
  <c r="K398" i="12"/>
  <c r="K389" i="12"/>
  <c r="K255" i="12"/>
  <c r="K83" i="12"/>
  <c r="K426" i="12"/>
  <c r="K427" i="12"/>
  <c r="K419" i="12"/>
  <c r="K243" i="12"/>
  <c r="K311" i="12"/>
  <c r="K269" i="12"/>
  <c r="K314" i="12"/>
  <c r="K379" i="12"/>
  <c r="K370" i="12"/>
  <c r="K390" i="12"/>
  <c r="K160" i="12"/>
  <c r="K321" i="12"/>
  <c r="K403" i="12"/>
  <c r="K67" i="12"/>
  <c r="K352" i="12"/>
  <c r="K211" i="12"/>
  <c r="K369" i="12"/>
  <c r="K429" i="12"/>
  <c r="K80" i="12"/>
  <c r="K154" i="12"/>
  <c r="K188" i="12"/>
  <c r="K221" i="12"/>
  <c r="K303" i="12"/>
  <c r="K387" i="12"/>
  <c r="K74" i="12"/>
  <c r="K244" i="12"/>
  <c r="K402" i="12"/>
  <c r="K175" i="12"/>
  <c r="K239" i="12"/>
  <c r="K156" i="12"/>
  <c r="K417" i="12"/>
  <c r="K383" i="12"/>
  <c r="K400" i="12"/>
  <c r="K421" i="12"/>
  <c r="K408" i="12"/>
  <c r="K412" i="12"/>
  <c r="K415" i="12"/>
  <c r="K247" i="12"/>
  <c r="K248" i="12"/>
  <c r="K296" i="12"/>
  <c r="K353" i="12"/>
  <c r="K278" i="12"/>
  <c r="K310" i="12"/>
  <c r="K410" i="12"/>
  <c r="K393" i="12"/>
  <c r="K354" i="12"/>
  <c r="K407" i="12"/>
  <c r="K377" i="12"/>
  <c r="K337" i="12"/>
  <c r="K236" i="12"/>
  <c r="K254" i="12"/>
  <c r="K358" i="12"/>
  <c r="K425" i="12"/>
  <c r="K264" i="12"/>
  <c r="K226" i="12"/>
  <c r="K372" i="12"/>
  <c r="K189" i="12"/>
  <c r="K291" i="12"/>
  <c r="K263" i="12"/>
  <c r="K344" i="12"/>
  <c r="K182" i="12"/>
  <c r="K394" i="12"/>
  <c r="K275" i="12"/>
  <c r="K330" i="12"/>
  <c r="K258" i="12"/>
  <c r="K342" i="12"/>
  <c r="K395" i="12"/>
  <c r="K399" i="12"/>
  <c r="K378" i="12"/>
  <c r="K355" i="12"/>
  <c r="K363" i="12"/>
  <c r="K196" i="12"/>
  <c r="K371" i="12"/>
  <c r="K240" i="12"/>
  <c r="K256" i="12"/>
  <c r="K391" i="12"/>
  <c r="K216" i="12"/>
  <c r="K92" i="12"/>
  <c r="K45" i="12"/>
  <c r="K350" i="12"/>
  <c r="K357" i="12"/>
  <c r="K364" i="12"/>
  <c r="K313" i="12"/>
  <c r="K339" i="12"/>
  <c r="K325" i="12"/>
  <c r="K289" i="12"/>
  <c r="K136" i="12"/>
  <c r="K322" i="12"/>
  <c r="K71" i="12"/>
  <c r="K423" i="12"/>
  <c r="K332" i="12"/>
  <c r="K345" i="12"/>
  <c r="K404" i="12"/>
  <c r="K362" i="12"/>
  <c r="K220" i="12"/>
  <c r="K331" i="12"/>
  <c r="K386" i="12"/>
  <c r="K328" i="12"/>
  <c r="K329" i="12"/>
  <c r="K209" i="12"/>
  <c r="K318" i="12"/>
  <c r="K315" i="12"/>
  <c r="K148" i="12"/>
  <c r="K317" i="12"/>
  <c r="K298" i="12"/>
  <c r="K207" i="12"/>
  <c r="K68" i="12"/>
  <c r="K304" i="12"/>
  <c r="K238" i="12"/>
  <c r="K135" i="12"/>
  <c r="K301" i="12"/>
  <c r="K307" i="12"/>
  <c r="K249" i="12"/>
  <c r="K380" i="12"/>
  <c r="K292" i="12"/>
  <c r="K319" i="12"/>
  <c r="K348" i="12"/>
  <c r="K245" i="12"/>
  <c r="K361" i="12"/>
  <c r="K374" i="12"/>
  <c r="K22" i="12"/>
  <c r="K171" i="12"/>
  <c r="K420" i="12"/>
  <c r="K89" i="12"/>
  <c r="K382" i="12"/>
  <c r="K199" i="12"/>
  <c r="K273" i="12"/>
  <c r="K305" i="12"/>
  <c r="K392" i="12"/>
  <c r="K365" i="12"/>
  <c r="K375" i="12"/>
  <c r="K366" i="12"/>
  <c r="K111" i="12"/>
  <c r="K51" i="12"/>
  <c r="K143" i="12"/>
  <c r="K81" i="12"/>
  <c r="K157" i="12"/>
  <c r="K124" i="12"/>
  <c r="K61" i="12"/>
  <c r="K85" i="12"/>
  <c r="K288" i="12"/>
  <c r="K281" i="12"/>
  <c r="K40" i="12"/>
  <c r="K137" i="12"/>
  <c r="K53" i="12"/>
  <c r="K10" i="12"/>
  <c r="K229" i="12"/>
  <c r="K6" i="12"/>
  <c r="K93" i="12"/>
  <c r="K36" i="12"/>
  <c r="K46" i="12"/>
  <c r="K213" i="12"/>
  <c r="K360" i="12"/>
  <c r="K184" i="12"/>
  <c r="K338" i="12"/>
  <c r="K312" i="12"/>
  <c r="K95" i="12"/>
  <c r="K290" i="12"/>
  <c r="K228" i="12"/>
  <c r="K215" i="12"/>
  <c r="K341" i="12"/>
  <c r="K259" i="12"/>
  <c r="K134" i="12"/>
  <c r="K49" i="12"/>
  <c r="K300" i="12"/>
  <c r="K309" i="12"/>
  <c r="K206" i="12"/>
  <c r="K283" i="12"/>
  <c r="K242" i="12"/>
  <c r="K367" i="12"/>
  <c r="K54" i="12"/>
  <c r="K11" i="12"/>
  <c r="K24" i="12"/>
  <c r="K266" i="12"/>
  <c r="K44" i="12"/>
  <c r="K23" i="12"/>
  <c r="K197" i="12"/>
  <c r="K356" i="12"/>
  <c r="K384" i="12"/>
  <c r="K75" i="12"/>
  <c r="K284" i="12"/>
  <c r="K336" i="12"/>
  <c r="K149" i="12"/>
  <c r="K230" i="12"/>
  <c r="K253" i="12"/>
  <c r="K299" i="12"/>
  <c r="K323" i="12"/>
  <c r="K218" i="12"/>
  <c r="K294" i="12"/>
  <c r="K385" i="12"/>
  <c r="K401" i="12"/>
  <c r="K351" i="12"/>
  <c r="K295" i="12"/>
  <c r="K257" i="12"/>
  <c r="K78" i="12"/>
  <c r="K335" i="12"/>
  <c r="K120" i="12"/>
  <c r="K50" i="12"/>
  <c r="K359" i="12"/>
  <c r="K252" i="12"/>
  <c r="K260" i="12"/>
  <c r="K194" i="12"/>
  <c r="K72" i="12"/>
  <c r="K59" i="12"/>
  <c r="K237" i="12"/>
  <c r="K282" i="12"/>
  <c r="K222" i="12"/>
  <c r="K178" i="12"/>
  <c r="K191" i="12"/>
  <c r="K250" i="12"/>
  <c r="K261" i="12"/>
  <c r="K227" i="12"/>
  <c r="K115" i="12"/>
  <c r="K223" i="12"/>
  <c r="K127" i="12"/>
  <c r="K122" i="12"/>
  <c r="K316" i="12"/>
  <c r="K20" i="12"/>
  <c r="K241" i="12"/>
  <c r="K131" i="12"/>
  <c r="K63" i="12"/>
  <c r="K308" i="12"/>
  <c r="K187" i="12"/>
  <c r="K164" i="12"/>
  <c r="K200" i="12"/>
  <c r="K193" i="12"/>
  <c r="K183" i="12"/>
  <c r="K231" i="12"/>
  <c r="K190" i="12"/>
  <c r="K96" i="12"/>
  <c r="K219" i="12"/>
  <c r="K293" i="12"/>
  <c r="K265" i="12"/>
  <c r="K324" i="12"/>
  <c r="K234" i="12"/>
  <c r="K276" i="12"/>
  <c r="K212" i="12"/>
  <c r="K150" i="12"/>
  <c r="K208" i="12"/>
  <c r="K102" i="12"/>
  <c r="K176" i="12"/>
  <c r="K94" i="12"/>
  <c r="K168" i="12"/>
  <c r="K41" i="12"/>
  <c r="K144" i="12"/>
  <c r="K97" i="12"/>
  <c r="K287" i="12"/>
  <c r="K103" i="12"/>
  <c r="K177" i="12"/>
  <c r="K73" i="12"/>
  <c r="K173" i="12"/>
  <c r="K158" i="12"/>
  <c r="K116" i="12"/>
  <c r="K262" i="12"/>
  <c r="K343" i="12"/>
  <c r="K159" i="12"/>
  <c r="K217" i="12"/>
  <c r="K169" i="12"/>
  <c r="K117" i="12"/>
  <c r="K113" i="12"/>
  <c r="K153" i="12"/>
  <c r="K161" i="12"/>
  <c r="K381" i="12"/>
  <c r="K201" i="12"/>
  <c r="K106" i="12"/>
  <c r="K214" i="12"/>
  <c r="K167" i="12"/>
  <c r="K47" i="12"/>
  <c r="K155" i="12"/>
  <c r="K172" i="12"/>
  <c r="K99" i="12"/>
  <c r="K270" i="12"/>
  <c r="K100" i="12"/>
  <c r="K271" i="12"/>
  <c r="K202" i="12"/>
  <c r="K170" i="12"/>
  <c r="K7" i="12"/>
  <c r="K112" i="12"/>
  <c r="K138" i="12"/>
  <c r="K42" i="12"/>
  <c r="K224" i="12"/>
  <c r="K186" i="12"/>
  <c r="K210" i="12"/>
  <c r="K274" i="12"/>
  <c r="K198" i="12"/>
  <c r="K110" i="12"/>
  <c r="K147" i="12"/>
  <c r="K235" i="12"/>
  <c r="K233" i="12"/>
  <c r="K76" i="12"/>
  <c r="K77" i="12"/>
  <c r="K203" i="12"/>
  <c r="K16" i="12"/>
  <c r="K151" i="12"/>
  <c r="K104" i="12"/>
  <c r="K48" i="12"/>
  <c r="K129" i="12"/>
  <c r="K65" i="12"/>
  <c r="K69" i="12"/>
  <c r="K119" i="12"/>
  <c r="K32" i="12"/>
  <c r="K86" i="12"/>
  <c r="K132" i="12"/>
  <c r="K64" i="12"/>
  <c r="K114" i="12"/>
  <c r="K232" i="12"/>
  <c r="K60" i="12"/>
  <c r="K139" i="12"/>
  <c r="K18" i="12"/>
  <c r="K55" i="12"/>
  <c r="K12" i="12"/>
  <c r="K25" i="12"/>
  <c r="K109" i="12"/>
  <c r="K388" i="12"/>
  <c r="K108" i="12"/>
  <c r="K52" i="12"/>
  <c r="K297" i="12"/>
  <c r="K204" i="12"/>
  <c r="K82" i="12"/>
  <c r="K163" i="12"/>
  <c r="K30" i="12"/>
  <c r="K62" i="12"/>
  <c r="K140" i="12"/>
  <c r="K5" i="12"/>
  <c r="K107" i="12"/>
  <c r="K268" i="12"/>
  <c r="K88" i="12"/>
  <c r="K31" i="12"/>
  <c r="K37" i="12"/>
  <c r="K179" i="12"/>
  <c r="K192" i="12"/>
  <c r="K38" i="12"/>
  <c r="K180" i="12"/>
  <c r="K90" i="12"/>
  <c r="K165" i="12"/>
  <c r="K70" i="12"/>
  <c r="K17" i="12"/>
  <c r="K118" i="12"/>
  <c r="K141" i="12"/>
  <c r="K19" i="12"/>
  <c r="K174" i="12"/>
  <c r="K162" i="12"/>
  <c r="K145" i="12"/>
  <c r="K166" i="12"/>
  <c r="K205" i="12"/>
  <c r="K123" i="12"/>
  <c r="K21" i="12"/>
  <c r="K29" i="12"/>
  <c r="K79" i="12"/>
  <c r="K43" i="12"/>
  <c r="K56" i="12"/>
  <c r="K13" i="12"/>
  <c r="K26" i="12"/>
  <c r="K34" i="12"/>
  <c r="K87" i="12"/>
  <c r="K84" i="12"/>
  <c r="K142" i="12"/>
  <c r="K27" i="12"/>
  <c r="K98" i="12"/>
  <c r="K181" i="12"/>
  <c r="K28" i="12"/>
  <c r="K39" i="12"/>
  <c r="K246" i="12"/>
  <c r="K195" i="12"/>
  <c r="K130" i="12"/>
  <c r="K66" i="12"/>
  <c r="K152" i="12"/>
  <c r="K128" i="12"/>
  <c r="K35" i="12"/>
  <c r="K105" i="12"/>
  <c r="K91" i="12"/>
  <c r="K57" i="12"/>
  <c r="K14" i="12"/>
  <c r="K58" i="12"/>
  <c r="K15" i="12"/>
  <c r="K3" i="12"/>
  <c r="K33" i="12"/>
  <c r="K4" i="12"/>
  <c r="K320" i="12"/>
  <c r="G2141" i="10"/>
  <c r="G2143" i="10" s="1"/>
  <c r="G2122" i="10"/>
  <c r="G2124" i="10" s="1"/>
  <c r="G2102" i="10"/>
  <c r="G2104" i="10" s="1"/>
  <c r="G2084" i="10"/>
  <c r="G2086" i="10" s="1"/>
  <c r="G2066" i="10"/>
  <c r="G2068" i="10" s="1"/>
  <c r="G2051" i="10"/>
  <c r="G2053" i="10" s="1"/>
  <c r="G2036" i="10"/>
  <c r="G2038" i="10" s="1"/>
  <c r="G2021" i="10"/>
  <c r="G2023" i="10" s="1"/>
  <c r="G2005" i="10"/>
  <c r="G2007" i="10" s="1"/>
  <c r="G1992" i="10"/>
  <c r="G1994" i="10" s="1"/>
  <c r="G1956" i="10"/>
  <c r="G1958" i="10" s="1"/>
  <c r="G1912" i="10"/>
  <c r="G1914" i="10" s="1"/>
  <c r="G1896" i="10"/>
  <c r="G1898" i="10" s="1"/>
  <c r="G1881" i="10"/>
  <c r="G1883" i="10" s="1"/>
  <c r="G1862" i="10"/>
  <c r="G1864" i="10" s="1"/>
  <c r="G1847" i="10"/>
  <c r="G1849" i="10" s="1"/>
  <c r="G1827" i="10"/>
  <c r="G1829" i="10" s="1"/>
  <c r="G1807" i="10"/>
  <c r="G1809" i="10" s="1"/>
  <c r="G1794" i="10"/>
  <c r="G1796" i="10" s="1"/>
  <c r="G1780" i="10"/>
  <c r="G1782" i="10" s="1"/>
  <c r="G1766" i="10"/>
  <c r="G1768" i="10" s="1"/>
  <c r="G1752" i="10"/>
  <c r="G1754" i="10" s="1"/>
  <c r="G1731" i="10"/>
  <c r="G1733" i="10" s="1"/>
  <c r="G1714" i="10"/>
  <c r="G1716" i="10" s="1"/>
  <c r="G1700" i="10"/>
  <c r="G1702" i="10" s="1"/>
  <c r="G1681" i="10"/>
  <c r="G1683" i="10" s="1"/>
  <c r="G1665" i="10"/>
  <c r="G1667" i="10" s="1"/>
  <c r="G1649" i="10"/>
  <c r="G1651" i="10" s="1"/>
  <c r="G1632" i="10"/>
  <c r="G1634" i="10" s="1"/>
  <c r="G1616" i="10"/>
  <c r="G1618" i="10" s="1"/>
  <c r="G1601" i="10"/>
  <c r="G1603" i="10" s="1"/>
  <c r="G1585" i="10"/>
  <c r="G1587" i="10" s="1"/>
  <c r="G1569" i="10"/>
  <c r="G1571" i="10" s="1"/>
  <c r="G1554" i="10"/>
  <c r="G1556" i="10" s="1"/>
  <c r="G1538" i="10"/>
  <c r="G1540" i="10" s="1"/>
  <c r="G1522" i="10"/>
  <c r="G1524" i="10" s="1"/>
  <c r="G1508" i="10"/>
  <c r="G1506" i="10"/>
  <c r="G1491" i="10"/>
  <c r="G1493" i="10" s="1"/>
  <c r="G1476" i="10"/>
  <c r="G1478" i="10" s="1"/>
  <c r="G1461" i="10"/>
  <c r="G1463" i="10" s="1"/>
  <c r="G1445" i="10"/>
  <c r="G1447" i="10" s="1"/>
  <c r="G1428" i="10"/>
  <c r="G1430" i="10" s="1"/>
  <c r="G1410" i="10"/>
  <c r="G1412" i="10" s="1"/>
  <c r="G1393" i="10"/>
  <c r="G1395" i="10" s="1"/>
  <c r="G1377" i="10"/>
  <c r="G1379" i="10" s="1"/>
  <c r="G1357" i="10"/>
  <c r="G1359" i="10" s="1"/>
  <c r="G1339" i="10"/>
  <c r="G1341" i="10" s="1"/>
  <c r="G1324" i="10"/>
  <c r="G1326" i="10" s="1"/>
  <c r="G1310" i="10"/>
  <c r="G1312" i="10" s="1"/>
  <c r="G1287" i="10"/>
  <c r="G1289" i="10" s="1"/>
  <c r="G1272" i="10"/>
  <c r="G1274" i="10" s="1"/>
  <c r="G1257" i="10"/>
  <c r="G1255" i="10"/>
  <c r="G1242" i="10"/>
  <c r="G1244" i="10" s="1"/>
  <c r="G1226" i="10"/>
  <c r="G1228" i="10" s="1"/>
  <c r="G1212" i="10"/>
  <c r="G1214" i="10" s="1"/>
  <c r="G1197" i="10"/>
  <c r="G1199" i="10" s="1"/>
  <c r="G1184" i="10"/>
  <c r="G1186" i="10" s="1"/>
  <c r="G1171" i="10"/>
  <c r="G1173" i="10" s="1"/>
  <c r="G1147" i="10"/>
  <c r="G1149" i="10" s="1"/>
  <c r="G1129" i="10"/>
  <c r="G1131" i="10" s="1"/>
  <c r="G1112" i="10"/>
  <c r="G1114" i="10" s="1"/>
  <c r="G1094" i="10"/>
  <c r="G1096" i="10" s="1"/>
  <c r="G1078" i="10"/>
  <c r="G1080" i="10" s="1"/>
  <c r="G1061" i="10"/>
  <c r="G1063" i="10" s="1"/>
  <c r="G1046" i="10"/>
  <c r="G1048" i="10" s="1"/>
  <c r="G1028" i="10"/>
  <c r="G1030" i="10" s="1"/>
  <c r="G1013" i="10"/>
  <c r="G1015" i="10" s="1"/>
  <c r="G997" i="10"/>
  <c r="G999" i="10" s="1"/>
  <c r="G980" i="10"/>
  <c r="G982" i="10" s="1"/>
  <c r="G964" i="10"/>
  <c r="G966" i="10" s="1"/>
  <c r="G947" i="10"/>
  <c r="G949" i="10" s="1"/>
  <c r="G931" i="10"/>
  <c r="G933" i="10" s="1"/>
  <c r="G913" i="10"/>
  <c r="G915" i="10" s="1"/>
  <c r="G894" i="10"/>
  <c r="G896" i="10" s="1"/>
  <c r="G878" i="10"/>
  <c r="G880" i="10" s="1"/>
  <c r="G863" i="10"/>
  <c r="G865" i="10" s="1"/>
  <c r="G844" i="10"/>
  <c r="G846" i="10" s="1"/>
  <c r="G829" i="10"/>
  <c r="G831" i="10" s="1"/>
  <c r="G816" i="10"/>
  <c r="G818" i="10" s="1"/>
  <c r="G798" i="10"/>
  <c r="G800" i="10" s="1"/>
  <c r="G780" i="10"/>
  <c r="G782" i="10" s="1"/>
  <c r="G761" i="10"/>
  <c r="G763" i="10" s="1"/>
  <c r="G743" i="10"/>
  <c r="G745" i="10" s="1"/>
  <c r="G725" i="10"/>
  <c r="G727" i="10" s="1"/>
  <c r="G704" i="10"/>
  <c r="G706" i="10" s="1"/>
  <c r="G686" i="10"/>
  <c r="G688" i="10" s="1"/>
  <c r="G668" i="10"/>
  <c r="G670" i="10" s="1"/>
  <c r="G648" i="10"/>
  <c r="G650" i="10" s="1"/>
  <c r="G633" i="10"/>
  <c r="G635" i="10" s="1"/>
  <c r="G616" i="10"/>
  <c r="G618" i="10" s="1"/>
  <c r="G599" i="10"/>
  <c r="G601" i="10" s="1"/>
  <c r="G581" i="10"/>
  <c r="G583" i="10" s="1"/>
  <c r="G563" i="10"/>
  <c r="G565" i="10" s="1"/>
  <c r="G546" i="10"/>
  <c r="G548" i="10" s="1"/>
  <c r="G528" i="10"/>
  <c r="G530" i="10" s="1"/>
  <c r="G506" i="10"/>
  <c r="G508" i="10" s="1"/>
  <c r="G483" i="10"/>
  <c r="G485" i="10" s="1"/>
  <c r="G467" i="10"/>
  <c r="G469" i="10" s="1"/>
  <c r="G451" i="10"/>
  <c r="G453" i="10" s="1"/>
  <c r="G437" i="10"/>
  <c r="G439" i="10" s="1"/>
  <c r="G421" i="10"/>
  <c r="G423" i="10" s="1"/>
  <c r="G405" i="10"/>
  <c r="G407" i="10" s="1"/>
  <c r="G387" i="10"/>
  <c r="G389" i="10" s="1"/>
  <c r="G370" i="10"/>
  <c r="G372" i="10" s="1"/>
  <c r="G356" i="10"/>
  <c r="G358" i="10" s="1"/>
  <c r="G339" i="10"/>
  <c r="G341" i="10" s="1"/>
  <c r="G326" i="10"/>
  <c r="G328" i="10" s="1"/>
  <c r="G313" i="10"/>
  <c r="G315" i="10" s="1"/>
  <c r="G299" i="10"/>
  <c r="G301" i="10" s="1"/>
  <c r="G285" i="10"/>
  <c r="G287" i="10" s="1"/>
  <c r="G271" i="10"/>
  <c r="G273" i="10" s="1"/>
  <c r="G257" i="10"/>
  <c r="G259" i="10" s="1"/>
  <c r="G244" i="10"/>
  <c r="G246" i="10" s="1"/>
  <c r="G230" i="10"/>
  <c r="G232" i="10" s="1"/>
  <c r="G216" i="10"/>
  <c r="G218" i="10" s="1"/>
  <c r="G203" i="10"/>
  <c r="G205" i="10" s="1"/>
  <c r="G189" i="10"/>
  <c r="G191" i="10" s="1"/>
  <c r="G175" i="10"/>
  <c r="G177" i="10" s="1"/>
  <c r="G157" i="10"/>
  <c r="G159" i="10" s="1"/>
  <c r="G141" i="10"/>
  <c r="G143" i="10" s="1"/>
  <c r="G127" i="10"/>
  <c r="G129" i="10" s="1"/>
  <c r="G113" i="10"/>
  <c r="G115" i="10" s="1"/>
  <c r="G97" i="10"/>
  <c r="G99" i="10" s="1"/>
  <c r="G83" i="10"/>
  <c r="G85" i="10" s="1"/>
  <c r="G66" i="10"/>
  <c r="G68" i="10" s="1"/>
  <c r="G43" i="10"/>
  <c r="G45" i="10" s="1"/>
  <c r="G29" i="10"/>
  <c r="G31" i="10" s="1"/>
  <c r="G5482" i="6"/>
  <c r="G5484" i="6" s="1"/>
  <c r="G5449" i="6"/>
  <c r="G5447" i="6"/>
  <c r="G5432" i="6"/>
  <c r="G5434" i="6" s="1"/>
  <c r="G5416" i="6"/>
  <c r="G5418" i="6" s="1"/>
  <c r="G5401" i="6"/>
  <c r="G5403" i="6" s="1"/>
  <c r="G5386" i="6"/>
  <c r="G5388" i="6" s="1"/>
  <c r="G5370" i="6"/>
  <c r="G5372" i="6" s="1"/>
  <c r="G5349" i="6"/>
  <c r="G5351" i="6" s="1"/>
  <c r="G5336" i="6"/>
  <c r="G5338" i="6" s="1"/>
  <c r="G5322" i="6"/>
  <c r="G5324" i="6" s="1"/>
  <c r="G5301" i="6"/>
  <c r="G5303" i="6" s="1"/>
  <c r="G5276" i="6"/>
  <c r="G5274" i="6"/>
  <c r="G5257" i="6"/>
  <c r="G5259" i="6" s="1"/>
  <c r="G5241" i="6"/>
  <c r="G5243" i="6" s="1"/>
  <c r="G5226" i="6"/>
  <c r="G5228" i="6" s="1"/>
  <c r="G5210" i="6"/>
  <c r="G5212" i="6" s="1"/>
  <c r="G5194" i="6"/>
  <c r="G5196" i="6" s="1"/>
  <c r="G5179" i="6"/>
  <c r="G5181" i="6" s="1"/>
  <c r="G5163" i="6"/>
  <c r="G5165" i="6" s="1"/>
  <c r="G5147" i="6"/>
  <c r="G5149" i="6" s="1"/>
  <c r="G5131" i="6"/>
  <c r="G5133" i="6" s="1"/>
  <c r="G5118" i="6"/>
  <c r="G5116" i="6"/>
  <c r="G5101" i="6"/>
  <c r="G5103" i="6" s="1"/>
  <c r="G5086" i="6"/>
  <c r="G5088" i="6" s="1"/>
  <c r="G5070" i="6"/>
  <c r="G5072" i="6" s="1"/>
  <c r="G5053" i="6"/>
  <c r="G5055" i="6" s="1"/>
  <c r="G5038" i="6"/>
  <c r="G5040" i="6" s="1"/>
  <c r="G5023" i="6"/>
  <c r="G5025" i="6" s="1"/>
  <c r="G5007" i="6"/>
  <c r="G5009" i="6" s="1"/>
  <c r="G4993" i="6"/>
  <c r="G4995" i="6" s="1"/>
  <c r="G4979" i="6"/>
  <c r="G4981" i="6" s="1"/>
  <c r="G4961" i="6"/>
  <c r="G4959" i="6"/>
  <c r="G4938" i="6"/>
  <c r="G4940" i="6" s="1"/>
  <c r="G4923" i="6"/>
  <c r="G4925" i="6" s="1"/>
  <c r="G4908" i="6"/>
  <c r="G4910" i="6" s="1"/>
  <c r="G4893" i="6"/>
  <c r="G4895" i="6" s="1"/>
  <c r="G4878" i="6"/>
  <c r="G4880" i="6" s="1"/>
  <c r="G4863" i="6"/>
  <c r="G4865" i="6" s="1"/>
  <c r="G4849" i="6"/>
  <c r="G4847" i="6"/>
  <c r="G4831" i="6"/>
  <c r="G4833" i="6" s="1"/>
  <c r="G4816" i="6"/>
  <c r="G4818" i="6" s="1"/>
  <c r="G4803" i="6"/>
  <c r="G4801" i="6"/>
  <c r="G4785" i="6"/>
  <c r="G4787" i="6" s="1"/>
  <c r="G4770" i="6"/>
  <c r="G4772" i="6" s="1"/>
  <c r="G4754" i="6"/>
  <c r="G4756" i="6" s="1"/>
  <c r="G4740" i="6"/>
  <c r="G4742" i="6" s="1"/>
  <c r="G4726" i="6"/>
  <c r="G4728" i="6" s="1"/>
  <c r="G4712" i="6"/>
  <c r="G4714" i="6" s="1"/>
  <c r="G4697" i="6"/>
  <c r="G4699" i="6" s="1"/>
  <c r="G4681" i="6"/>
  <c r="G4683" i="6" s="1"/>
  <c r="G4665" i="6"/>
  <c r="G4667" i="6" s="1"/>
  <c r="G4651" i="6"/>
  <c r="G4649" i="6"/>
  <c r="G4633" i="6"/>
  <c r="G4635" i="6" s="1"/>
  <c r="G4617" i="6"/>
  <c r="G4619" i="6" s="1"/>
  <c r="G4601" i="6"/>
  <c r="G4603" i="6" s="1"/>
  <c r="G4585" i="6"/>
  <c r="G4587" i="6" s="1"/>
  <c r="G4568" i="6"/>
  <c r="G4570" i="6" s="1"/>
  <c r="G4553" i="6"/>
  <c r="G4555" i="6" s="1"/>
  <c r="G4538" i="6"/>
  <c r="G4540" i="6" s="1"/>
  <c r="G4523" i="6"/>
  <c r="G4525" i="6" s="1"/>
  <c r="G4507" i="6"/>
  <c r="G4509" i="6" s="1"/>
  <c r="G4493" i="6"/>
  <c r="G4491" i="6"/>
  <c r="G4475" i="6"/>
  <c r="G4477" i="6" s="1"/>
  <c r="G4459" i="6"/>
  <c r="G4461" i="6" s="1"/>
  <c r="G4443" i="6"/>
  <c r="G4445" i="6" s="1"/>
  <c r="G4427" i="6"/>
  <c r="G4429" i="6" s="1"/>
  <c r="G4411" i="6"/>
  <c r="G4413" i="6" s="1"/>
  <c r="G4395" i="6"/>
  <c r="G4397" i="6" s="1"/>
  <c r="G4378" i="6"/>
  <c r="G4380" i="6" s="1"/>
  <c r="G4364" i="6"/>
  <c r="G4366" i="6" s="1"/>
  <c r="G4349" i="6"/>
  <c r="G4351" i="6" s="1"/>
  <c r="G4336" i="6"/>
  <c r="G4334" i="6"/>
  <c r="G4318" i="6"/>
  <c r="G4320" i="6" s="1"/>
  <c r="G4297" i="6"/>
  <c r="G4299" i="6" s="1"/>
  <c r="G4280" i="6"/>
  <c r="G4282" i="6" s="1"/>
  <c r="G4262" i="6"/>
  <c r="G4264" i="6" s="1"/>
  <c r="G4247" i="6"/>
  <c r="G4249" i="6" s="1"/>
  <c r="G4232" i="6"/>
  <c r="G4234" i="6" s="1"/>
  <c r="G4219" i="6"/>
  <c r="G4217" i="6"/>
  <c r="G4202" i="6"/>
  <c r="G4204" i="6" s="1"/>
  <c r="G4187" i="6"/>
  <c r="G4189" i="6" s="1"/>
  <c r="G4174" i="6"/>
  <c r="G4172" i="6"/>
  <c r="G4157" i="6"/>
  <c r="G4159" i="6" s="1"/>
  <c r="G4141" i="6"/>
  <c r="G4143" i="6" s="1"/>
  <c r="G4126" i="6"/>
  <c r="G4128" i="6" s="1"/>
  <c r="G4111" i="6"/>
  <c r="G4113" i="6" s="1"/>
  <c r="G4096" i="6"/>
  <c r="G4098" i="6" s="1"/>
  <c r="G4081" i="6"/>
  <c r="G4083" i="6" s="1"/>
  <c r="G4066" i="6"/>
  <c r="G4068" i="6" s="1"/>
  <c r="G4051" i="6"/>
  <c r="G4053" i="6" s="1"/>
  <c r="G4036" i="6"/>
  <c r="G4038" i="6" s="1"/>
  <c r="G4023" i="6"/>
  <c r="G4021" i="6"/>
  <c r="G4006" i="6"/>
  <c r="G4008" i="6" s="1"/>
  <c r="G3991" i="6"/>
  <c r="G3993" i="6" s="1"/>
  <c r="G3975" i="6"/>
  <c r="G3977" i="6" s="1"/>
  <c r="G3944" i="6"/>
  <c r="G3946" i="6" s="1"/>
  <c r="G3928" i="6"/>
  <c r="G3930" i="6" s="1"/>
  <c r="G3911" i="6"/>
  <c r="G3913" i="6" s="1"/>
  <c r="G3895" i="6"/>
  <c r="G3897" i="6" s="1"/>
  <c r="G3883" i="6"/>
  <c r="G3881" i="6"/>
  <c r="G3867" i="6"/>
  <c r="G3869" i="6" s="1"/>
  <c r="G3852" i="6"/>
  <c r="G3850" i="6"/>
  <c r="G3834" i="6"/>
  <c r="G3836" i="6" s="1"/>
  <c r="G3818" i="6"/>
  <c r="G3820" i="6" s="1"/>
  <c r="G3803" i="6"/>
  <c r="G3805" i="6" s="1"/>
  <c r="G3788" i="6"/>
  <c r="G3790" i="6" s="1"/>
  <c r="G3773" i="6"/>
  <c r="G3775" i="6" s="1"/>
  <c r="G3759" i="6"/>
  <c r="G3761" i="6" s="1"/>
  <c r="G3745" i="6"/>
  <c r="G3743" i="6"/>
  <c r="G3727" i="6"/>
  <c r="G3729" i="6" s="1"/>
  <c r="G3710" i="6"/>
  <c r="G3712" i="6" s="1"/>
  <c r="G3696" i="6"/>
  <c r="G3694" i="6"/>
  <c r="G3678" i="6"/>
  <c r="G3680" i="6" s="1"/>
  <c r="G3656" i="6"/>
  <c r="G3658" i="6" s="1"/>
  <c r="G3625" i="6"/>
  <c r="G3627" i="6" s="1"/>
  <c r="G3610" i="6"/>
  <c r="G3612" i="6" s="1"/>
  <c r="G3593" i="6"/>
  <c r="G3595" i="6" s="1"/>
  <c r="G3576" i="6"/>
  <c r="G3578" i="6" s="1"/>
  <c r="G3559" i="6"/>
  <c r="G3561" i="6" s="1"/>
  <c r="G3542" i="6"/>
  <c r="G3544" i="6" s="1"/>
  <c r="G3526" i="6"/>
  <c r="G3528" i="6" s="1"/>
  <c r="G3512" i="6"/>
  <c r="G3510" i="6"/>
  <c r="G3482" i="6"/>
  <c r="G3484" i="6" s="1"/>
  <c r="G3463" i="6"/>
  <c r="G3465" i="6" s="1"/>
  <c r="G3445" i="6"/>
  <c r="G3447" i="6" s="1"/>
  <c r="G3427" i="6"/>
  <c r="G3429" i="6" s="1"/>
  <c r="G3410" i="6"/>
  <c r="G3412" i="6" s="1"/>
  <c r="G3392" i="6"/>
  <c r="G3394" i="6" s="1"/>
  <c r="G3375" i="6"/>
  <c r="G3377" i="6" s="1"/>
  <c r="G3358" i="6"/>
  <c r="G3360" i="6" s="1"/>
  <c r="G3341" i="6"/>
  <c r="G3343" i="6" s="1"/>
  <c r="G3326" i="6"/>
  <c r="G3324" i="6"/>
  <c r="G3306" i="6"/>
  <c r="G3308" i="6" s="1"/>
  <c r="G3288" i="6"/>
  <c r="G3290" i="6" s="1"/>
  <c r="G3270" i="6"/>
  <c r="G3272" i="6" s="1"/>
  <c r="G3254" i="6"/>
  <c r="G3256" i="6" s="1"/>
  <c r="G3238" i="6"/>
  <c r="G3240" i="6" s="1"/>
  <c r="G3222" i="6"/>
  <c r="G3224" i="6" s="1"/>
  <c r="G3206" i="6"/>
  <c r="G3208" i="6" s="1"/>
  <c r="G3191" i="6"/>
  <c r="G3189" i="6"/>
  <c r="G3175" i="6"/>
  <c r="G3177" i="6" s="1"/>
  <c r="G3155" i="6"/>
  <c r="G3153" i="6"/>
  <c r="G3138" i="6"/>
  <c r="G3140" i="6" s="1"/>
  <c r="G3123" i="6"/>
  <c r="G3125" i="6" s="1"/>
  <c r="G3108" i="6"/>
  <c r="G3110" i="6" s="1"/>
  <c r="G3093" i="6"/>
  <c r="G3095" i="6" s="1"/>
  <c r="G3078" i="6"/>
  <c r="G3080" i="6" s="1"/>
  <c r="G3063" i="6"/>
  <c r="G3065" i="6" s="1"/>
  <c r="G3012" i="6"/>
  <c r="G3014" i="6" s="1"/>
  <c r="G2997" i="6"/>
  <c r="G2999" i="6" s="1"/>
  <c r="G2981" i="6"/>
  <c r="G2983" i="6" s="1"/>
  <c r="G2965" i="6"/>
  <c r="G2963" i="6"/>
  <c r="G2948" i="6"/>
  <c r="G2950" i="6" s="1"/>
  <c r="G2932" i="6"/>
  <c r="G2934" i="6" s="1"/>
  <c r="G2911" i="6"/>
  <c r="G2913" i="6" s="1"/>
  <c r="G2895" i="6"/>
  <c r="G2897" i="6" s="1"/>
  <c r="G2879" i="6"/>
  <c r="G2881" i="6" s="1"/>
  <c r="G2863" i="6"/>
  <c r="G2865" i="6" s="1"/>
  <c r="G2846" i="6"/>
  <c r="G2848" i="6" s="1"/>
  <c r="G2829" i="6"/>
  <c r="G2831" i="6" s="1"/>
  <c r="G2813" i="6"/>
  <c r="G2815" i="6" s="1"/>
  <c r="G2799" i="6"/>
  <c r="G2797" i="6"/>
  <c r="G2781" i="6"/>
  <c r="G2783" i="6" s="1"/>
  <c r="G2765" i="6"/>
  <c r="G2767" i="6" s="1"/>
  <c r="G2749" i="6"/>
  <c r="G2751" i="6" s="1"/>
  <c r="G2733" i="6"/>
  <c r="G2735" i="6" s="1"/>
  <c r="G2717" i="6"/>
  <c r="G2719" i="6" s="1"/>
  <c r="G2700" i="6"/>
  <c r="G2702" i="6" s="1"/>
  <c r="G2684" i="6"/>
  <c r="G2686" i="6" s="1"/>
  <c r="G2668" i="6"/>
  <c r="G2666" i="6"/>
  <c r="G2648" i="6"/>
  <c r="G2650" i="6" s="1"/>
  <c r="G2632" i="6"/>
  <c r="G2630" i="6"/>
  <c r="G2612" i="6"/>
  <c r="G2614" i="6" s="1"/>
  <c r="G2594" i="6"/>
  <c r="G2596" i="6" s="1"/>
  <c r="G2578" i="6"/>
  <c r="G2580" i="6" s="1"/>
  <c r="G2560" i="6"/>
  <c r="G2562" i="6" s="1"/>
  <c r="G2542" i="6"/>
  <c r="G2544" i="6" s="1"/>
  <c r="G2526" i="6"/>
  <c r="G2528" i="6" s="1"/>
  <c r="G2508" i="6"/>
  <c r="G2510" i="6" s="1"/>
  <c r="G2490" i="6"/>
  <c r="G2492" i="6" s="1"/>
  <c r="G2471" i="6"/>
  <c r="G2473" i="6" s="1"/>
  <c r="G2455" i="6"/>
  <c r="G2453" i="6"/>
  <c r="G2435" i="6"/>
  <c r="G2437" i="6" s="1"/>
  <c r="G2417" i="6"/>
  <c r="G2419" i="6" s="1"/>
  <c r="G2399" i="6"/>
  <c r="G2401" i="6" s="1"/>
  <c r="G2381" i="6"/>
  <c r="G2383" i="6" s="1"/>
  <c r="G2363" i="6"/>
  <c r="G2365" i="6" s="1"/>
  <c r="G2345" i="6"/>
  <c r="G2347" i="6" s="1"/>
  <c r="G2329" i="6"/>
  <c r="G2331" i="6" s="1"/>
  <c r="G2313" i="6"/>
  <c r="G2315" i="6" s="1"/>
  <c r="G2295" i="6"/>
  <c r="G2297" i="6" s="1"/>
  <c r="G2279" i="6"/>
  <c r="G2277" i="6"/>
  <c r="G2259" i="6"/>
  <c r="G2261" i="6" s="1"/>
  <c r="G2241" i="6"/>
  <c r="G2243" i="6" s="1"/>
  <c r="G2223" i="6"/>
  <c r="G2225" i="6" s="1"/>
  <c r="G2205" i="6"/>
  <c r="G2207" i="6" s="1"/>
  <c r="G2187" i="6"/>
  <c r="G2189" i="6" s="1"/>
  <c r="G2170" i="6"/>
  <c r="G2172" i="6" s="1"/>
  <c r="G2135" i="6"/>
  <c r="G2137" i="6" s="1"/>
  <c r="G2119" i="6"/>
  <c r="G2117" i="6"/>
  <c r="G2101" i="6"/>
  <c r="G2103" i="6" s="1"/>
  <c r="G2087" i="6"/>
  <c r="G2085" i="6"/>
  <c r="G2067" i="6"/>
  <c r="G2069" i="6" s="1"/>
  <c r="G2052" i="6"/>
  <c r="G2054" i="6" s="1"/>
  <c r="G2037" i="6"/>
  <c r="G2039" i="6" s="1"/>
  <c r="G2020" i="6"/>
  <c r="G2022" i="6" s="1"/>
  <c r="G2005" i="6"/>
  <c r="G2007" i="6" s="1"/>
  <c r="G1989" i="6"/>
  <c r="G1991" i="6" s="1"/>
  <c r="G1975" i="6"/>
  <c r="G1977" i="6" s="1"/>
  <c r="G1962" i="6"/>
  <c r="G1964" i="6" s="1"/>
  <c r="G1938" i="6"/>
  <c r="G1940" i="6" s="1"/>
  <c r="G1922" i="6"/>
  <c r="G1920" i="6"/>
  <c r="G1905" i="6"/>
  <c r="G1907" i="6" s="1"/>
  <c r="G1880" i="6"/>
  <c r="G1882" i="6" s="1"/>
  <c r="G1861" i="6"/>
  <c r="G1863" i="6" s="1"/>
  <c r="G1845" i="6"/>
  <c r="G1847" i="6" s="1"/>
  <c r="G1828" i="6"/>
  <c r="G1830" i="6" s="1"/>
  <c r="G1813" i="6"/>
  <c r="G1815" i="6" s="1"/>
  <c r="G1795" i="6"/>
  <c r="G1797" i="6" s="1"/>
  <c r="G1780" i="6"/>
  <c r="G1782" i="6" s="1"/>
  <c r="G1764" i="6"/>
  <c r="G1766" i="6" s="1"/>
  <c r="G1749" i="6"/>
  <c r="G1747" i="6"/>
  <c r="G1724" i="6"/>
  <c r="G1726" i="6" s="1"/>
  <c r="G1707" i="6"/>
  <c r="G1709" i="6" s="1"/>
  <c r="G1688" i="6"/>
  <c r="G1690" i="6" s="1"/>
  <c r="G1673" i="6"/>
  <c r="G1675" i="6" s="1"/>
  <c r="G1655" i="6"/>
  <c r="G1657" i="6" s="1"/>
  <c r="G1640" i="6"/>
  <c r="G1642" i="6" s="1"/>
  <c r="G1625" i="6"/>
  <c r="G1623" i="6"/>
  <c r="G1604" i="6"/>
  <c r="G1606" i="6" s="1"/>
  <c r="G1586" i="6"/>
  <c r="G1588" i="6" s="1"/>
  <c r="G1570" i="6"/>
  <c r="G1568" i="6"/>
  <c r="G1550" i="6"/>
  <c r="G1552" i="6" s="1"/>
  <c r="G1531" i="6"/>
  <c r="G1533" i="6" s="1"/>
  <c r="G1514" i="6"/>
  <c r="G1516" i="6" s="1"/>
  <c r="G1498" i="6"/>
  <c r="G1500" i="6" s="1"/>
  <c r="G1480" i="6"/>
  <c r="G1482" i="6" s="1"/>
  <c r="G1462" i="6"/>
  <c r="G1464" i="6" s="1"/>
  <c r="G1444" i="6"/>
  <c r="G1446" i="6" s="1"/>
  <c r="G1423" i="6"/>
  <c r="G1425" i="6" s="1"/>
  <c r="G1408" i="6"/>
  <c r="G1410" i="6" s="1"/>
  <c r="G1392" i="6"/>
  <c r="G1390" i="6"/>
  <c r="G1377" i="6"/>
  <c r="G1379" i="6" s="1"/>
  <c r="G1361" i="6"/>
  <c r="G1363" i="6" s="1"/>
  <c r="G1343" i="6"/>
  <c r="G1345" i="6" s="1"/>
  <c r="G1326" i="6"/>
  <c r="G1328" i="6" s="1"/>
  <c r="G1311" i="6"/>
  <c r="G1313" i="6" s="1"/>
  <c r="G1294" i="6"/>
  <c r="G1296" i="6" s="1"/>
  <c r="G1276" i="6"/>
  <c r="G1278" i="6" s="1"/>
  <c r="G1259" i="6"/>
  <c r="G1261" i="6" s="1"/>
  <c r="G1241" i="6"/>
  <c r="G1243" i="6" s="1"/>
  <c r="G1224" i="6"/>
  <c r="G1222" i="6"/>
  <c r="G1205" i="6"/>
  <c r="G1207" i="6" s="1"/>
  <c r="G1189" i="6"/>
  <c r="G1191" i="6" s="1"/>
  <c r="G1175" i="6"/>
  <c r="G1177" i="6" s="1"/>
  <c r="G1160" i="6"/>
  <c r="G1162" i="6" s="1"/>
  <c r="G1144" i="6"/>
  <c r="G1146" i="6" s="1"/>
  <c r="G1129" i="6"/>
  <c r="G1127" i="6"/>
  <c r="G1113" i="6"/>
  <c r="G1115" i="6" s="1"/>
  <c r="G1096" i="6"/>
  <c r="G1098" i="6" s="1"/>
  <c r="G1083" i="6"/>
  <c r="G1085" i="6" s="1"/>
  <c r="G1065" i="6"/>
  <c r="G1063" i="6"/>
  <c r="G1048" i="6"/>
  <c r="G1050" i="6" s="1"/>
  <c r="G1031" i="6"/>
  <c r="G1033" i="6" s="1"/>
  <c r="G1014" i="6"/>
  <c r="G1016" i="6" s="1"/>
  <c r="G997" i="6"/>
  <c r="G999" i="6" s="1"/>
  <c r="G979" i="6"/>
  <c r="G981" i="6" s="1"/>
  <c r="G961" i="6"/>
  <c r="G963" i="6" s="1"/>
  <c r="G944" i="6"/>
  <c r="G946" i="6" s="1"/>
  <c r="G927" i="6"/>
  <c r="G929" i="6" s="1"/>
  <c r="G909" i="6"/>
  <c r="G911" i="6" s="1"/>
  <c r="G889" i="6"/>
  <c r="G887" i="6"/>
  <c r="G864" i="6"/>
  <c r="G866" i="6" s="1"/>
  <c r="G846" i="6"/>
  <c r="G848" i="6" s="1"/>
  <c r="G830" i="6"/>
  <c r="G832" i="6" s="1"/>
  <c r="G814" i="6"/>
  <c r="G816" i="6" s="1"/>
  <c r="G800" i="6"/>
  <c r="G802" i="6" s="1"/>
  <c r="G784" i="6"/>
  <c r="G786" i="6" s="1"/>
  <c r="G768" i="6"/>
  <c r="G770" i="6" s="1"/>
  <c r="G750" i="6"/>
  <c r="G752" i="6" s="1"/>
  <c r="G730" i="6"/>
  <c r="G732" i="6" s="1"/>
  <c r="G716" i="6"/>
  <c r="G714" i="6"/>
  <c r="G699" i="6"/>
  <c r="G701" i="6" s="1"/>
  <c r="G682" i="6"/>
  <c r="G684" i="6" s="1"/>
  <c r="G666" i="6"/>
  <c r="G668" i="6" s="1"/>
  <c r="G650" i="6"/>
  <c r="G652" i="6" s="1"/>
  <c r="G633" i="6"/>
  <c r="G635" i="6" s="1"/>
  <c r="G603" i="6"/>
  <c r="G605" i="6" s="1"/>
  <c r="G587" i="6"/>
  <c r="G589" i="6" s="1"/>
  <c r="G572" i="6"/>
  <c r="G574" i="6" s="1"/>
  <c r="G557" i="6"/>
  <c r="G559" i="6" s="1"/>
  <c r="G536" i="6"/>
  <c r="G534" i="6"/>
  <c r="G520" i="6"/>
  <c r="G522" i="6" s="1"/>
  <c r="G506" i="6"/>
  <c r="G508" i="6" s="1"/>
  <c r="G490" i="6"/>
  <c r="G492" i="6" s="1"/>
  <c r="G472" i="6"/>
  <c r="G474" i="6" s="1"/>
  <c r="G453" i="6"/>
  <c r="G455" i="6" s="1"/>
  <c r="G432" i="6"/>
  <c r="G434" i="6" s="1"/>
  <c r="G415" i="6"/>
  <c r="G417" i="6" s="1"/>
  <c r="G403" i="6"/>
  <c r="G401" i="6"/>
  <c r="G384" i="6"/>
  <c r="G386" i="6" s="1"/>
  <c r="G13" i="6"/>
  <c r="G23" i="6"/>
  <c r="G25" i="6" s="1"/>
  <c r="G40" i="6"/>
  <c r="G42" i="6"/>
  <c r="G54" i="6"/>
  <c r="G56" i="6"/>
  <c r="G142" i="6"/>
  <c r="G144" i="6"/>
  <c r="G157" i="6"/>
  <c r="G159" i="6"/>
  <c r="G171" i="6"/>
  <c r="G173" i="6"/>
  <c r="G192" i="6"/>
  <c r="G194" i="6"/>
  <c r="G208" i="6"/>
  <c r="G210" i="6"/>
  <c r="G227" i="6"/>
  <c r="G229" i="6"/>
  <c r="G240" i="6"/>
  <c r="G242" i="6" s="1"/>
  <c r="G254" i="6"/>
  <c r="G256" i="6" s="1"/>
  <c r="G268" i="6"/>
  <c r="G270" i="6"/>
  <c r="G291" i="6"/>
  <c r="G293" i="6"/>
  <c r="G306" i="6"/>
  <c r="G308" i="6"/>
  <c r="G321" i="6"/>
  <c r="G323" i="6"/>
  <c r="G337" i="6"/>
  <c r="G339" i="6"/>
  <c r="G367" i="6"/>
  <c r="G369" i="6"/>
  <c r="C30" i="2"/>
  <c r="C12" i="2"/>
  <c r="C13" i="2"/>
  <c r="C14" i="2"/>
  <c r="C15" i="2"/>
  <c r="C16" i="2"/>
  <c r="C17" i="2"/>
  <c r="C18" i="2"/>
  <c r="C19" i="2"/>
  <c r="C20" i="2"/>
  <c r="C21" i="2"/>
  <c r="C22" i="2"/>
  <c r="C23" i="2"/>
  <c r="C24" i="2"/>
  <c r="C25" i="2"/>
  <c r="C26" i="2"/>
  <c r="C27" i="2"/>
  <c r="C28" i="2"/>
  <c r="C11" i="2"/>
  <c r="A323" i="1"/>
  <c r="K319" i="1"/>
  <c r="K320" i="1"/>
  <c r="K321" i="1"/>
  <c r="K322" i="1"/>
  <c r="K323" i="1"/>
  <c r="D323" i="1"/>
  <c r="C323" i="1"/>
  <c r="H323" i="1"/>
  <c r="I323" i="1" s="1"/>
  <c r="D232" i="8"/>
  <c r="D223" i="8"/>
  <c r="D219" i="8"/>
  <c r="D224" i="8" s="1"/>
  <c r="F29" i="7"/>
  <c r="F28" i="7"/>
  <c r="F27" i="7"/>
  <c r="F20" i="7"/>
  <c r="F22" i="7"/>
  <c r="F13" i="7"/>
  <c r="F12" i="7"/>
  <c r="F14" i="7"/>
  <c r="D220" i="8" l="1"/>
  <c r="D225" i="8" s="1"/>
  <c r="F21" i="7"/>
  <c r="D221" i="8" l="1"/>
  <c r="D226" i="8" s="1"/>
  <c r="D433" i="1"/>
  <c r="D424" i="1"/>
  <c r="D420" i="1"/>
  <c r="D425" i="1" s="1"/>
  <c r="E28" i="11"/>
  <c r="F28" i="11"/>
  <c r="D28" i="11"/>
  <c r="J19" i="11"/>
  <c r="K19" i="11"/>
  <c r="D19" i="11"/>
  <c r="D421" i="1" l="1"/>
  <c r="D422" i="1" l="1"/>
  <c r="D427" i="1" s="1"/>
  <c r="D426" i="1"/>
  <c r="A287" i="1" l="1"/>
  <c r="C287" i="1" s="1"/>
  <c r="H287" i="1"/>
  <c r="I287" i="1" s="1"/>
  <c r="K287" i="1"/>
  <c r="D287" i="1" l="1"/>
  <c r="H97" i="1" l="1"/>
  <c r="I97" i="1" s="1"/>
  <c r="H98" i="1"/>
  <c r="I98" i="1" s="1"/>
  <c r="K98" i="1"/>
  <c r="K97" i="1"/>
  <c r="A97" i="1"/>
  <c r="D97" i="1" s="1"/>
  <c r="A98" i="1"/>
  <c r="D98" i="1" s="1"/>
  <c r="K179" i="1"/>
  <c r="H179" i="1"/>
  <c r="I179" i="1" s="1"/>
  <c r="A179" i="1"/>
  <c r="D179" i="1" s="1"/>
  <c r="K133" i="8"/>
  <c r="H133" i="8"/>
  <c r="I133" i="8" s="1"/>
  <c r="A133" i="8"/>
  <c r="D133" i="8" s="1"/>
  <c r="F30" i="7"/>
  <c r="K160" i="1"/>
  <c r="H160" i="1"/>
  <c r="I160" i="1" s="1"/>
  <c r="A160" i="1"/>
  <c r="D160" i="1" s="1"/>
  <c r="C98" i="1" l="1"/>
  <c r="C97" i="1"/>
  <c r="C179" i="1"/>
  <c r="C133" i="8"/>
  <c r="C160" i="1"/>
  <c r="K80" i="8" l="1"/>
  <c r="H80" i="8"/>
  <c r="I80" i="8" s="1"/>
  <c r="A80" i="8"/>
  <c r="D80" i="8" s="1"/>
  <c r="K207" i="8"/>
  <c r="H207" i="8"/>
  <c r="I207" i="8" s="1"/>
  <c r="A207" i="8"/>
  <c r="C207" i="8" s="1"/>
  <c r="K232" i="1"/>
  <c r="H232" i="1"/>
  <c r="I232" i="1" s="1"/>
  <c r="A232" i="1"/>
  <c r="D232" i="1" s="1"/>
  <c r="K239" i="1"/>
  <c r="H239" i="1"/>
  <c r="I239" i="1" s="1"/>
  <c r="A239" i="1"/>
  <c r="D239" i="1" s="1"/>
  <c r="K236" i="1"/>
  <c r="H236" i="1"/>
  <c r="I236" i="1" s="1"/>
  <c r="A236" i="1"/>
  <c r="D236" i="1" s="1"/>
  <c r="K222" i="1"/>
  <c r="H222" i="1"/>
  <c r="I222" i="1" s="1"/>
  <c r="A222" i="1"/>
  <c r="C222" i="1" s="1"/>
  <c r="K221" i="1"/>
  <c r="H221" i="1"/>
  <c r="I221" i="1" s="1"/>
  <c r="A221" i="1"/>
  <c r="D221" i="1" s="1"/>
  <c r="K220" i="1"/>
  <c r="H220" i="1"/>
  <c r="I220" i="1" s="1"/>
  <c r="A220" i="1"/>
  <c r="C220" i="1" s="1"/>
  <c r="C80" i="8" l="1"/>
  <c r="D207" i="8"/>
  <c r="C232" i="1"/>
  <c r="C239" i="1"/>
  <c r="C236" i="1"/>
  <c r="D222" i="1"/>
  <c r="C221" i="1"/>
  <c r="D220" i="1"/>
  <c r="A114" i="1" l="1"/>
  <c r="D114" i="1" s="1"/>
  <c r="A108" i="1"/>
  <c r="A79" i="8"/>
  <c r="D79" i="8" s="1"/>
  <c r="H79" i="8"/>
  <c r="I79" i="8" s="1"/>
  <c r="K79" i="8"/>
  <c r="K114" i="1"/>
  <c r="K108" i="1"/>
  <c r="H114" i="1"/>
  <c r="I114" i="1" s="1"/>
  <c r="D108" i="1"/>
  <c r="C108" i="1"/>
  <c r="H108" i="1"/>
  <c r="I108" i="1" s="1"/>
  <c r="C114" i="1" l="1"/>
  <c r="C79" i="8"/>
  <c r="K20" i="1" l="1"/>
  <c r="K21" i="1"/>
  <c r="K22" i="1"/>
  <c r="K23" i="1"/>
  <c r="K24" i="1"/>
  <c r="K25" i="1"/>
  <c r="H22" i="1"/>
  <c r="I22" i="1" s="1"/>
  <c r="A22" i="1"/>
  <c r="C22" i="1" s="1"/>
  <c r="K355" i="1"/>
  <c r="H355" i="1"/>
  <c r="I355" i="1" s="1"/>
  <c r="A355" i="1"/>
  <c r="D355" i="1" s="1"/>
  <c r="A64" i="1"/>
  <c r="D22" i="1" l="1"/>
  <c r="C355" i="1"/>
  <c r="A10" i="8" l="1"/>
  <c r="A11" i="8"/>
  <c r="A12" i="8"/>
  <c r="D12" i="8" s="1"/>
  <c r="A13" i="8"/>
  <c r="D13" i="8" s="1"/>
  <c r="A14" i="8"/>
  <c r="A15" i="8"/>
  <c r="D15" i="8" s="1"/>
  <c r="A16" i="8"/>
  <c r="H58" i="8"/>
  <c r="I58" i="8" s="1"/>
  <c r="H59" i="8"/>
  <c r="I59" i="8" s="1"/>
  <c r="H60" i="8"/>
  <c r="I60" i="8" s="1"/>
  <c r="H61" i="8"/>
  <c r="I61" i="8" s="1"/>
  <c r="H57" i="8"/>
  <c r="I57" i="8" s="1"/>
  <c r="H55" i="8"/>
  <c r="I55" i="8" s="1"/>
  <c r="H53" i="8"/>
  <c r="I53" i="8" s="1"/>
  <c r="H52" i="8"/>
  <c r="I52" i="8" s="1"/>
  <c r="H50" i="8"/>
  <c r="I50" i="8" s="1"/>
  <c r="H49" i="8"/>
  <c r="I49" i="8" s="1"/>
  <c r="H43" i="8"/>
  <c r="I43" i="8" s="1"/>
  <c r="H44" i="8"/>
  <c r="I44" i="8" s="1"/>
  <c r="H45" i="8"/>
  <c r="I45" i="8" s="1"/>
  <c r="H46" i="8"/>
  <c r="I46" i="8" s="1"/>
  <c r="H47" i="8"/>
  <c r="I47" i="8" s="1"/>
  <c r="H42" i="8"/>
  <c r="I42" i="8" s="1"/>
  <c r="A39" i="8"/>
  <c r="A40" i="8"/>
  <c r="D40" i="8" s="1"/>
  <c r="A41" i="8"/>
  <c r="A42" i="8"/>
  <c r="C42" i="8" s="1"/>
  <c r="A43" i="8"/>
  <c r="C43" i="8" s="1"/>
  <c r="A44" i="8"/>
  <c r="C44" i="8" s="1"/>
  <c r="A45" i="8"/>
  <c r="C45" i="8" s="1"/>
  <c r="A46" i="8"/>
  <c r="C46" i="8" s="1"/>
  <c r="A47" i="8"/>
  <c r="C47" i="8" s="1"/>
  <c r="A48" i="8"/>
  <c r="A49" i="8"/>
  <c r="D49" i="8" s="1"/>
  <c r="A50" i="8"/>
  <c r="D50" i="8" s="1"/>
  <c r="A51" i="8"/>
  <c r="A52" i="8"/>
  <c r="C52" i="8" s="1"/>
  <c r="A53" i="8"/>
  <c r="D53" i="8" s="1"/>
  <c r="A54" i="8"/>
  <c r="A55" i="8"/>
  <c r="D55" i="8" s="1"/>
  <c r="A56" i="8"/>
  <c r="A57" i="8"/>
  <c r="C57" i="8" s="1"/>
  <c r="A58" i="8"/>
  <c r="C58" i="8" s="1"/>
  <c r="A59" i="8"/>
  <c r="C59" i="8" s="1"/>
  <c r="A60" i="8"/>
  <c r="C60" i="8" s="1"/>
  <c r="A61" i="8"/>
  <c r="C61" i="8" s="1"/>
  <c r="A62" i="8"/>
  <c r="K61" i="8"/>
  <c r="K60" i="8"/>
  <c r="K59" i="8"/>
  <c r="K58" i="8"/>
  <c r="K57" i="8"/>
  <c r="K55" i="8"/>
  <c r="K53" i="8"/>
  <c r="K52" i="8"/>
  <c r="K50" i="8"/>
  <c r="K49" i="8"/>
  <c r="K47" i="8"/>
  <c r="K46" i="8"/>
  <c r="K45" i="8"/>
  <c r="K44" i="8"/>
  <c r="K43" i="8"/>
  <c r="K42" i="8"/>
  <c r="C15" i="8" l="1"/>
  <c r="D44" i="8"/>
  <c r="C12" i="8"/>
  <c r="C13" i="8"/>
  <c r="D42" i="8"/>
  <c r="D61" i="8"/>
  <c r="D43" i="8"/>
  <c r="C40" i="8"/>
  <c r="D60" i="8"/>
  <c r="D59" i="8"/>
  <c r="K62" i="8"/>
  <c r="B12" i="9" s="1"/>
  <c r="C53" i="8"/>
  <c r="C55" i="8"/>
  <c r="D45" i="8"/>
  <c r="C50" i="8"/>
  <c r="D47" i="8"/>
  <c r="D57" i="8"/>
  <c r="C49" i="8"/>
  <c r="D52" i="8"/>
  <c r="D58" i="8"/>
  <c r="D46" i="8"/>
  <c r="E12" i="9" l="1"/>
  <c r="E14" i="11" s="1"/>
  <c r="D12" i="9"/>
  <c r="D14" i="11" s="1"/>
  <c r="H15" i="1"/>
  <c r="I15" i="1" s="1"/>
  <c r="H183" i="8" l="1"/>
  <c r="I183" i="8" s="1"/>
  <c r="K183" i="8"/>
  <c r="K115" i="1" l="1"/>
  <c r="H115" i="1"/>
  <c r="I115" i="1" s="1"/>
  <c r="K15" i="1"/>
  <c r="A14" i="1"/>
  <c r="A15" i="1"/>
  <c r="K412" i="1"/>
  <c r="H412" i="1"/>
  <c r="I412" i="1" s="1"/>
  <c r="A412" i="1"/>
  <c r="D412" i="1" s="1"/>
  <c r="K411" i="1"/>
  <c r="H411" i="1"/>
  <c r="I411" i="1" s="1"/>
  <c r="A411" i="1"/>
  <c r="D411" i="1" s="1"/>
  <c r="K410" i="1"/>
  <c r="H410" i="1"/>
  <c r="I410" i="1" s="1"/>
  <c r="A410" i="1"/>
  <c r="D410" i="1" s="1"/>
  <c r="K409" i="1"/>
  <c r="H409" i="1"/>
  <c r="I409" i="1" s="1"/>
  <c r="A409" i="1"/>
  <c r="C409" i="1" s="1"/>
  <c r="K408" i="1"/>
  <c r="H408" i="1"/>
  <c r="I408" i="1" s="1"/>
  <c r="A408" i="1"/>
  <c r="C408" i="1" s="1"/>
  <c r="K407" i="1"/>
  <c r="H407" i="1"/>
  <c r="I407" i="1" s="1"/>
  <c r="A407" i="1"/>
  <c r="C407" i="1" s="1"/>
  <c r="A406" i="1"/>
  <c r="K405" i="1"/>
  <c r="H405" i="1"/>
  <c r="I405" i="1" s="1"/>
  <c r="A405" i="1"/>
  <c r="D405" i="1" s="1"/>
  <c r="A404" i="1"/>
  <c r="K403" i="1"/>
  <c r="H403" i="1"/>
  <c r="I403" i="1" s="1"/>
  <c r="A403" i="1"/>
  <c r="C403" i="1" s="1"/>
  <c r="K402" i="1"/>
  <c r="H402" i="1"/>
  <c r="I402" i="1" s="1"/>
  <c r="A402" i="1"/>
  <c r="D402" i="1" s="1"/>
  <c r="A401" i="1"/>
  <c r="K400" i="1"/>
  <c r="H400" i="1"/>
  <c r="I400" i="1" s="1"/>
  <c r="A400" i="1"/>
  <c r="D400" i="1" s="1"/>
  <c r="K399" i="1"/>
  <c r="H399" i="1"/>
  <c r="I399" i="1" s="1"/>
  <c r="A399" i="1"/>
  <c r="D399" i="1" s="1"/>
  <c r="A398" i="1"/>
  <c r="A397" i="1"/>
  <c r="K395" i="1"/>
  <c r="H395" i="1"/>
  <c r="I395" i="1" s="1"/>
  <c r="A395" i="1"/>
  <c r="C395" i="1" s="1"/>
  <c r="A394" i="1"/>
  <c r="K393" i="1"/>
  <c r="H393" i="1"/>
  <c r="I393" i="1" s="1"/>
  <c r="A393" i="1"/>
  <c r="D393" i="1" s="1"/>
  <c r="A392" i="1"/>
  <c r="K391" i="1"/>
  <c r="H391" i="1"/>
  <c r="I391" i="1" s="1"/>
  <c r="A391" i="1"/>
  <c r="C391" i="1" s="1"/>
  <c r="K390" i="1"/>
  <c r="H390" i="1"/>
  <c r="I390" i="1" s="1"/>
  <c r="A390" i="1"/>
  <c r="C390" i="1" s="1"/>
  <c r="A389" i="1"/>
  <c r="K388" i="1"/>
  <c r="H388" i="1"/>
  <c r="I388" i="1" s="1"/>
  <c r="A388" i="1"/>
  <c r="D388" i="1" s="1"/>
  <c r="K387" i="1"/>
  <c r="H387" i="1"/>
  <c r="I387" i="1" s="1"/>
  <c r="A387" i="1"/>
  <c r="D387" i="1" s="1"/>
  <c r="K386" i="1"/>
  <c r="H386" i="1"/>
  <c r="I386" i="1" s="1"/>
  <c r="A386" i="1"/>
  <c r="C386" i="1" s="1"/>
  <c r="A385" i="1"/>
  <c r="K384" i="1"/>
  <c r="H384" i="1"/>
  <c r="I384" i="1" s="1"/>
  <c r="A384" i="1"/>
  <c r="C384" i="1" s="1"/>
  <c r="K383" i="1"/>
  <c r="H383" i="1"/>
  <c r="I383" i="1" s="1"/>
  <c r="A383" i="1"/>
  <c r="D383" i="1" s="1"/>
  <c r="K382" i="1"/>
  <c r="H382" i="1"/>
  <c r="I382" i="1" s="1"/>
  <c r="A382" i="1"/>
  <c r="K381" i="1"/>
  <c r="H381" i="1"/>
  <c r="I381" i="1" s="1"/>
  <c r="A381" i="1"/>
  <c r="C381" i="1" s="1"/>
  <c r="K380" i="1"/>
  <c r="H380" i="1"/>
  <c r="I380" i="1" s="1"/>
  <c r="A380" i="1"/>
  <c r="C380" i="1" s="1"/>
  <c r="K379" i="1"/>
  <c r="H379" i="1"/>
  <c r="I379" i="1" s="1"/>
  <c r="A379" i="1"/>
  <c r="D379" i="1" s="1"/>
  <c r="A378" i="1"/>
  <c r="K377" i="1"/>
  <c r="H377" i="1"/>
  <c r="I377" i="1" s="1"/>
  <c r="A377" i="1"/>
  <c r="C377" i="1" s="1"/>
  <c r="A376" i="1"/>
  <c r="A375" i="1"/>
  <c r="K356" i="1"/>
  <c r="H356" i="1"/>
  <c r="I356" i="1" s="1"/>
  <c r="A356" i="1"/>
  <c r="D356" i="1" s="1"/>
  <c r="K354" i="1"/>
  <c r="H354" i="1"/>
  <c r="I354" i="1" s="1"/>
  <c r="A354" i="1"/>
  <c r="C354" i="1" s="1"/>
  <c r="K353" i="1"/>
  <c r="H353" i="1"/>
  <c r="I353" i="1" s="1"/>
  <c r="A353" i="1"/>
  <c r="D353" i="1" s="1"/>
  <c r="K352" i="1"/>
  <c r="H352" i="1"/>
  <c r="I352" i="1" s="1"/>
  <c r="A352" i="1"/>
  <c r="D352" i="1" s="1"/>
  <c r="A351" i="1"/>
  <c r="K350" i="1"/>
  <c r="H350" i="1"/>
  <c r="I350" i="1" s="1"/>
  <c r="A350" i="1"/>
  <c r="D350" i="1" s="1"/>
  <c r="K349" i="1"/>
  <c r="H349" i="1"/>
  <c r="I349" i="1" s="1"/>
  <c r="A349" i="1"/>
  <c r="D349" i="1" s="1"/>
  <c r="K348" i="1"/>
  <c r="H348" i="1"/>
  <c r="I348" i="1" s="1"/>
  <c r="A348" i="1"/>
  <c r="C348" i="1" s="1"/>
  <c r="K347" i="1"/>
  <c r="H347" i="1"/>
  <c r="I347" i="1" s="1"/>
  <c r="A347" i="1"/>
  <c r="A346" i="1"/>
  <c r="K345" i="1"/>
  <c r="H345" i="1"/>
  <c r="I345" i="1" s="1"/>
  <c r="A345" i="1"/>
  <c r="D345" i="1" s="1"/>
  <c r="K344" i="1"/>
  <c r="H344" i="1"/>
  <c r="I344" i="1" s="1"/>
  <c r="A344" i="1"/>
  <c r="D344" i="1" s="1"/>
  <c r="K343" i="1"/>
  <c r="H343" i="1"/>
  <c r="I343" i="1" s="1"/>
  <c r="A343" i="1"/>
  <c r="C343" i="1" s="1"/>
  <c r="K342" i="1"/>
  <c r="H342" i="1"/>
  <c r="I342" i="1" s="1"/>
  <c r="A342" i="1"/>
  <c r="D342" i="1" s="1"/>
  <c r="K341" i="1"/>
  <c r="H341" i="1"/>
  <c r="I341" i="1" s="1"/>
  <c r="A341" i="1"/>
  <c r="D341" i="1" s="1"/>
  <c r="K340" i="1"/>
  <c r="H340" i="1"/>
  <c r="I340" i="1" s="1"/>
  <c r="A340" i="1"/>
  <c r="K339" i="1"/>
  <c r="H339" i="1"/>
  <c r="I339" i="1" s="1"/>
  <c r="A339" i="1"/>
  <c r="D339" i="1" s="1"/>
  <c r="K338" i="1"/>
  <c r="H338" i="1"/>
  <c r="I338" i="1" s="1"/>
  <c r="A338" i="1"/>
  <c r="D338" i="1" s="1"/>
  <c r="A337" i="1"/>
  <c r="K336" i="1"/>
  <c r="H336" i="1"/>
  <c r="I336" i="1" s="1"/>
  <c r="A336" i="1"/>
  <c r="K335" i="1"/>
  <c r="H335" i="1"/>
  <c r="I335" i="1" s="1"/>
  <c r="A335" i="1"/>
  <c r="C335" i="1" s="1"/>
  <c r="K334" i="1"/>
  <c r="H334" i="1"/>
  <c r="I334" i="1" s="1"/>
  <c r="A334" i="1"/>
  <c r="C334" i="1" s="1"/>
  <c r="K333" i="1"/>
  <c r="H333" i="1"/>
  <c r="I333" i="1" s="1"/>
  <c r="A333" i="1"/>
  <c r="K332" i="1"/>
  <c r="H332" i="1"/>
  <c r="I332" i="1" s="1"/>
  <c r="A332" i="1"/>
  <c r="K331" i="1"/>
  <c r="H331" i="1"/>
  <c r="I331" i="1" s="1"/>
  <c r="A331" i="1"/>
  <c r="C331" i="1" s="1"/>
  <c r="K330" i="1"/>
  <c r="H330" i="1"/>
  <c r="I330" i="1" s="1"/>
  <c r="A330" i="1"/>
  <c r="C330" i="1" s="1"/>
  <c r="K329" i="1"/>
  <c r="H329" i="1"/>
  <c r="I329" i="1" s="1"/>
  <c r="A329" i="1"/>
  <c r="D329" i="1" s="1"/>
  <c r="K328" i="1"/>
  <c r="H328" i="1"/>
  <c r="I328" i="1" s="1"/>
  <c r="A328" i="1"/>
  <c r="K327" i="1"/>
  <c r="H327" i="1"/>
  <c r="I327" i="1" s="1"/>
  <c r="A327" i="1"/>
  <c r="D327" i="1" s="1"/>
  <c r="K326" i="1"/>
  <c r="H326" i="1"/>
  <c r="I326" i="1" s="1"/>
  <c r="A326" i="1"/>
  <c r="C326" i="1" s="1"/>
  <c r="K325" i="1"/>
  <c r="H325" i="1"/>
  <c r="I325" i="1" s="1"/>
  <c r="A325" i="1"/>
  <c r="A324" i="1"/>
  <c r="H322" i="1"/>
  <c r="I322" i="1" s="1"/>
  <c r="A322" i="1"/>
  <c r="C322" i="1" s="1"/>
  <c r="H321" i="1"/>
  <c r="I321" i="1" s="1"/>
  <c r="A321" i="1"/>
  <c r="D321" i="1" s="1"/>
  <c r="H320" i="1"/>
  <c r="I320" i="1" s="1"/>
  <c r="A320" i="1"/>
  <c r="C320" i="1" s="1"/>
  <c r="H319" i="1"/>
  <c r="I319" i="1" s="1"/>
  <c r="A319" i="1"/>
  <c r="C319" i="1" s="1"/>
  <c r="K318" i="1"/>
  <c r="H318" i="1"/>
  <c r="I318" i="1" s="1"/>
  <c r="A318" i="1"/>
  <c r="C318" i="1" s="1"/>
  <c r="A317" i="1"/>
  <c r="K316" i="1"/>
  <c r="H316" i="1"/>
  <c r="I316" i="1" s="1"/>
  <c r="A316" i="1"/>
  <c r="D316" i="1" s="1"/>
  <c r="A315" i="1"/>
  <c r="K314" i="1"/>
  <c r="H314" i="1"/>
  <c r="I314" i="1" s="1"/>
  <c r="A314" i="1"/>
  <c r="C314" i="1" s="1"/>
  <c r="K313" i="1"/>
  <c r="H313" i="1"/>
  <c r="I313" i="1" s="1"/>
  <c r="A313" i="1"/>
  <c r="D313" i="1" s="1"/>
  <c r="K312" i="1"/>
  <c r="H312" i="1"/>
  <c r="I312" i="1" s="1"/>
  <c r="A312" i="1"/>
  <c r="D312" i="1" s="1"/>
  <c r="K311" i="1"/>
  <c r="H311" i="1"/>
  <c r="I311" i="1" s="1"/>
  <c r="A311" i="1"/>
  <c r="K310" i="1"/>
  <c r="H310" i="1"/>
  <c r="I310" i="1" s="1"/>
  <c r="A310" i="1"/>
  <c r="D310" i="1" s="1"/>
  <c r="K309" i="1"/>
  <c r="H309" i="1"/>
  <c r="I309" i="1" s="1"/>
  <c r="A309" i="1"/>
  <c r="D309" i="1" s="1"/>
  <c r="K308" i="1"/>
  <c r="H308" i="1"/>
  <c r="I308" i="1" s="1"/>
  <c r="A308" i="1"/>
  <c r="D308" i="1" s="1"/>
  <c r="K307" i="1"/>
  <c r="H307" i="1"/>
  <c r="I307" i="1" s="1"/>
  <c r="A307" i="1"/>
  <c r="D307" i="1" s="1"/>
  <c r="K306" i="1"/>
  <c r="H306" i="1"/>
  <c r="I306" i="1" s="1"/>
  <c r="A306" i="1"/>
  <c r="D306" i="1" s="1"/>
  <c r="K305" i="1"/>
  <c r="H305" i="1"/>
  <c r="I305" i="1" s="1"/>
  <c r="A305" i="1"/>
  <c r="K304" i="1"/>
  <c r="H304" i="1"/>
  <c r="I304" i="1" s="1"/>
  <c r="A304" i="1"/>
  <c r="C304" i="1" s="1"/>
  <c r="K303" i="1"/>
  <c r="H303" i="1"/>
  <c r="I303" i="1" s="1"/>
  <c r="A303" i="1"/>
  <c r="C303" i="1" s="1"/>
  <c r="K302" i="1"/>
  <c r="H302" i="1"/>
  <c r="I302" i="1" s="1"/>
  <c r="A302" i="1"/>
  <c r="D302" i="1" s="1"/>
  <c r="K301" i="1"/>
  <c r="H301" i="1"/>
  <c r="I301" i="1" s="1"/>
  <c r="A301" i="1"/>
  <c r="K300" i="1"/>
  <c r="H300" i="1"/>
  <c r="I300" i="1" s="1"/>
  <c r="A300" i="1"/>
  <c r="C300" i="1" s="1"/>
  <c r="K299" i="1"/>
  <c r="H299" i="1"/>
  <c r="I299" i="1" s="1"/>
  <c r="A299" i="1"/>
  <c r="C299" i="1" s="1"/>
  <c r="K298" i="1"/>
  <c r="H298" i="1"/>
  <c r="I298" i="1" s="1"/>
  <c r="A298" i="1"/>
  <c r="C298" i="1" s="1"/>
  <c r="K297" i="1"/>
  <c r="H297" i="1"/>
  <c r="I297" i="1" s="1"/>
  <c r="A297" i="1"/>
  <c r="D297" i="1" s="1"/>
  <c r="K296" i="1"/>
  <c r="H296" i="1"/>
  <c r="I296" i="1" s="1"/>
  <c r="A296" i="1"/>
  <c r="D296" i="1" s="1"/>
  <c r="A295" i="1"/>
  <c r="K294" i="1"/>
  <c r="H294" i="1"/>
  <c r="I294" i="1" s="1"/>
  <c r="A294" i="1"/>
  <c r="C294" i="1" s="1"/>
  <c r="A293" i="1"/>
  <c r="K373" i="1"/>
  <c r="H373" i="1"/>
  <c r="I373" i="1" s="1"/>
  <c r="A373" i="1"/>
  <c r="D373" i="1" s="1"/>
  <c r="K372" i="1"/>
  <c r="H372" i="1"/>
  <c r="I372" i="1" s="1"/>
  <c r="A372" i="1"/>
  <c r="K371" i="1"/>
  <c r="H371" i="1"/>
  <c r="I371" i="1" s="1"/>
  <c r="A371" i="1"/>
  <c r="D371" i="1" s="1"/>
  <c r="A370" i="1"/>
  <c r="K369" i="1"/>
  <c r="H369" i="1"/>
  <c r="I369" i="1" s="1"/>
  <c r="A369" i="1"/>
  <c r="K368" i="1"/>
  <c r="H368" i="1"/>
  <c r="I368" i="1" s="1"/>
  <c r="A368" i="1"/>
  <c r="C368" i="1" s="1"/>
  <c r="K367" i="1"/>
  <c r="H367" i="1"/>
  <c r="I367" i="1" s="1"/>
  <c r="A367" i="1"/>
  <c r="D367" i="1" s="1"/>
  <c r="K366" i="1"/>
  <c r="H366" i="1"/>
  <c r="I366" i="1" s="1"/>
  <c r="A366" i="1"/>
  <c r="D366" i="1" s="1"/>
  <c r="A365" i="1"/>
  <c r="K364" i="1"/>
  <c r="H364" i="1"/>
  <c r="I364" i="1" s="1"/>
  <c r="A364" i="1"/>
  <c r="D364" i="1" s="1"/>
  <c r="K363" i="1"/>
  <c r="H363" i="1"/>
  <c r="I363" i="1" s="1"/>
  <c r="A363" i="1"/>
  <c r="D363" i="1" s="1"/>
  <c r="K362" i="1"/>
  <c r="H362" i="1"/>
  <c r="I362" i="1" s="1"/>
  <c r="A362" i="1"/>
  <c r="K361" i="1"/>
  <c r="H361" i="1"/>
  <c r="I361" i="1" s="1"/>
  <c r="A361" i="1"/>
  <c r="D361" i="1" s="1"/>
  <c r="K360" i="1"/>
  <c r="H360" i="1"/>
  <c r="I360" i="1" s="1"/>
  <c r="A360" i="1"/>
  <c r="C360" i="1" s="1"/>
  <c r="K359" i="1"/>
  <c r="H359" i="1"/>
  <c r="I359" i="1" s="1"/>
  <c r="A359" i="1"/>
  <c r="D359" i="1" s="1"/>
  <c r="K358" i="1"/>
  <c r="H358" i="1"/>
  <c r="I358" i="1" s="1"/>
  <c r="A358" i="1"/>
  <c r="D358" i="1" s="1"/>
  <c r="A357" i="1"/>
  <c r="A292" i="1"/>
  <c r="K290" i="1"/>
  <c r="H290" i="1"/>
  <c r="I290" i="1" s="1"/>
  <c r="A290" i="1"/>
  <c r="C290" i="1" s="1"/>
  <c r="K289" i="1"/>
  <c r="H289" i="1"/>
  <c r="I289" i="1" s="1"/>
  <c r="A289" i="1"/>
  <c r="D289" i="1" s="1"/>
  <c r="A288" i="1"/>
  <c r="K286" i="1"/>
  <c r="H286" i="1"/>
  <c r="I286" i="1" s="1"/>
  <c r="A286" i="1"/>
  <c r="C286" i="1" s="1"/>
  <c r="K285" i="1"/>
  <c r="H285" i="1"/>
  <c r="I285" i="1" s="1"/>
  <c r="A285" i="1"/>
  <c r="D285" i="1" s="1"/>
  <c r="K284" i="1"/>
  <c r="H284" i="1"/>
  <c r="I284" i="1" s="1"/>
  <c r="A284" i="1"/>
  <c r="D284" i="1" s="1"/>
  <c r="K283" i="1"/>
  <c r="H283" i="1"/>
  <c r="I283" i="1" s="1"/>
  <c r="A283" i="1"/>
  <c r="D283" i="1" s="1"/>
  <c r="K282" i="1"/>
  <c r="H282" i="1"/>
  <c r="I282" i="1" s="1"/>
  <c r="A282" i="1"/>
  <c r="D282" i="1" s="1"/>
  <c r="K281" i="1"/>
  <c r="H281" i="1"/>
  <c r="I281" i="1" s="1"/>
  <c r="A281" i="1"/>
  <c r="D281" i="1" s="1"/>
  <c r="K280" i="1"/>
  <c r="H280" i="1"/>
  <c r="I280" i="1" s="1"/>
  <c r="A280" i="1"/>
  <c r="C280" i="1" s="1"/>
  <c r="K279" i="1"/>
  <c r="H279" i="1"/>
  <c r="I279" i="1" s="1"/>
  <c r="A279" i="1"/>
  <c r="C279" i="1" s="1"/>
  <c r="K278" i="1"/>
  <c r="H278" i="1"/>
  <c r="I278" i="1" s="1"/>
  <c r="A278" i="1"/>
  <c r="C278" i="1" s="1"/>
  <c r="K277" i="1"/>
  <c r="H277" i="1"/>
  <c r="I277" i="1" s="1"/>
  <c r="A277" i="1"/>
  <c r="K276" i="1"/>
  <c r="H276" i="1"/>
  <c r="I276" i="1" s="1"/>
  <c r="A276" i="1"/>
  <c r="D276" i="1" s="1"/>
  <c r="K275" i="1"/>
  <c r="H275" i="1"/>
  <c r="I275" i="1" s="1"/>
  <c r="A275" i="1"/>
  <c r="D275" i="1" s="1"/>
  <c r="K269" i="1"/>
  <c r="H269" i="1"/>
  <c r="I269" i="1" s="1"/>
  <c r="A269" i="1"/>
  <c r="D269" i="1" s="1"/>
  <c r="K268" i="1"/>
  <c r="H268" i="1"/>
  <c r="I268" i="1" s="1"/>
  <c r="A268" i="1"/>
  <c r="D268" i="1" s="1"/>
  <c r="K267" i="1"/>
  <c r="H267" i="1"/>
  <c r="I267" i="1" s="1"/>
  <c r="A267" i="1"/>
  <c r="D267" i="1" s="1"/>
  <c r="K266" i="1"/>
  <c r="H266" i="1"/>
  <c r="I266" i="1" s="1"/>
  <c r="A266" i="1"/>
  <c r="C266" i="1" s="1"/>
  <c r="K265" i="1"/>
  <c r="H265" i="1"/>
  <c r="I265" i="1" s="1"/>
  <c r="A265" i="1"/>
  <c r="D265" i="1" s="1"/>
  <c r="K264" i="1"/>
  <c r="H264" i="1"/>
  <c r="I264" i="1" s="1"/>
  <c r="A264" i="1"/>
  <c r="D264" i="1" s="1"/>
  <c r="A263" i="1"/>
  <c r="K262" i="1"/>
  <c r="H262" i="1"/>
  <c r="I262" i="1" s="1"/>
  <c r="A262" i="1"/>
  <c r="D262" i="1" s="1"/>
  <c r="K261" i="1"/>
  <c r="H261" i="1"/>
  <c r="I261" i="1" s="1"/>
  <c r="A261" i="1"/>
  <c r="C261" i="1" s="1"/>
  <c r="K260" i="1"/>
  <c r="H260" i="1"/>
  <c r="I260" i="1" s="1"/>
  <c r="A260" i="1"/>
  <c r="D260" i="1" s="1"/>
  <c r="A259" i="1"/>
  <c r="K258" i="1"/>
  <c r="H258" i="1"/>
  <c r="I258" i="1" s="1"/>
  <c r="A258" i="1"/>
  <c r="K257" i="1"/>
  <c r="H257" i="1"/>
  <c r="I257" i="1" s="1"/>
  <c r="A257" i="1"/>
  <c r="D257" i="1" s="1"/>
  <c r="K256" i="1"/>
  <c r="H256" i="1"/>
  <c r="I256" i="1" s="1"/>
  <c r="A256" i="1"/>
  <c r="C256" i="1" s="1"/>
  <c r="K255" i="1"/>
  <c r="H255" i="1"/>
  <c r="I255" i="1" s="1"/>
  <c r="A255" i="1"/>
  <c r="D255" i="1" s="1"/>
  <c r="K254" i="1"/>
  <c r="H254" i="1"/>
  <c r="I254" i="1" s="1"/>
  <c r="A254" i="1"/>
  <c r="D254" i="1" s="1"/>
  <c r="K253" i="1"/>
  <c r="H253" i="1"/>
  <c r="I253" i="1" s="1"/>
  <c r="A253" i="1"/>
  <c r="D253" i="1" s="1"/>
  <c r="K252" i="1"/>
  <c r="H252" i="1"/>
  <c r="I252" i="1" s="1"/>
  <c r="A252" i="1"/>
  <c r="D252" i="1" s="1"/>
  <c r="K251" i="1"/>
  <c r="H251" i="1"/>
  <c r="I251" i="1" s="1"/>
  <c r="A251" i="1"/>
  <c r="C251" i="1" s="1"/>
  <c r="K250" i="1"/>
  <c r="H250" i="1"/>
  <c r="I250" i="1" s="1"/>
  <c r="A250" i="1"/>
  <c r="C250" i="1" s="1"/>
  <c r="K249" i="1"/>
  <c r="H249" i="1"/>
  <c r="I249" i="1" s="1"/>
  <c r="A249" i="1"/>
  <c r="C249" i="1" s="1"/>
  <c r="K248" i="1"/>
  <c r="H248" i="1"/>
  <c r="I248" i="1" s="1"/>
  <c r="A248" i="1"/>
  <c r="K247" i="1"/>
  <c r="H247" i="1"/>
  <c r="I247" i="1" s="1"/>
  <c r="A247" i="1"/>
  <c r="D247" i="1" s="1"/>
  <c r="K246" i="1"/>
  <c r="H246" i="1"/>
  <c r="I246" i="1" s="1"/>
  <c r="A246" i="1"/>
  <c r="C246" i="1" s="1"/>
  <c r="K245" i="1"/>
  <c r="H245" i="1"/>
  <c r="I245" i="1" s="1"/>
  <c r="A245" i="1"/>
  <c r="D245" i="1" s="1"/>
  <c r="K244" i="1"/>
  <c r="H244" i="1"/>
  <c r="I244" i="1" s="1"/>
  <c r="A244" i="1"/>
  <c r="D244" i="1" s="1"/>
  <c r="K243" i="1"/>
  <c r="H243" i="1"/>
  <c r="I243" i="1" s="1"/>
  <c r="A243" i="1"/>
  <c r="D243" i="1" s="1"/>
  <c r="K242" i="1"/>
  <c r="H242" i="1"/>
  <c r="I242" i="1" s="1"/>
  <c r="A242" i="1"/>
  <c r="D242" i="1" s="1"/>
  <c r="A241" i="1"/>
  <c r="K240" i="1"/>
  <c r="H240" i="1"/>
  <c r="I240" i="1" s="1"/>
  <c r="A240" i="1"/>
  <c r="K238" i="1"/>
  <c r="H238" i="1"/>
  <c r="I238" i="1" s="1"/>
  <c r="A238" i="1"/>
  <c r="C238" i="1" s="1"/>
  <c r="K237" i="1"/>
  <c r="H237" i="1"/>
  <c r="I237" i="1" s="1"/>
  <c r="A237" i="1"/>
  <c r="D237" i="1" s="1"/>
  <c r="K235" i="1"/>
  <c r="H235" i="1"/>
  <c r="I235" i="1" s="1"/>
  <c r="A235" i="1"/>
  <c r="D235" i="1" s="1"/>
  <c r="K234" i="1"/>
  <c r="H234" i="1"/>
  <c r="I234" i="1" s="1"/>
  <c r="A234" i="1"/>
  <c r="D234" i="1" s="1"/>
  <c r="K233" i="1"/>
  <c r="H233" i="1"/>
  <c r="I233" i="1" s="1"/>
  <c r="A233" i="1"/>
  <c r="C233" i="1" s="1"/>
  <c r="K231" i="1"/>
  <c r="H231" i="1"/>
  <c r="I231" i="1" s="1"/>
  <c r="A231" i="1"/>
  <c r="C231" i="1" s="1"/>
  <c r="K230" i="1"/>
  <c r="H230" i="1"/>
  <c r="I230" i="1" s="1"/>
  <c r="A230" i="1"/>
  <c r="D230" i="1" s="1"/>
  <c r="K229" i="1"/>
  <c r="H229" i="1"/>
  <c r="I229" i="1" s="1"/>
  <c r="A229" i="1"/>
  <c r="D229" i="1" s="1"/>
  <c r="K228" i="1"/>
  <c r="H228" i="1"/>
  <c r="I228" i="1" s="1"/>
  <c r="A228" i="1"/>
  <c r="C228" i="1" s="1"/>
  <c r="K227" i="1"/>
  <c r="H227" i="1"/>
  <c r="I227" i="1" s="1"/>
  <c r="A227" i="1"/>
  <c r="K226" i="1"/>
  <c r="H226" i="1"/>
  <c r="I226" i="1" s="1"/>
  <c r="A226" i="1"/>
  <c r="C226" i="1" s="1"/>
  <c r="K225" i="1"/>
  <c r="H225" i="1"/>
  <c r="I225" i="1" s="1"/>
  <c r="A225" i="1"/>
  <c r="C225" i="1" s="1"/>
  <c r="K224" i="1"/>
  <c r="H224" i="1"/>
  <c r="I224" i="1" s="1"/>
  <c r="A224" i="1"/>
  <c r="D224" i="1" s="1"/>
  <c r="K223" i="1"/>
  <c r="H223" i="1"/>
  <c r="I223" i="1" s="1"/>
  <c r="A223" i="1"/>
  <c r="D223" i="1" s="1"/>
  <c r="K219" i="1"/>
  <c r="H219" i="1"/>
  <c r="I219" i="1" s="1"/>
  <c r="A219" i="1"/>
  <c r="C219" i="1" s="1"/>
  <c r="K218" i="1"/>
  <c r="H218" i="1"/>
  <c r="I218" i="1" s="1"/>
  <c r="A218" i="1"/>
  <c r="D218" i="1" s="1"/>
  <c r="A217" i="1"/>
  <c r="K216" i="1"/>
  <c r="H216" i="1"/>
  <c r="I216" i="1" s="1"/>
  <c r="A216" i="1"/>
  <c r="D216" i="1" s="1"/>
  <c r="K215" i="1"/>
  <c r="H215" i="1"/>
  <c r="I215" i="1" s="1"/>
  <c r="A215" i="1"/>
  <c r="D215" i="1" s="1"/>
  <c r="K214" i="1"/>
  <c r="H214" i="1"/>
  <c r="I214" i="1" s="1"/>
  <c r="A214" i="1"/>
  <c r="D214" i="1" s="1"/>
  <c r="K213" i="1"/>
  <c r="H213" i="1"/>
  <c r="I213" i="1" s="1"/>
  <c r="A213" i="1"/>
  <c r="D213" i="1" s="1"/>
  <c r="K212" i="1"/>
  <c r="H212" i="1"/>
  <c r="I212" i="1" s="1"/>
  <c r="A212" i="1"/>
  <c r="D212" i="1" s="1"/>
  <c r="A211" i="1"/>
  <c r="K210" i="1"/>
  <c r="H210" i="1"/>
  <c r="I210" i="1" s="1"/>
  <c r="A210" i="1"/>
  <c r="K209" i="1"/>
  <c r="H209" i="1"/>
  <c r="I209" i="1" s="1"/>
  <c r="A209" i="1"/>
  <c r="D209" i="1" s="1"/>
  <c r="K208" i="1"/>
  <c r="H208" i="1"/>
  <c r="I208" i="1" s="1"/>
  <c r="A208" i="1"/>
  <c r="D208" i="1" s="1"/>
  <c r="K207" i="1"/>
  <c r="H207" i="1"/>
  <c r="I207" i="1" s="1"/>
  <c r="A207" i="1"/>
  <c r="D207" i="1" s="1"/>
  <c r="K206" i="1"/>
  <c r="H206" i="1"/>
  <c r="I206" i="1" s="1"/>
  <c r="A206" i="1"/>
  <c r="K205" i="1"/>
  <c r="H205" i="1"/>
  <c r="I205" i="1" s="1"/>
  <c r="A205" i="1"/>
  <c r="D205" i="1" s="1"/>
  <c r="K204" i="1"/>
  <c r="H204" i="1"/>
  <c r="I204" i="1" s="1"/>
  <c r="A204" i="1"/>
  <c r="C204" i="1" s="1"/>
  <c r="K203" i="1"/>
  <c r="H203" i="1"/>
  <c r="I203" i="1" s="1"/>
  <c r="A203" i="1"/>
  <c r="C203" i="1" s="1"/>
  <c r="K202" i="1"/>
  <c r="H202" i="1"/>
  <c r="I202" i="1" s="1"/>
  <c r="A202" i="1"/>
  <c r="D202" i="1" s="1"/>
  <c r="K201" i="1"/>
  <c r="H201" i="1"/>
  <c r="I201" i="1" s="1"/>
  <c r="A201" i="1"/>
  <c r="C201" i="1" s="1"/>
  <c r="K200" i="1"/>
  <c r="H200" i="1"/>
  <c r="I200" i="1" s="1"/>
  <c r="A200" i="1"/>
  <c r="K199" i="1"/>
  <c r="H199" i="1"/>
  <c r="I199" i="1" s="1"/>
  <c r="A199" i="1"/>
  <c r="C199" i="1" s="1"/>
  <c r="K198" i="1"/>
  <c r="H198" i="1"/>
  <c r="I198" i="1" s="1"/>
  <c r="A198" i="1"/>
  <c r="D198" i="1" s="1"/>
  <c r="K197" i="1"/>
  <c r="H197" i="1"/>
  <c r="I197" i="1" s="1"/>
  <c r="A197" i="1"/>
  <c r="D197" i="1" s="1"/>
  <c r="K196" i="1"/>
  <c r="H196" i="1"/>
  <c r="I196" i="1" s="1"/>
  <c r="A196" i="1"/>
  <c r="K195" i="1"/>
  <c r="H195" i="1"/>
  <c r="I195" i="1" s="1"/>
  <c r="A195" i="1"/>
  <c r="C195" i="1" s="1"/>
  <c r="K194" i="1"/>
  <c r="H194" i="1"/>
  <c r="I194" i="1" s="1"/>
  <c r="A194" i="1"/>
  <c r="C194" i="1" s="1"/>
  <c r="K193" i="1"/>
  <c r="H193" i="1"/>
  <c r="I193" i="1" s="1"/>
  <c r="A193" i="1"/>
  <c r="D193" i="1" s="1"/>
  <c r="K192" i="1"/>
  <c r="H192" i="1"/>
  <c r="I192" i="1" s="1"/>
  <c r="A192" i="1"/>
  <c r="C192" i="1" s="1"/>
  <c r="K191" i="1"/>
  <c r="H191" i="1"/>
  <c r="I191" i="1" s="1"/>
  <c r="A191" i="1"/>
  <c r="C191" i="1" s="1"/>
  <c r="K190" i="1"/>
  <c r="H190" i="1"/>
  <c r="I190" i="1" s="1"/>
  <c r="A190" i="1"/>
  <c r="K189" i="1"/>
  <c r="H189" i="1"/>
  <c r="I189" i="1" s="1"/>
  <c r="A189" i="1"/>
  <c r="D189" i="1" s="1"/>
  <c r="K188" i="1"/>
  <c r="H188" i="1"/>
  <c r="I188" i="1" s="1"/>
  <c r="A188" i="1"/>
  <c r="C188" i="1" s="1"/>
  <c r="K187" i="1"/>
  <c r="H187" i="1"/>
  <c r="I187" i="1" s="1"/>
  <c r="A187" i="1"/>
  <c r="C187" i="1" s="1"/>
  <c r="K186" i="1"/>
  <c r="H186" i="1"/>
  <c r="I186" i="1" s="1"/>
  <c r="A186" i="1"/>
  <c r="D186" i="1" s="1"/>
  <c r="K185" i="1"/>
  <c r="H185" i="1"/>
  <c r="I185" i="1" s="1"/>
  <c r="A185" i="1"/>
  <c r="C185" i="1" s="1"/>
  <c r="K184" i="1"/>
  <c r="H184" i="1"/>
  <c r="I184" i="1" s="1"/>
  <c r="A184" i="1"/>
  <c r="C184" i="1" s="1"/>
  <c r="K183" i="1"/>
  <c r="H183" i="1"/>
  <c r="I183" i="1" s="1"/>
  <c r="A183" i="1"/>
  <c r="C183" i="1" s="1"/>
  <c r="K182" i="1"/>
  <c r="H182" i="1"/>
  <c r="I182" i="1" s="1"/>
  <c r="A182" i="1"/>
  <c r="C182" i="1" s="1"/>
  <c r="K181" i="1"/>
  <c r="H181" i="1"/>
  <c r="I181" i="1" s="1"/>
  <c r="A181" i="1"/>
  <c r="C181" i="1" s="1"/>
  <c r="A180" i="1"/>
  <c r="K178" i="1"/>
  <c r="H178" i="1"/>
  <c r="I178" i="1" s="1"/>
  <c r="A178" i="1"/>
  <c r="D178" i="1" s="1"/>
  <c r="K177" i="1"/>
  <c r="H177" i="1"/>
  <c r="I177" i="1" s="1"/>
  <c r="A177" i="1"/>
  <c r="D177" i="1" s="1"/>
  <c r="K176" i="1"/>
  <c r="H176" i="1"/>
  <c r="I176" i="1" s="1"/>
  <c r="A176" i="1"/>
  <c r="C176" i="1" s="1"/>
  <c r="K175" i="1"/>
  <c r="H175" i="1"/>
  <c r="I175" i="1" s="1"/>
  <c r="A175" i="1"/>
  <c r="C175" i="1" s="1"/>
  <c r="K174" i="1"/>
  <c r="H174" i="1"/>
  <c r="I174" i="1" s="1"/>
  <c r="A174" i="1"/>
  <c r="C174" i="1" s="1"/>
  <c r="A173" i="1"/>
  <c r="K273" i="1"/>
  <c r="H273" i="1"/>
  <c r="I273" i="1" s="1"/>
  <c r="A273" i="1"/>
  <c r="C273" i="1" s="1"/>
  <c r="K272" i="1"/>
  <c r="H272" i="1"/>
  <c r="I272" i="1" s="1"/>
  <c r="A272" i="1"/>
  <c r="D272" i="1" s="1"/>
  <c r="K271" i="1"/>
  <c r="H271" i="1"/>
  <c r="I271" i="1" s="1"/>
  <c r="A271" i="1"/>
  <c r="D271" i="1" s="1"/>
  <c r="A270" i="1"/>
  <c r="A172" i="1"/>
  <c r="K170" i="1"/>
  <c r="H170" i="1"/>
  <c r="I170" i="1" s="1"/>
  <c r="A170" i="1"/>
  <c r="C170" i="1" s="1"/>
  <c r="K169" i="1"/>
  <c r="H169" i="1"/>
  <c r="I169" i="1" s="1"/>
  <c r="A169" i="1"/>
  <c r="C169" i="1" s="1"/>
  <c r="K168" i="1"/>
  <c r="H168" i="1"/>
  <c r="I168" i="1" s="1"/>
  <c r="A168" i="1"/>
  <c r="C168" i="1" s="1"/>
  <c r="K167" i="1"/>
  <c r="H167" i="1"/>
  <c r="I167" i="1" s="1"/>
  <c r="A167" i="1"/>
  <c r="D167" i="1" s="1"/>
  <c r="A166" i="1"/>
  <c r="K165" i="1"/>
  <c r="H165" i="1"/>
  <c r="I165" i="1" s="1"/>
  <c r="A165" i="1"/>
  <c r="D165" i="1" s="1"/>
  <c r="K164" i="1"/>
  <c r="H164" i="1"/>
  <c r="I164" i="1" s="1"/>
  <c r="A164" i="1"/>
  <c r="C164" i="1" s="1"/>
  <c r="K163" i="1"/>
  <c r="H163" i="1"/>
  <c r="I163" i="1" s="1"/>
  <c r="A163" i="1"/>
  <c r="C163" i="1" s="1"/>
  <c r="A162" i="1"/>
  <c r="K161" i="1"/>
  <c r="H161" i="1"/>
  <c r="I161" i="1" s="1"/>
  <c r="A161" i="1"/>
  <c r="D161" i="1" s="1"/>
  <c r="K159" i="1"/>
  <c r="H159" i="1"/>
  <c r="I159" i="1" s="1"/>
  <c r="A159" i="1"/>
  <c r="D159" i="1" s="1"/>
  <c r="K158" i="1"/>
  <c r="H158" i="1"/>
  <c r="I158" i="1" s="1"/>
  <c r="A158" i="1"/>
  <c r="A157" i="1"/>
  <c r="A156" i="1"/>
  <c r="K154" i="1"/>
  <c r="H154" i="1"/>
  <c r="I154" i="1" s="1"/>
  <c r="A154" i="1"/>
  <c r="D154" i="1" s="1"/>
  <c r="A153" i="1"/>
  <c r="K152" i="1"/>
  <c r="H152" i="1"/>
  <c r="I152" i="1" s="1"/>
  <c r="A152" i="1"/>
  <c r="D152" i="1" s="1"/>
  <c r="A151" i="1"/>
  <c r="A150" i="1"/>
  <c r="K148" i="1"/>
  <c r="H148" i="1"/>
  <c r="I148" i="1" s="1"/>
  <c r="A148" i="1"/>
  <c r="C148" i="1" s="1"/>
  <c r="K147" i="1"/>
  <c r="H147" i="1"/>
  <c r="I147" i="1" s="1"/>
  <c r="A147" i="1"/>
  <c r="C147" i="1" s="1"/>
  <c r="A146" i="1"/>
  <c r="K145" i="1"/>
  <c r="H145" i="1"/>
  <c r="I145" i="1" s="1"/>
  <c r="A145" i="1"/>
  <c r="C145" i="1" s="1"/>
  <c r="K144" i="1"/>
  <c r="H144" i="1"/>
  <c r="I144" i="1" s="1"/>
  <c r="A144" i="1"/>
  <c r="D144" i="1" s="1"/>
  <c r="A143" i="1"/>
  <c r="K142" i="1"/>
  <c r="H142" i="1"/>
  <c r="I142" i="1" s="1"/>
  <c r="A142" i="1"/>
  <c r="D142" i="1" s="1"/>
  <c r="A141" i="1"/>
  <c r="A140" i="1"/>
  <c r="K138" i="1"/>
  <c r="H138" i="1"/>
  <c r="I138" i="1" s="1"/>
  <c r="A138" i="1"/>
  <c r="D138" i="1" s="1"/>
  <c r="K137" i="1"/>
  <c r="H137" i="1"/>
  <c r="I137" i="1" s="1"/>
  <c r="A137" i="1"/>
  <c r="D137" i="1" s="1"/>
  <c r="A136" i="1"/>
  <c r="A135" i="1"/>
  <c r="K133" i="1"/>
  <c r="K134" i="1" s="1"/>
  <c r="H133" i="1"/>
  <c r="I133" i="1" s="1"/>
  <c r="A133" i="1"/>
  <c r="C133" i="1" s="1"/>
  <c r="A132" i="1"/>
  <c r="A131" i="1"/>
  <c r="K129" i="1"/>
  <c r="H129" i="1"/>
  <c r="I129" i="1" s="1"/>
  <c r="A129" i="1"/>
  <c r="D129" i="1" s="1"/>
  <c r="K128" i="1"/>
  <c r="H128" i="1"/>
  <c r="I128" i="1" s="1"/>
  <c r="A128" i="1"/>
  <c r="D128" i="1" s="1"/>
  <c r="A127" i="1"/>
  <c r="K126" i="1"/>
  <c r="H126" i="1"/>
  <c r="I126" i="1" s="1"/>
  <c r="A126" i="1"/>
  <c r="C126" i="1" s="1"/>
  <c r="A125" i="1"/>
  <c r="A124" i="1"/>
  <c r="K122" i="1"/>
  <c r="H122" i="1"/>
  <c r="I122" i="1" s="1"/>
  <c r="A122" i="1"/>
  <c r="D122" i="1" s="1"/>
  <c r="K121" i="1"/>
  <c r="H121" i="1"/>
  <c r="I121" i="1" s="1"/>
  <c r="A121" i="1"/>
  <c r="C121" i="1" s="1"/>
  <c r="A120" i="1"/>
  <c r="A119" i="1"/>
  <c r="K117" i="1"/>
  <c r="H117" i="1"/>
  <c r="I117" i="1" s="1"/>
  <c r="A117" i="1"/>
  <c r="C117" i="1" s="1"/>
  <c r="A116" i="1"/>
  <c r="A115" i="1"/>
  <c r="D115" i="1" s="1"/>
  <c r="A113" i="1"/>
  <c r="K112" i="1"/>
  <c r="H112" i="1"/>
  <c r="I112" i="1" s="1"/>
  <c r="A112" i="1"/>
  <c r="C112" i="1" s="1"/>
  <c r="A111" i="1"/>
  <c r="A110" i="1"/>
  <c r="K107" i="1"/>
  <c r="H107" i="1"/>
  <c r="I107" i="1" s="1"/>
  <c r="A107" i="1"/>
  <c r="D107" i="1" s="1"/>
  <c r="K106" i="1"/>
  <c r="H106" i="1"/>
  <c r="I106" i="1" s="1"/>
  <c r="A106" i="1"/>
  <c r="A105" i="1"/>
  <c r="A104" i="1"/>
  <c r="K102" i="1"/>
  <c r="H102" i="1"/>
  <c r="I102" i="1" s="1"/>
  <c r="A102" i="1"/>
  <c r="K101" i="1"/>
  <c r="H101" i="1"/>
  <c r="I101" i="1" s="1"/>
  <c r="A101" i="1"/>
  <c r="C101" i="1" s="1"/>
  <c r="K100" i="1"/>
  <c r="H100" i="1"/>
  <c r="I100" i="1" s="1"/>
  <c r="A100" i="1"/>
  <c r="C100" i="1" s="1"/>
  <c r="A99" i="1"/>
  <c r="K96" i="1"/>
  <c r="H96" i="1"/>
  <c r="I96" i="1" s="1"/>
  <c r="A96" i="1"/>
  <c r="C96" i="1" s="1"/>
  <c r="K95" i="1"/>
  <c r="H95" i="1"/>
  <c r="I95" i="1" s="1"/>
  <c r="A95" i="1"/>
  <c r="K94" i="1"/>
  <c r="H94" i="1"/>
  <c r="I94" i="1" s="1"/>
  <c r="A94" i="1"/>
  <c r="D94" i="1" s="1"/>
  <c r="K93" i="1"/>
  <c r="H93" i="1"/>
  <c r="I93" i="1" s="1"/>
  <c r="A93" i="1"/>
  <c r="D93" i="1" s="1"/>
  <c r="K92" i="1"/>
  <c r="H92" i="1"/>
  <c r="I92" i="1" s="1"/>
  <c r="A92" i="1"/>
  <c r="D92" i="1" s="1"/>
  <c r="K91" i="1"/>
  <c r="H91" i="1"/>
  <c r="I91" i="1" s="1"/>
  <c r="A91" i="1"/>
  <c r="D91" i="1" s="1"/>
  <c r="A90" i="1"/>
  <c r="A89" i="1"/>
  <c r="K87" i="1"/>
  <c r="H87" i="1"/>
  <c r="I87" i="1" s="1"/>
  <c r="A87" i="1"/>
  <c r="D87" i="1" s="1"/>
  <c r="A86" i="1"/>
  <c r="K85" i="1"/>
  <c r="H85" i="1"/>
  <c r="I85" i="1" s="1"/>
  <c r="A85" i="1"/>
  <c r="D85" i="1" s="1"/>
  <c r="K84" i="1"/>
  <c r="H84" i="1"/>
  <c r="I84" i="1" s="1"/>
  <c r="A84" i="1"/>
  <c r="D84" i="1" s="1"/>
  <c r="A83" i="1"/>
  <c r="K82" i="1"/>
  <c r="H82" i="1"/>
  <c r="I82" i="1" s="1"/>
  <c r="A82" i="1"/>
  <c r="C82" i="1" s="1"/>
  <c r="K81" i="1"/>
  <c r="H81" i="1"/>
  <c r="I81" i="1" s="1"/>
  <c r="A81" i="1"/>
  <c r="D81" i="1" s="1"/>
  <c r="A80" i="1"/>
  <c r="K79" i="1"/>
  <c r="H79" i="1"/>
  <c r="I79" i="1" s="1"/>
  <c r="A79" i="1"/>
  <c r="C79" i="1" s="1"/>
  <c r="K78" i="1"/>
  <c r="H78" i="1"/>
  <c r="I78" i="1" s="1"/>
  <c r="A78" i="1"/>
  <c r="D78" i="1" s="1"/>
  <c r="K77" i="1"/>
  <c r="H77" i="1"/>
  <c r="I77" i="1" s="1"/>
  <c r="A77" i="1"/>
  <c r="C77" i="1" s="1"/>
  <c r="K76" i="1"/>
  <c r="H76" i="1"/>
  <c r="I76" i="1" s="1"/>
  <c r="A76" i="1"/>
  <c r="C76" i="1" s="1"/>
  <c r="K75" i="1"/>
  <c r="H75" i="1"/>
  <c r="I75" i="1" s="1"/>
  <c r="A75" i="1"/>
  <c r="C75" i="1" s="1"/>
  <c r="K74" i="1"/>
  <c r="H74" i="1"/>
  <c r="I74" i="1" s="1"/>
  <c r="A74" i="1"/>
  <c r="D74" i="1" s="1"/>
  <c r="K73" i="1"/>
  <c r="H73" i="1"/>
  <c r="I73" i="1" s="1"/>
  <c r="A73" i="1"/>
  <c r="D73" i="1" s="1"/>
  <c r="A72" i="1"/>
  <c r="K71" i="1"/>
  <c r="H71" i="1"/>
  <c r="I71" i="1" s="1"/>
  <c r="A71" i="1"/>
  <c r="D71" i="1" s="1"/>
  <c r="K70" i="1"/>
  <c r="H70" i="1"/>
  <c r="I70" i="1" s="1"/>
  <c r="A70" i="1"/>
  <c r="K69" i="1"/>
  <c r="H69" i="1"/>
  <c r="I69" i="1" s="1"/>
  <c r="A69" i="1"/>
  <c r="D69" i="1" s="1"/>
  <c r="K68" i="1"/>
  <c r="H68" i="1"/>
  <c r="I68" i="1" s="1"/>
  <c r="A68" i="1"/>
  <c r="C68" i="1" s="1"/>
  <c r="K67" i="1"/>
  <c r="H67" i="1"/>
  <c r="I67" i="1" s="1"/>
  <c r="A67" i="1"/>
  <c r="C67" i="1" s="1"/>
  <c r="K66" i="1"/>
  <c r="H66" i="1"/>
  <c r="I66" i="1" s="1"/>
  <c r="A66" i="1"/>
  <c r="D66" i="1" s="1"/>
  <c r="K65" i="1"/>
  <c r="H65" i="1"/>
  <c r="I65" i="1" s="1"/>
  <c r="A65" i="1"/>
  <c r="D65" i="1" s="1"/>
  <c r="K63" i="1"/>
  <c r="H63" i="1"/>
  <c r="I63" i="1" s="1"/>
  <c r="A63" i="1"/>
  <c r="D63" i="1" s="1"/>
  <c r="A62" i="1"/>
  <c r="K61" i="1"/>
  <c r="H61" i="1"/>
  <c r="I61" i="1" s="1"/>
  <c r="A61" i="1"/>
  <c r="D61" i="1" s="1"/>
  <c r="K60" i="1"/>
  <c r="H60" i="1"/>
  <c r="I60" i="1" s="1"/>
  <c r="A60" i="1"/>
  <c r="D60" i="1" s="1"/>
  <c r="K59" i="1"/>
  <c r="H59" i="1"/>
  <c r="I59" i="1" s="1"/>
  <c r="A59" i="1"/>
  <c r="C59" i="1" s="1"/>
  <c r="A58" i="1"/>
  <c r="K57" i="1"/>
  <c r="H57" i="1"/>
  <c r="I57" i="1" s="1"/>
  <c r="A57" i="1"/>
  <c r="C57" i="1" s="1"/>
  <c r="K56" i="1"/>
  <c r="H56" i="1"/>
  <c r="I56" i="1" s="1"/>
  <c r="A56" i="1"/>
  <c r="C56" i="1" s="1"/>
  <c r="A55" i="1"/>
  <c r="K54" i="1"/>
  <c r="H54" i="1"/>
  <c r="I54" i="1" s="1"/>
  <c r="A54" i="1"/>
  <c r="D54" i="1" s="1"/>
  <c r="K53" i="1"/>
  <c r="H53" i="1"/>
  <c r="I53" i="1" s="1"/>
  <c r="A53" i="1"/>
  <c r="C53" i="1" s="1"/>
  <c r="K52" i="1"/>
  <c r="H52" i="1"/>
  <c r="I52" i="1" s="1"/>
  <c r="A52" i="1"/>
  <c r="D52" i="1" s="1"/>
  <c r="K51" i="1"/>
  <c r="H51" i="1"/>
  <c r="I51" i="1" s="1"/>
  <c r="A51" i="1"/>
  <c r="D51" i="1" s="1"/>
  <c r="K50" i="1"/>
  <c r="H50" i="1"/>
  <c r="I50" i="1" s="1"/>
  <c r="A50" i="1"/>
  <c r="D50" i="1" s="1"/>
  <c r="K49" i="1"/>
  <c r="H49" i="1"/>
  <c r="I49" i="1" s="1"/>
  <c r="A49" i="1"/>
  <c r="C49" i="1" s="1"/>
  <c r="K48" i="1"/>
  <c r="H48" i="1"/>
  <c r="I48" i="1" s="1"/>
  <c r="A48" i="1"/>
  <c r="C48" i="1" s="1"/>
  <c r="A47" i="1"/>
  <c r="A46" i="1"/>
  <c r="K43" i="1"/>
  <c r="H43" i="1"/>
  <c r="I43" i="1" s="1"/>
  <c r="K42" i="1"/>
  <c r="H42" i="1"/>
  <c r="I42" i="1" s="1"/>
  <c r="C42" i="1"/>
  <c r="K44" i="1"/>
  <c r="H44" i="1"/>
  <c r="I44" i="1" s="1"/>
  <c r="A44" i="1"/>
  <c r="C44" i="1" s="1"/>
  <c r="A41" i="1"/>
  <c r="K40" i="1"/>
  <c r="H40" i="1"/>
  <c r="I40" i="1" s="1"/>
  <c r="A40" i="1"/>
  <c r="K39" i="1"/>
  <c r="H39" i="1"/>
  <c r="I39" i="1" s="1"/>
  <c r="A39" i="1"/>
  <c r="D39" i="1" s="1"/>
  <c r="K38" i="1"/>
  <c r="H38" i="1"/>
  <c r="I38" i="1" s="1"/>
  <c r="A38" i="1"/>
  <c r="D38" i="1" s="1"/>
  <c r="A37" i="1"/>
  <c r="A36" i="1"/>
  <c r="K34" i="1"/>
  <c r="H34" i="1"/>
  <c r="I34" i="1" s="1"/>
  <c r="A34" i="1"/>
  <c r="K33" i="1"/>
  <c r="H33" i="1"/>
  <c r="I33" i="1" s="1"/>
  <c r="A33" i="1"/>
  <c r="A32" i="1"/>
  <c r="K31" i="1"/>
  <c r="H31" i="1"/>
  <c r="I31" i="1" s="1"/>
  <c r="A31" i="1"/>
  <c r="C31" i="1" s="1"/>
  <c r="K30" i="1"/>
  <c r="H30" i="1"/>
  <c r="I30" i="1" s="1"/>
  <c r="A30" i="1"/>
  <c r="C30" i="1" s="1"/>
  <c r="K29" i="1"/>
  <c r="H29" i="1"/>
  <c r="I29" i="1" s="1"/>
  <c r="A29" i="1"/>
  <c r="D29" i="1" s="1"/>
  <c r="A28" i="1"/>
  <c r="K27" i="1"/>
  <c r="H27" i="1"/>
  <c r="I27" i="1" s="1"/>
  <c r="A27" i="1"/>
  <c r="C27" i="1" s="1"/>
  <c r="A26" i="1"/>
  <c r="H25" i="1"/>
  <c r="I25" i="1" s="1"/>
  <c r="A25" i="1"/>
  <c r="D25" i="1" s="1"/>
  <c r="H24" i="1"/>
  <c r="I24" i="1" s="1"/>
  <c r="A24" i="1"/>
  <c r="D24" i="1" s="1"/>
  <c r="H23" i="1"/>
  <c r="I23" i="1" s="1"/>
  <c r="A23" i="1"/>
  <c r="C23" i="1" s="1"/>
  <c r="H21" i="1"/>
  <c r="I21" i="1" s="1"/>
  <c r="A21" i="1"/>
  <c r="D21" i="1" s="1"/>
  <c r="H20" i="1"/>
  <c r="I20" i="1" s="1"/>
  <c r="A20" i="1"/>
  <c r="D20" i="1" s="1"/>
  <c r="K19" i="1"/>
  <c r="H19" i="1"/>
  <c r="I19" i="1" s="1"/>
  <c r="A19" i="1"/>
  <c r="D19" i="1" s="1"/>
  <c r="A18" i="1"/>
  <c r="A17" i="1"/>
  <c r="K13" i="1"/>
  <c r="H13" i="1"/>
  <c r="I13" i="1" s="1"/>
  <c r="A13" i="1"/>
  <c r="D13" i="1" s="1"/>
  <c r="K12" i="1"/>
  <c r="H12" i="1"/>
  <c r="I12" i="1" s="1"/>
  <c r="A12" i="1"/>
  <c r="C12" i="1" s="1"/>
  <c r="E20" i="11"/>
  <c r="C33" i="1" l="1"/>
  <c r="D33" i="1"/>
  <c r="K109" i="1"/>
  <c r="K374" i="1"/>
  <c r="K291" i="1"/>
  <c r="K16" i="1"/>
  <c r="C177" i="1"/>
  <c r="C242" i="1"/>
  <c r="C255" i="1"/>
  <c r="D30" i="1"/>
  <c r="D319" i="1"/>
  <c r="D126" i="1"/>
  <c r="K155" i="1"/>
  <c r="D386" i="1"/>
  <c r="D273" i="1"/>
  <c r="D75" i="1"/>
  <c r="D15" i="1"/>
  <c r="C15" i="1"/>
  <c r="K123" i="1"/>
  <c r="C115" i="1"/>
  <c r="K103" i="1"/>
  <c r="D348" i="1"/>
  <c r="C342" i="1"/>
  <c r="D195" i="1"/>
  <c r="D145" i="1"/>
  <c r="C215" i="1"/>
  <c r="C252" i="1"/>
  <c r="D304" i="1"/>
  <c r="D12" i="1"/>
  <c r="D298" i="1"/>
  <c r="D147" i="1"/>
  <c r="D199" i="1"/>
  <c r="D169" i="1"/>
  <c r="C399" i="1"/>
  <c r="C20" i="1"/>
  <c r="D391" i="1"/>
  <c r="D225" i="1"/>
  <c r="K139" i="1"/>
  <c r="C359" i="1"/>
  <c r="D57" i="1"/>
  <c r="D251" i="1"/>
  <c r="D246" i="1"/>
  <c r="D380" i="1"/>
  <c r="C410" i="1"/>
  <c r="D314" i="1"/>
  <c r="C71" i="1"/>
  <c r="C247" i="1"/>
  <c r="C95" i="1"/>
  <c r="D95" i="1"/>
  <c r="D278" i="1"/>
  <c r="C338" i="1"/>
  <c r="D206" i="1"/>
  <c r="C206" i="1"/>
  <c r="C235" i="1"/>
  <c r="D305" i="1"/>
  <c r="C305" i="1"/>
  <c r="C87" i="1"/>
  <c r="D299" i="1"/>
  <c r="C400" i="1"/>
  <c r="D40" i="1"/>
  <c r="C40" i="1"/>
  <c r="C81" i="1"/>
  <c r="D196" i="1"/>
  <c r="C196" i="1"/>
  <c r="C361" i="1"/>
  <c r="C52" i="1"/>
  <c r="C243" i="1"/>
  <c r="C25" i="1"/>
  <c r="C328" i="1"/>
  <c r="D328" i="1"/>
  <c r="D201" i="1"/>
  <c r="C212" i="1"/>
  <c r="D148" i="1"/>
  <c r="D231" i="1"/>
  <c r="C275" i="1"/>
  <c r="C339" i="1"/>
  <c r="D192" i="1"/>
  <c r="C237" i="1"/>
  <c r="D67" i="1"/>
  <c r="D96" i="1"/>
  <c r="K149" i="1"/>
  <c r="D187" i="1"/>
  <c r="C197" i="1"/>
  <c r="D279" i="1"/>
  <c r="C284" i="1"/>
  <c r="C306" i="1"/>
  <c r="C344" i="1"/>
  <c r="D82" i="1"/>
  <c r="D219" i="1"/>
  <c r="C73" i="1"/>
  <c r="D318" i="1"/>
  <c r="D409" i="1"/>
  <c r="D77" i="1"/>
  <c r="D133" i="1"/>
  <c r="D233" i="1"/>
  <c r="C276" i="1"/>
  <c r="D335" i="1"/>
  <c r="C352" i="1"/>
  <c r="C161" i="1"/>
  <c r="C214" i="1"/>
  <c r="C245" i="1"/>
  <c r="C267" i="1"/>
  <c r="D280" i="1"/>
  <c r="C371" i="1"/>
  <c r="D23" i="1"/>
  <c r="D44" i="1"/>
  <c r="D188" i="1"/>
  <c r="D194" i="1"/>
  <c r="D250" i="1"/>
  <c r="D384" i="1"/>
  <c r="D390" i="1"/>
  <c r="D76" i="1"/>
  <c r="D408" i="1"/>
  <c r="D48" i="1"/>
  <c r="D181" i="1"/>
  <c r="D322" i="1"/>
  <c r="C207" i="1"/>
  <c r="D266" i="1"/>
  <c r="D49" i="1"/>
  <c r="K118" i="1"/>
  <c r="C154" i="1"/>
  <c r="D204" i="1"/>
  <c r="D228" i="1"/>
  <c r="C262" i="1"/>
  <c r="D303" i="1"/>
  <c r="C379" i="1"/>
  <c r="D343" i="1"/>
  <c r="C159" i="1"/>
  <c r="D334" i="1"/>
  <c r="D395" i="1"/>
  <c r="C388" i="1"/>
  <c r="D403" i="1"/>
  <c r="C234" i="1"/>
  <c r="C281" i="1"/>
  <c r="D286" i="1"/>
  <c r="C366" i="1"/>
  <c r="C308" i="1"/>
  <c r="D331" i="1"/>
  <c r="C405" i="1"/>
  <c r="D176" i="1"/>
  <c r="D203" i="1"/>
  <c r="D330" i="1"/>
  <c r="D170" i="1"/>
  <c r="D294" i="1"/>
  <c r="C356" i="1"/>
  <c r="D121" i="1"/>
  <c r="C24" i="1"/>
  <c r="D53" i="1"/>
  <c r="K88" i="1"/>
  <c r="C264" i="1"/>
  <c r="D185" i="1"/>
  <c r="D238" i="1"/>
  <c r="C372" i="1"/>
  <c r="D372" i="1"/>
  <c r="C307" i="1"/>
  <c r="C229" i="1"/>
  <c r="C66" i="1"/>
  <c r="C316" i="1"/>
  <c r="C63" i="1"/>
  <c r="C268" i="1"/>
  <c r="C296" i="1"/>
  <c r="D158" i="1"/>
  <c r="C158" i="1"/>
  <c r="D311" i="1"/>
  <c r="C311" i="1"/>
  <c r="C43" i="1"/>
  <c r="D43" i="1"/>
  <c r="C260" i="1"/>
  <c r="C363" i="1"/>
  <c r="C128" i="1"/>
  <c r="D226" i="1"/>
  <c r="D332" i="1"/>
  <c r="C332" i="1"/>
  <c r="C283" i="1"/>
  <c r="C367" i="1"/>
  <c r="D325" i="1"/>
  <c r="C325" i="1"/>
  <c r="D336" i="1"/>
  <c r="C336" i="1"/>
  <c r="C137" i="1"/>
  <c r="C106" i="1"/>
  <c r="D106" i="1"/>
  <c r="C223" i="1"/>
  <c r="C244" i="1"/>
  <c r="K35" i="1"/>
  <c r="C74" i="1"/>
  <c r="C144" i="1"/>
  <c r="K45" i="1"/>
  <c r="D70" i="1"/>
  <c r="C70" i="1"/>
  <c r="C93" i="1"/>
  <c r="D248" i="1"/>
  <c r="C248" i="1"/>
  <c r="C50" i="1"/>
  <c r="C78" i="1"/>
  <c r="C167" i="1"/>
  <c r="C189" i="1"/>
  <c r="C329" i="1"/>
  <c r="D100" i="1"/>
  <c r="D182" i="1"/>
  <c r="C216" i="1"/>
  <c r="D240" i="1"/>
  <c r="C240" i="1"/>
  <c r="D300" i="1"/>
  <c r="C312" i="1"/>
  <c r="C349" i="1"/>
  <c r="D381" i="1"/>
  <c r="C94" i="1"/>
  <c r="C297" i="1"/>
  <c r="D377" i="1"/>
  <c r="C152" i="1"/>
  <c r="C205" i="1"/>
  <c r="C213" i="1"/>
  <c r="D249" i="1"/>
  <c r="D261" i="1"/>
  <c r="C269" i="1"/>
  <c r="D382" i="1"/>
  <c r="C382" i="1"/>
  <c r="C107" i="1"/>
  <c r="D168" i="1"/>
  <c r="D190" i="1"/>
  <c r="C190" i="1"/>
  <c r="D290" i="1"/>
  <c r="C373" i="1"/>
  <c r="K396" i="1"/>
  <c r="C411" i="1"/>
  <c r="C13" i="1"/>
  <c r="D31" i="1"/>
  <c r="C51" i="1"/>
  <c r="D79" i="1"/>
  <c r="D326" i="1"/>
  <c r="C345" i="1"/>
  <c r="D354" i="1"/>
  <c r="C91" i="1"/>
  <c r="D101" i="1"/>
  <c r="D117" i="1"/>
  <c r="D183" i="1"/>
  <c r="D227" i="1"/>
  <c r="C227" i="1"/>
  <c r="C309" i="1"/>
  <c r="C313" i="1"/>
  <c r="C321" i="1"/>
  <c r="C350" i="1"/>
  <c r="C387" i="1"/>
  <c r="D27" i="1"/>
  <c r="D68" i="1"/>
  <c r="D164" i="1"/>
  <c r="C272" i="1"/>
  <c r="D175" i="1"/>
  <c r="C198" i="1"/>
  <c r="C202" i="1"/>
  <c r="C209" i="1"/>
  <c r="C218" i="1"/>
  <c r="C257" i="1"/>
  <c r="C285" i="1"/>
  <c r="D369" i="1"/>
  <c r="C369" i="1"/>
  <c r="C302" i="1"/>
  <c r="C383" i="1"/>
  <c r="K413" i="1"/>
  <c r="D56" i="1"/>
  <c r="C178" i="1"/>
  <c r="D191" i="1"/>
  <c r="C19" i="1"/>
  <c r="D59" i="1"/>
  <c r="C129" i="1"/>
  <c r="D163" i="1"/>
  <c r="D174" i="1"/>
  <c r="C265" i="1"/>
  <c r="C21" i="1"/>
  <c r="C54" i="1"/>
  <c r="D256" i="1"/>
  <c r="C402" i="1"/>
  <c r="C224" i="1"/>
  <c r="C364" i="1"/>
  <c r="C38" i="1"/>
  <c r="C84" i="1"/>
  <c r="C60" i="1"/>
  <c r="C39" i="1"/>
  <c r="C61" i="1"/>
  <c r="C65" i="1"/>
  <c r="C85" i="1"/>
  <c r="D102" i="1"/>
  <c r="C102" i="1"/>
  <c r="C142" i="1"/>
  <c r="D184" i="1"/>
  <c r="C254" i="1"/>
  <c r="C282" i="1"/>
  <c r="C393" i="1"/>
  <c r="C412" i="1"/>
  <c r="D200" i="1"/>
  <c r="C200" i="1"/>
  <c r="C122" i="1"/>
  <c r="K171" i="1"/>
  <c r="C271" i="1"/>
  <c r="C186" i="1"/>
  <c r="C208" i="1"/>
  <c r="C230" i="1"/>
  <c r="D320" i="1"/>
  <c r="C138" i="1"/>
  <c r="D368" i="1"/>
  <c r="C341" i="1"/>
  <c r="D407" i="1"/>
  <c r="C253" i="1"/>
  <c r="D258" i="1"/>
  <c r="C258" i="1"/>
  <c r="D347" i="1"/>
  <c r="C347" i="1"/>
  <c r="D333" i="1"/>
  <c r="C333" i="1"/>
  <c r="D360" i="1"/>
  <c r="C69" i="1"/>
  <c r="C92" i="1"/>
  <c r="D112" i="1"/>
  <c r="K130" i="1"/>
  <c r="C165" i="1"/>
  <c r="D210" i="1"/>
  <c r="C210" i="1"/>
  <c r="C358" i="1"/>
  <c r="C310" i="1"/>
  <c r="C353" i="1"/>
  <c r="C193" i="1"/>
  <c r="D340" i="1"/>
  <c r="C340" i="1"/>
  <c r="D301" i="1"/>
  <c r="C301" i="1"/>
  <c r="D277" i="1"/>
  <c r="C277" i="1"/>
  <c r="C29" i="1"/>
  <c r="D42" i="1"/>
  <c r="D362" i="1"/>
  <c r="C362" i="1"/>
  <c r="C289" i="1"/>
  <c r="C327" i="1"/>
  <c r="K417" i="1" l="1"/>
  <c r="K414" i="1"/>
  <c r="L414" i="1"/>
  <c r="D23" i="3"/>
  <c r="D22" i="3"/>
  <c r="K206" i="8"/>
  <c r="H206" i="8"/>
  <c r="I206" i="8" s="1"/>
  <c r="A206" i="8"/>
  <c r="D206" i="8" s="1"/>
  <c r="K205" i="8"/>
  <c r="H205" i="8"/>
  <c r="I205" i="8" s="1"/>
  <c r="A205" i="8"/>
  <c r="D205" i="8" s="1"/>
  <c r="K204" i="8"/>
  <c r="H204" i="8"/>
  <c r="I204" i="8" s="1"/>
  <c r="A204" i="8"/>
  <c r="D204" i="8" s="1"/>
  <c r="K203" i="8"/>
  <c r="H203" i="8"/>
  <c r="I203" i="8" s="1"/>
  <c r="A203" i="8"/>
  <c r="C203" i="8" s="1"/>
  <c r="K202" i="8"/>
  <c r="H202" i="8"/>
  <c r="I202" i="8" s="1"/>
  <c r="A202" i="8"/>
  <c r="D202" i="8" s="1"/>
  <c r="K201" i="8"/>
  <c r="H201" i="8"/>
  <c r="I201" i="8" s="1"/>
  <c r="A201" i="8"/>
  <c r="C201" i="8" s="1"/>
  <c r="K200" i="8"/>
  <c r="H200" i="8"/>
  <c r="I200" i="8" s="1"/>
  <c r="A200" i="8"/>
  <c r="D200" i="8" s="1"/>
  <c r="A199" i="8"/>
  <c r="K191" i="8"/>
  <c r="H191" i="8"/>
  <c r="I191" i="8" s="1"/>
  <c r="A191" i="8"/>
  <c r="K190" i="8"/>
  <c r="H190" i="8"/>
  <c r="I190" i="8" s="1"/>
  <c r="A190" i="8"/>
  <c r="K189" i="8"/>
  <c r="H189" i="8"/>
  <c r="I189" i="8" s="1"/>
  <c r="A189" i="8"/>
  <c r="C189" i="8" s="1"/>
  <c r="A188" i="8"/>
  <c r="K187" i="8"/>
  <c r="H187" i="8"/>
  <c r="I187" i="8" s="1"/>
  <c r="A187" i="8"/>
  <c r="D187" i="8" s="1"/>
  <c r="K186" i="8"/>
  <c r="H186" i="8"/>
  <c r="I186" i="8" s="1"/>
  <c r="A186" i="8"/>
  <c r="D186" i="8" s="1"/>
  <c r="A185" i="8"/>
  <c r="K184" i="8"/>
  <c r="H184" i="8"/>
  <c r="I184" i="8" s="1"/>
  <c r="A184" i="8"/>
  <c r="C184" i="8" s="1"/>
  <c r="A183" i="8"/>
  <c r="K182" i="8"/>
  <c r="H182" i="8"/>
  <c r="I182" i="8" s="1"/>
  <c r="A182" i="8"/>
  <c r="C182" i="8" s="1"/>
  <c r="K181" i="8"/>
  <c r="H181" i="8"/>
  <c r="I181" i="8" s="1"/>
  <c r="A181" i="8"/>
  <c r="K180" i="8"/>
  <c r="H180" i="8"/>
  <c r="I180" i="8" s="1"/>
  <c r="A180" i="8"/>
  <c r="C180" i="8" s="1"/>
  <c r="K179" i="8"/>
  <c r="H179" i="8"/>
  <c r="I179" i="8" s="1"/>
  <c r="A179" i="8"/>
  <c r="A178" i="8"/>
  <c r="K198" i="8"/>
  <c r="H198" i="8"/>
  <c r="I198" i="8" s="1"/>
  <c r="A198" i="8"/>
  <c r="D198" i="8" s="1"/>
  <c r="K197" i="8"/>
  <c r="H197" i="8"/>
  <c r="I197" i="8" s="1"/>
  <c r="A197" i="8"/>
  <c r="D197" i="8" s="1"/>
  <c r="K196" i="8"/>
  <c r="H196" i="8"/>
  <c r="I196" i="8" s="1"/>
  <c r="A196" i="8"/>
  <c r="D196" i="8" s="1"/>
  <c r="K195" i="8"/>
  <c r="H195" i="8"/>
  <c r="I195" i="8" s="1"/>
  <c r="A195" i="8"/>
  <c r="D195" i="8" s="1"/>
  <c r="K194" i="8"/>
  <c r="H194" i="8"/>
  <c r="I194" i="8" s="1"/>
  <c r="A194" i="8"/>
  <c r="D194" i="8" s="1"/>
  <c r="K193" i="8"/>
  <c r="H193" i="8"/>
  <c r="I193" i="8" s="1"/>
  <c r="A193" i="8"/>
  <c r="D193" i="8" s="1"/>
  <c r="A192" i="8"/>
  <c r="A177" i="8"/>
  <c r="K175" i="8"/>
  <c r="H175" i="8"/>
  <c r="I175" i="8" s="1"/>
  <c r="A175" i="8"/>
  <c r="C175" i="8" s="1"/>
  <c r="K174" i="8"/>
  <c r="H174" i="8"/>
  <c r="I174" i="8" s="1"/>
  <c r="A174" i="8"/>
  <c r="K173" i="8"/>
  <c r="H173" i="8"/>
  <c r="I173" i="8" s="1"/>
  <c r="A173" i="8"/>
  <c r="C173" i="8" s="1"/>
  <c r="A172" i="8"/>
  <c r="K171" i="8"/>
  <c r="H171" i="8"/>
  <c r="I171" i="8" s="1"/>
  <c r="A171" i="8"/>
  <c r="D171" i="8" s="1"/>
  <c r="A170" i="8"/>
  <c r="K169" i="8"/>
  <c r="H169" i="8"/>
  <c r="I169" i="8" s="1"/>
  <c r="A169" i="8"/>
  <c r="K168" i="8"/>
  <c r="H168" i="8"/>
  <c r="I168" i="8" s="1"/>
  <c r="A168" i="8"/>
  <c r="C168" i="8" s="1"/>
  <c r="A167" i="8"/>
  <c r="K166" i="8"/>
  <c r="H166" i="8"/>
  <c r="I166" i="8" s="1"/>
  <c r="A166" i="8"/>
  <c r="D166" i="8" s="1"/>
  <c r="K165" i="8"/>
  <c r="H165" i="8"/>
  <c r="I165" i="8" s="1"/>
  <c r="A165" i="8"/>
  <c r="C165" i="8" s="1"/>
  <c r="K164" i="8"/>
  <c r="H164" i="8"/>
  <c r="I164" i="8" s="1"/>
  <c r="A164" i="8"/>
  <c r="D164" i="8" s="1"/>
  <c r="A163" i="8"/>
  <c r="K162" i="8"/>
  <c r="H162" i="8"/>
  <c r="I162" i="8" s="1"/>
  <c r="A162" i="8"/>
  <c r="K161" i="8"/>
  <c r="H161" i="8"/>
  <c r="I161" i="8" s="1"/>
  <c r="A161" i="8"/>
  <c r="C161" i="8" s="1"/>
  <c r="K160" i="8"/>
  <c r="H160" i="8"/>
  <c r="I160" i="8" s="1"/>
  <c r="A160" i="8"/>
  <c r="K159" i="8"/>
  <c r="H159" i="8"/>
  <c r="I159" i="8" s="1"/>
  <c r="A159" i="8"/>
  <c r="C159" i="8" s="1"/>
  <c r="K158" i="8"/>
  <c r="H158" i="8"/>
  <c r="I158" i="8" s="1"/>
  <c r="A158" i="8"/>
  <c r="K157" i="8"/>
  <c r="H157" i="8"/>
  <c r="I157" i="8" s="1"/>
  <c r="A157" i="8"/>
  <c r="C157" i="8" s="1"/>
  <c r="A156" i="8"/>
  <c r="K155" i="8"/>
  <c r="H155" i="8"/>
  <c r="I155" i="8" s="1"/>
  <c r="A155" i="8"/>
  <c r="D155" i="8" s="1"/>
  <c r="A154" i="8"/>
  <c r="A153" i="8"/>
  <c r="K151" i="8"/>
  <c r="H151" i="8"/>
  <c r="I151" i="8" s="1"/>
  <c r="A151" i="8"/>
  <c r="C151" i="8" s="1"/>
  <c r="K150" i="8"/>
  <c r="H150" i="8"/>
  <c r="I150" i="8" s="1"/>
  <c r="A150" i="8"/>
  <c r="A149" i="8"/>
  <c r="K148" i="8"/>
  <c r="H148" i="8"/>
  <c r="I148" i="8" s="1"/>
  <c r="A148" i="8"/>
  <c r="D148" i="8" s="1"/>
  <c r="K147" i="8"/>
  <c r="H147" i="8"/>
  <c r="I147" i="8" s="1"/>
  <c r="A147" i="8"/>
  <c r="D147" i="8" s="1"/>
  <c r="K146" i="8"/>
  <c r="H146" i="8"/>
  <c r="I146" i="8" s="1"/>
  <c r="A146" i="8"/>
  <c r="D146" i="8" s="1"/>
  <c r="K145" i="8"/>
  <c r="H145" i="8"/>
  <c r="I145" i="8" s="1"/>
  <c r="A145" i="8"/>
  <c r="D145" i="8" s="1"/>
  <c r="K144" i="8"/>
  <c r="H144" i="8"/>
  <c r="I144" i="8" s="1"/>
  <c r="A144" i="8"/>
  <c r="D144" i="8" s="1"/>
  <c r="K143" i="8"/>
  <c r="H143" i="8"/>
  <c r="I143" i="8" s="1"/>
  <c r="A143" i="8"/>
  <c r="D143" i="8" s="1"/>
  <c r="A142" i="8"/>
  <c r="A141" i="8"/>
  <c r="K139" i="8"/>
  <c r="H139" i="8"/>
  <c r="I139" i="8" s="1"/>
  <c r="A139" i="8"/>
  <c r="C139" i="8" s="1"/>
  <c r="K138" i="8"/>
  <c r="H138" i="8"/>
  <c r="I138" i="8" s="1"/>
  <c r="A138" i="8"/>
  <c r="K137" i="8"/>
  <c r="H137" i="8"/>
  <c r="I137" i="8" s="1"/>
  <c r="A137" i="8"/>
  <c r="C137" i="8" s="1"/>
  <c r="K136" i="8"/>
  <c r="H136" i="8"/>
  <c r="I136" i="8" s="1"/>
  <c r="A136" i="8"/>
  <c r="A135" i="8"/>
  <c r="K134" i="8"/>
  <c r="H134" i="8"/>
  <c r="I134" i="8" s="1"/>
  <c r="A134" i="8"/>
  <c r="D134" i="8" s="1"/>
  <c r="K132" i="8"/>
  <c r="H132" i="8"/>
  <c r="I132" i="8" s="1"/>
  <c r="A132" i="8"/>
  <c r="D132" i="8" s="1"/>
  <c r="K131" i="8"/>
  <c r="H131" i="8"/>
  <c r="I131" i="8" s="1"/>
  <c r="A131" i="8"/>
  <c r="D131" i="8" s="1"/>
  <c r="K130" i="8"/>
  <c r="H130" i="8"/>
  <c r="I130" i="8" s="1"/>
  <c r="A130" i="8"/>
  <c r="D130" i="8" s="1"/>
  <c r="A129" i="8"/>
  <c r="K128" i="8"/>
  <c r="H128" i="8"/>
  <c r="I128" i="8" s="1"/>
  <c r="A128" i="8"/>
  <c r="K127" i="8"/>
  <c r="H127" i="8"/>
  <c r="I127" i="8" s="1"/>
  <c r="A127" i="8"/>
  <c r="C127" i="8" s="1"/>
  <c r="A126" i="8"/>
  <c r="K125" i="8"/>
  <c r="H125" i="8"/>
  <c r="I125" i="8" s="1"/>
  <c r="A125" i="8"/>
  <c r="D125" i="8" s="1"/>
  <c r="A124" i="8"/>
  <c r="A123" i="8"/>
  <c r="K121" i="8"/>
  <c r="H121" i="8"/>
  <c r="I121" i="8" s="1"/>
  <c r="A121" i="8"/>
  <c r="C121" i="8" s="1"/>
  <c r="A120" i="8"/>
  <c r="K119" i="8"/>
  <c r="H119" i="8"/>
  <c r="I119" i="8" s="1"/>
  <c r="A119" i="8"/>
  <c r="D119" i="8" s="1"/>
  <c r="A118" i="8"/>
  <c r="A117" i="8"/>
  <c r="K115" i="8"/>
  <c r="H115" i="8"/>
  <c r="I115" i="8" s="1"/>
  <c r="A115" i="8"/>
  <c r="C115" i="8" s="1"/>
  <c r="K114" i="8"/>
  <c r="H114" i="8"/>
  <c r="I114" i="8" s="1"/>
  <c r="A114" i="8"/>
  <c r="A113" i="8"/>
  <c r="K112" i="8"/>
  <c r="H112" i="8"/>
  <c r="I112" i="8" s="1"/>
  <c r="A112" i="8"/>
  <c r="D112" i="8" s="1"/>
  <c r="K111" i="8"/>
  <c r="H111" i="8"/>
  <c r="I111" i="8" s="1"/>
  <c r="A111" i="8"/>
  <c r="D111" i="8" s="1"/>
  <c r="A110" i="8"/>
  <c r="K109" i="8"/>
  <c r="H109" i="8"/>
  <c r="I109" i="8" s="1"/>
  <c r="A109" i="8"/>
  <c r="A108" i="8"/>
  <c r="A107" i="8"/>
  <c r="K103" i="8"/>
  <c r="H103" i="8"/>
  <c r="I103" i="8" s="1"/>
  <c r="A105" i="8"/>
  <c r="D103" i="8" s="1"/>
  <c r="A104" i="8"/>
  <c r="K105" i="8"/>
  <c r="H105" i="8"/>
  <c r="I105" i="8" s="1"/>
  <c r="A101" i="8"/>
  <c r="K96" i="8"/>
  <c r="H96" i="8"/>
  <c r="I96" i="8" s="1"/>
  <c r="A96" i="8"/>
  <c r="C96" i="8" s="1"/>
  <c r="A95" i="8"/>
  <c r="K99" i="8"/>
  <c r="H99" i="8"/>
  <c r="I99" i="8" s="1"/>
  <c r="A99" i="8"/>
  <c r="D99" i="8" s="1"/>
  <c r="K98" i="8"/>
  <c r="H98" i="8"/>
  <c r="I98" i="8" s="1"/>
  <c r="A98" i="8"/>
  <c r="D98" i="8" s="1"/>
  <c r="A97" i="8"/>
  <c r="A94" i="8"/>
  <c r="K92" i="8"/>
  <c r="H92" i="8"/>
  <c r="I92" i="8" s="1"/>
  <c r="A92" i="8"/>
  <c r="D92" i="8" s="1"/>
  <c r="A91" i="8"/>
  <c r="K90" i="8"/>
  <c r="H90" i="8"/>
  <c r="I90" i="8" s="1"/>
  <c r="A90" i="8"/>
  <c r="C90" i="8" s="1"/>
  <c r="A89" i="8"/>
  <c r="A88" i="8"/>
  <c r="K86" i="8"/>
  <c r="K87" i="8" s="1"/>
  <c r="B16" i="9" s="1"/>
  <c r="F16" i="9" s="1"/>
  <c r="H86" i="8"/>
  <c r="I86" i="8" s="1"/>
  <c r="A86" i="8"/>
  <c r="C86" i="8" s="1"/>
  <c r="A85" i="8"/>
  <c r="A84" i="8"/>
  <c r="K82" i="8"/>
  <c r="H82" i="8"/>
  <c r="I82" i="8" s="1"/>
  <c r="A82" i="8"/>
  <c r="D82" i="8" s="1"/>
  <c r="K81" i="8"/>
  <c r="H81" i="8"/>
  <c r="I81" i="8" s="1"/>
  <c r="A81" i="8"/>
  <c r="C81" i="8" s="1"/>
  <c r="A78" i="8"/>
  <c r="K77" i="8"/>
  <c r="H77" i="8"/>
  <c r="I77" i="8" s="1"/>
  <c r="A77" i="8"/>
  <c r="D77" i="8" s="1"/>
  <c r="A76" i="8"/>
  <c r="A75" i="8"/>
  <c r="K73" i="8"/>
  <c r="K74" i="8" s="1"/>
  <c r="B14" i="9" s="1"/>
  <c r="H73" i="8"/>
  <c r="I73" i="8" s="1"/>
  <c r="A73" i="8"/>
  <c r="C73" i="8" s="1"/>
  <c r="A71" i="8"/>
  <c r="K69" i="8"/>
  <c r="H69" i="8"/>
  <c r="I69" i="8" s="1"/>
  <c r="A69" i="8"/>
  <c r="C69" i="8" s="1"/>
  <c r="K68" i="8"/>
  <c r="H68" i="8"/>
  <c r="I68" i="8" s="1"/>
  <c r="A68" i="8"/>
  <c r="D68" i="8" s="1"/>
  <c r="A67" i="8"/>
  <c r="K66" i="8"/>
  <c r="H66" i="8"/>
  <c r="I66" i="8" s="1"/>
  <c r="A66" i="8"/>
  <c r="D66" i="8" s="1"/>
  <c r="K65" i="8"/>
  <c r="H65" i="8"/>
  <c r="I65" i="8" s="1"/>
  <c r="A65" i="8"/>
  <c r="D65" i="8" s="1"/>
  <c r="A64" i="8"/>
  <c r="A63" i="8"/>
  <c r="K15" i="8"/>
  <c r="H15" i="8"/>
  <c r="I15" i="8" s="1"/>
  <c r="K13" i="8"/>
  <c r="H13" i="8"/>
  <c r="I13" i="8" s="1"/>
  <c r="K12" i="8"/>
  <c r="H12" i="8"/>
  <c r="I12" i="8" s="1"/>
  <c r="K38" i="8"/>
  <c r="H38" i="8"/>
  <c r="I38" i="8" s="1"/>
  <c r="A38" i="8"/>
  <c r="C38" i="8" s="1"/>
  <c r="K37" i="8"/>
  <c r="H37" i="8"/>
  <c r="I37" i="8" s="1"/>
  <c r="A37" i="8"/>
  <c r="D37" i="8" s="1"/>
  <c r="K36" i="8"/>
  <c r="H36" i="8"/>
  <c r="I36" i="8" s="1"/>
  <c r="A36" i="8"/>
  <c r="C36" i="8" s="1"/>
  <c r="K35" i="8"/>
  <c r="H35" i="8"/>
  <c r="I35" i="8" s="1"/>
  <c r="A35" i="8"/>
  <c r="C35" i="8" s="1"/>
  <c r="K34" i="8"/>
  <c r="H34" i="8"/>
  <c r="I34" i="8" s="1"/>
  <c r="A34" i="8"/>
  <c r="C34" i="8" s="1"/>
  <c r="K33" i="8"/>
  <c r="H33" i="8"/>
  <c r="I33" i="8" s="1"/>
  <c r="A33" i="8"/>
  <c r="D33" i="8" s="1"/>
  <c r="K32" i="8"/>
  <c r="H32" i="8"/>
  <c r="I32" i="8" s="1"/>
  <c r="A32" i="8"/>
  <c r="C32" i="8" s="1"/>
  <c r="K31" i="8"/>
  <c r="H31" i="8"/>
  <c r="I31" i="8" s="1"/>
  <c r="A31" i="8"/>
  <c r="D31" i="8" s="1"/>
  <c r="K30" i="8"/>
  <c r="H30" i="8"/>
  <c r="I30" i="8" s="1"/>
  <c r="A30" i="8"/>
  <c r="C30" i="8" s="1"/>
  <c r="K29" i="8"/>
  <c r="H29" i="8"/>
  <c r="I29" i="8" s="1"/>
  <c r="A29" i="8"/>
  <c r="D29" i="8" s="1"/>
  <c r="K28" i="8"/>
  <c r="H28" i="8"/>
  <c r="I28" i="8" s="1"/>
  <c r="A28" i="8"/>
  <c r="C28" i="8" s="1"/>
  <c r="K27" i="8"/>
  <c r="H27" i="8"/>
  <c r="I27" i="8" s="1"/>
  <c r="A27" i="8"/>
  <c r="C27" i="8" s="1"/>
  <c r="K26" i="8"/>
  <c r="H26" i="8"/>
  <c r="I26" i="8" s="1"/>
  <c r="A26" i="8"/>
  <c r="C26" i="8" s="1"/>
  <c r="K25" i="8"/>
  <c r="H25" i="8"/>
  <c r="I25" i="8" s="1"/>
  <c r="A25" i="8"/>
  <c r="D25" i="8" s="1"/>
  <c r="K24" i="8"/>
  <c r="H24" i="8"/>
  <c r="I24" i="8" s="1"/>
  <c r="A24" i="8"/>
  <c r="C24" i="8" s="1"/>
  <c r="K23" i="8"/>
  <c r="H23" i="8"/>
  <c r="I23" i="8" s="1"/>
  <c r="A23" i="8"/>
  <c r="D23" i="8" s="1"/>
  <c r="K22" i="8"/>
  <c r="H22" i="8"/>
  <c r="I22" i="8" s="1"/>
  <c r="A22" i="8"/>
  <c r="C22" i="8" s="1"/>
  <c r="K21" i="8"/>
  <c r="H21" i="8"/>
  <c r="I21" i="8" s="1"/>
  <c r="A21" i="8"/>
  <c r="D21" i="8" s="1"/>
  <c r="K20" i="8"/>
  <c r="H20" i="8"/>
  <c r="I20" i="8" s="1"/>
  <c r="A20" i="8"/>
  <c r="D20" i="8" s="1"/>
  <c r="K19" i="8"/>
  <c r="H19" i="8"/>
  <c r="I19" i="8" s="1"/>
  <c r="A19" i="8"/>
  <c r="D19" i="8" s="1"/>
  <c r="K18" i="8"/>
  <c r="H18" i="8"/>
  <c r="I18" i="8" s="1"/>
  <c r="A18" i="8"/>
  <c r="C18" i="8" s="1"/>
  <c r="K17" i="8"/>
  <c r="H17" i="8"/>
  <c r="I17" i="8" s="1"/>
  <c r="A17" i="8"/>
  <c r="D17" i="8" s="1"/>
  <c r="D20" i="3"/>
  <c r="E19" i="3" s="1"/>
  <c r="K100" i="8" l="1"/>
  <c r="K208" i="8"/>
  <c r="B25" i="9" s="1"/>
  <c r="C186" i="8"/>
  <c r="K39" i="8"/>
  <c r="B11" i="9" s="1"/>
  <c r="K122" i="8"/>
  <c r="B21" i="9" s="1"/>
  <c r="G21" i="9" s="1"/>
  <c r="K106" i="8"/>
  <c r="B19" i="9" s="1"/>
  <c r="G19" i="9" s="1"/>
  <c r="B18" i="9"/>
  <c r="F18" i="9" s="1"/>
  <c r="D183" i="8"/>
  <c r="C183" i="8"/>
  <c r="D139" i="8"/>
  <c r="D86" i="8"/>
  <c r="C125" i="8"/>
  <c r="C196" i="8"/>
  <c r="D22" i="8"/>
  <c r="D184" i="8"/>
  <c r="C33" i="8"/>
  <c r="D38" i="8"/>
  <c r="C134" i="8"/>
  <c r="D203" i="8"/>
  <c r="C29" i="8"/>
  <c r="C148" i="8"/>
  <c r="D157" i="8"/>
  <c r="C103" i="8"/>
  <c r="C66" i="8"/>
  <c r="D18" i="8"/>
  <c r="C198" i="8"/>
  <c r="C68" i="8"/>
  <c r="C82" i="8"/>
  <c r="D30" i="8"/>
  <c r="K176" i="8"/>
  <c r="B24" i="9" s="1"/>
  <c r="I24" i="9" s="1"/>
  <c r="I27" i="11" s="1"/>
  <c r="C194" i="8"/>
  <c r="C200" i="8"/>
  <c r="C92" i="8"/>
  <c r="D96" i="8"/>
  <c r="C144" i="8"/>
  <c r="D159" i="8"/>
  <c r="C112" i="8"/>
  <c r="D165" i="8"/>
  <c r="D173" i="8"/>
  <c r="D189" i="8"/>
  <c r="C98" i="8"/>
  <c r="C37" i="8"/>
  <c r="C130" i="8"/>
  <c r="C146" i="8"/>
  <c r="D180" i="8"/>
  <c r="D201" i="8"/>
  <c r="D24" i="8"/>
  <c r="D137" i="8"/>
  <c r="D151" i="8"/>
  <c r="C19" i="8"/>
  <c r="D27" i="8"/>
  <c r="C65" i="8"/>
  <c r="D127" i="8"/>
  <c r="C143" i="8"/>
  <c r="C164" i="8"/>
  <c r="C171" i="8"/>
  <c r="C204" i="8"/>
  <c r="C131" i="8"/>
  <c r="K152" i="8"/>
  <c r="B23" i="9" s="1"/>
  <c r="G23" i="9" s="1"/>
  <c r="D161" i="8"/>
  <c r="D168" i="8"/>
  <c r="D175" i="8"/>
  <c r="C20" i="8"/>
  <c r="D69" i="8"/>
  <c r="C99" i="8"/>
  <c r="C155" i="8"/>
  <c r="C197" i="8"/>
  <c r="C202" i="8"/>
  <c r="C17" i="8"/>
  <c r="K83" i="8"/>
  <c r="B15" i="9" s="1"/>
  <c r="F15" i="9" s="1"/>
  <c r="F17" i="11" s="1"/>
  <c r="C205" i="8"/>
  <c r="K70" i="8"/>
  <c r="B13" i="9" s="1"/>
  <c r="D13" i="9" s="1"/>
  <c r="C23" i="8"/>
  <c r="D26" i="8"/>
  <c r="D34" i="8"/>
  <c r="C119" i="8"/>
  <c r="C147" i="8"/>
  <c r="C195" i="8"/>
  <c r="K93" i="8"/>
  <c r="B17" i="9" s="1"/>
  <c r="E17" i="9" s="1"/>
  <c r="E19" i="11" s="1"/>
  <c r="F14" i="9"/>
  <c r="F16" i="11" s="1"/>
  <c r="C25" i="8"/>
  <c r="C21" i="8"/>
  <c r="C111" i="8"/>
  <c r="K140" i="8"/>
  <c r="C145" i="8"/>
  <c r="C166" i="8"/>
  <c r="C193" i="8"/>
  <c r="C206" i="8"/>
  <c r="D35" i="8"/>
  <c r="K116" i="8"/>
  <c r="B20" i="9" s="1"/>
  <c r="G20" i="9" s="1"/>
  <c r="D115" i="8"/>
  <c r="D121" i="8"/>
  <c r="D182" i="8"/>
  <c r="L16" i="9"/>
  <c r="F18" i="11"/>
  <c r="C132" i="8"/>
  <c r="C77" i="8"/>
  <c r="C187" i="8"/>
  <c r="E14" i="9"/>
  <c r="D114" i="8"/>
  <c r="C114" i="8"/>
  <c r="D138" i="8"/>
  <c r="C138" i="8"/>
  <c r="D150" i="8"/>
  <c r="C150" i="8"/>
  <c r="D162" i="8"/>
  <c r="C162" i="8"/>
  <c r="D169" i="8"/>
  <c r="C169" i="8"/>
  <c r="D191" i="8"/>
  <c r="C191" i="8"/>
  <c r="D28" i="8"/>
  <c r="C31" i="8"/>
  <c r="D36" i="8"/>
  <c r="D73" i="8"/>
  <c r="D90" i="8"/>
  <c r="D109" i="8"/>
  <c r="C109" i="8"/>
  <c r="D181" i="8"/>
  <c r="C181" i="8"/>
  <c r="D105" i="8"/>
  <c r="C105" i="8"/>
  <c r="D158" i="8"/>
  <c r="C158" i="8"/>
  <c r="D32" i="8"/>
  <c r="D81" i="8"/>
  <c r="D128" i="8"/>
  <c r="C128" i="8"/>
  <c r="D136" i="8"/>
  <c r="C136" i="8"/>
  <c r="D160" i="8"/>
  <c r="C160" i="8"/>
  <c r="D174" i="8"/>
  <c r="C174" i="8"/>
  <c r="D179" i="8"/>
  <c r="C179" i="8"/>
  <c r="D190" i="8"/>
  <c r="C190" i="8"/>
  <c r="E18" i="3"/>
  <c r="E20" i="3" s="1"/>
  <c r="B22" i="9" l="1"/>
  <c r="H22" i="9" s="1"/>
  <c r="K25" i="9"/>
  <c r="K26" i="9" s="1"/>
  <c r="J25" i="9"/>
  <c r="J28" i="11" s="1"/>
  <c r="G25" i="9"/>
  <c r="G28" i="11" s="1"/>
  <c r="I25" i="9"/>
  <c r="I28" i="11" s="1"/>
  <c r="H25" i="9"/>
  <c r="H28" i="11" s="1"/>
  <c r="K209" i="8"/>
  <c r="F17" i="9"/>
  <c r="F19" i="11" s="1"/>
  <c r="H24" i="9"/>
  <c r="L24" i="9" s="1"/>
  <c r="E15" i="9"/>
  <c r="L15" i="9" s="1"/>
  <c r="D11" i="9"/>
  <c r="D26" i="9" s="1"/>
  <c r="E11" i="9"/>
  <c r="F11" i="9"/>
  <c r="J26" i="9"/>
  <c r="B27" i="9"/>
  <c r="C17" i="9" s="1"/>
  <c r="I26" i="9"/>
  <c r="L18" i="9"/>
  <c r="G23" i="11"/>
  <c r="L21" i="9"/>
  <c r="D15" i="11"/>
  <c r="L13" i="9"/>
  <c r="G21" i="11"/>
  <c r="L19" i="9"/>
  <c r="G25" i="11"/>
  <c r="L23" i="9"/>
  <c r="H24" i="11"/>
  <c r="L22" i="9"/>
  <c r="L14" i="9"/>
  <c r="E16" i="11"/>
  <c r="L20" i="9"/>
  <c r="G22" i="11"/>
  <c r="L208" i="8"/>
  <c r="G26" i="9"/>
  <c r="F26" i="9" l="1"/>
  <c r="F29" i="9" s="1"/>
  <c r="F31" i="9" s="1"/>
  <c r="L17" i="9"/>
  <c r="H26" i="9"/>
  <c r="H29" i="9" s="1"/>
  <c r="H31" i="9" s="1"/>
  <c r="E17" i="11"/>
  <c r="E26" i="9"/>
  <c r="E29" i="9" s="1"/>
  <c r="E31" i="9" s="1"/>
  <c r="H27" i="11"/>
  <c r="L11" i="9"/>
  <c r="D29" i="9"/>
  <c r="D31" i="9" s="1"/>
  <c r="G29" i="9"/>
  <c r="G31" i="9" s="1"/>
  <c r="D27" i="9"/>
  <c r="C21" i="9"/>
  <c r="C22" i="9"/>
  <c r="C20" i="9"/>
  <c r="L25" i="9"/>
  <c r="C15" i="9"/>
  <c r="C18" i="9"/>
  <c r="K29" i="9"/>
  <c r="K31" i="9" s="1"/>
  <c r="C23" i="9"/>
  <c r="J29" i="9"/>
  <c r="J31" i="9" s="1"/>
  <c r="C16" i="9"/>
  <c r="C11" i="9"/>
  <c r="C25" i="9"/>
  <c r="C19" i="9"/>
  <c r="C24" i="9"/>
  <c r="C14" i="9"/>
  <c r="C13" i="9"/>
  <c r="I29" i="9"/>
  <c r="I31" i="9" s="1"/>
  <c r="E27" i="9" l="1"/>
  <c r="F27" i="9" s="1"/>
  <c r="G27" i="9" s="1"/>
  <c r="H27" i="9" s="1"/>
  <c r="I27" i="9" s="1"/>
  <c r="J27" i="9" s="1"/>
  <c r="K27" i="9" s="1"/>
  <c r="L26" i="9"/>
  <c r="D30" i="9"/>
  <c r="E30" i="9" s="1"/>
  <c r="C27" i="9"/>
  <c r="D32" i="9" l="1"/>
  <c r="E32" i="9"/>
  <c r="F30" i="9"/>
  <c r="G30" i="9" l="1"/>
  <c r="F32" i="9"/>
  <c r="G32" i="9" l="1"/>
  <c r="H30" i="9"/>
  <c r="I30" i="9" l="1"/>
  <c r="H32" i="9"/>
  <c r="J30" i="9" l="1"/>
  <c r="I32" i="9"/>
  <c r="K30" i="9" l="1"/>
  <c r="K32" i="9" s="1"/>
  <c r="J32" i="9"/>
  <c r="F23" i="7" l="1"/>
  <c r="F16" i="7"/>
  <c r="F8" i="7"/>
  <c r="A28" i="2" l="1"/>
  <c r="A27" i="2"/>
  <c r="A26" i="2"/>
  <c r="A25" i="2"/>
  <c r="A24" i="2"/>
  <c r="A23" i="2"/>
  <c r="A22" i="2"/>
  <c r="A21" i="2"/>
  <c r="A20" i="2"/>
  <c r="A19" i="2"/>
  <c r="A18" i="2"/>
  <c r="A17" i="2"/>
  <c r="A16" i="2"/>
  <c r="A15" i="2"/>
  <c r="A14" i="2"/>
  <c r="A13" i="2"/>
  <c r="A12" i="2"/>
  <c r="A11" i="2"/>
  <c r="B23" i="2" l="1"/>
  <c r="B22" i="2"/>
  <c r="B20" i="2"/>
  <c r="B17" i="2"/>
  <c r="B11" i="2"/>
  <c r="B11" i="11" s="1"/>
  <c r="B21" i="2" l="1"/>
  <c r="B20" i="11"/>
  <c r="F20" i="2"/>
  <c r="B22" i="11"/>
  <c r="H22" i="2"/>
  <c r="B28" i="2"/>
  <c r="I17" i="2"/>
  <c r="I17" i="11" s="1"/>
  <c r="H17" i="2"/>
  <c r="B17" i="11"/>
  <c r="K11" i="11"/>
  <c r="E11" i="11"/>
  <c r="J11" i="11"/>
  <c r="F11" i="11"/>
  <c r="I11" i="11"/>
  <c r="G11" i="11"/>
  <c r="H11" i="11"/>
  <c r="D11" i="11"/>
  <c r="B23" i="11"/>
  <c r="H23" i="2"/>
  <c r="B18" i="2"/>
  <c r="B18" i="11" s="1"/>
  <c r="G11" i="2"/>
  <c r="K11" i="2"/>
  <c r="H11" i="2"/>
  <c r="D11" i="2"/>
  <c r="E11" i="2"/>
  <c r="I11" i="2"/>
  <c r="F11" i="2"/>
  <c r="J11" i="2"/>
  <c r="B16" i="2"/>
  <c r="B24" i="2"/>
  <c r="B26" i="2"/>
  <c r="B27" i="2"/>
  <c r="B19" i="2"/>
  <c r="B12" i="2"/>
  <c r="B12" i="11" s="1"/>
  <c r="B14" i="2"/>
  <c r="B14" i="11" s="1"/>
  <c r="B13" i="2"/>
  <c r="B15" i="2"/>
  <c r="B25" i="2"/>
  <c r="B27" i="11" l="1"/>
  <c r="J27" i="2"/>
  <c r="H18" i="2"/>
  <c r="B26" i="11"/>
  <c r="I26" i="2"/>
  <c r="I26" i="11" s="1"/>
  <c r="H26" i="2"/>
  <c r="L23" i="2"/>
  <c r="H23" i="11"/>
  <c r="L23" i="11" s="1"/>
  <c r="B25" i="11"/>
  <c r="I25" i="2"/>
  <c r="I25" i="11" s="1"/>
  <c r="H25" i="2"/>
  <c r="B24" i="11"/>
  <c r="J24" i="2"/>
  <c r="H17" i="11"/>
  <c r="L17" i="11" s="1"/>
  <c r="L17" i="2"/>
  <c r="H15" i="2"/>
  <c r="B15" i="11"/>
  <c r="I16" i="2"/>
  <c r="I16" i="11" s="1"/>
  <c r="H16" i="2"/>
  <c r="B16" i="11"/>
  <c r="E13" i="2"/>
  <c r="B13" i="11"/>
  <c r="L11" i="11"/>
  <c r="B28" i="11"/>
  <c r="K28" i="2"/>
  <c r="K28" i="11" s="1"/>
  <c r="L28" i="11" s="1"/>
  <c r="L22" i="2"/>
  <c r="H22" i="11"/>
  <c r="L22" i="11" s="1"/>
  <c r="L20" i="2"/>
  <c r="F20" i="11"/>
  <c r="L20" i="11" s="1"/>
  <c r="B19" i="11"/>
  <c r="H19" i="2"/>
  <c r="H19" i="11" s="1"/>
  <c r="I19" i="2"/>
  <c r="I19" i="11" s="1"/>
  <c r="G19" i="2"/>
  <c r="G19" i="11" s="1"/>
  <c r="L11" i="2"/>
  <c r="I21" i="2"/>
  <c r="B21" i="11"/>
  <c r="F14" i="2"/>
  <c r="G14" i="2"/>
  <c r="G14" i="11" s="1"/>
  <c r="E12" i="2"/>
  <c r="E12" i="11" s="1"/>
  <c r="F12" i="2"/>
  <c r="F12" i="11" s="1"/>
  <c r="D12" i="2"/>
  <c r="D29" i="2" s="1"/>
  <c r="B30" i="2"/>
  <c r="L19" i="11" l="1"/>
  <c r="L19" i="2"/>
  <c r="F29" i="2"/>
  <c r="H15" i="11"/>
  <c r="L15" i="11" s="1"/>
  <c r="L15" i="2"/>
  <c r="L26" i="2"/>
  <c r="H26" i="11"/>
  <c r="L26" i="11" s="1"/>
  <c r="I21" i="11"/>
  <c r="L21" i="11" s="1"/>
  <c r="L21" i="2"/>
  <c r="L28" i="2"/>
  <c r="H29" i="2"/>
  <c r="H32" i="2" s="1"/>
  <c r="H34" i="2" s="1"/>
  <c r="E29" i="2"/>
  <c r="J24" i="11"/>
  <c r="L24" i="11" s="1"/>
  <c r="L24" i="2"/>
  <c r="J29" i="2"/>
  <c r="J32" i="2" s="1"/>
  <c r="J34" i="2" s="1"/>
  <c r="H18" i="11"/>
  <c r="L18" i="11" s="1"/>
  <c r="L18" i="2"/>
  <c r="I29" i="2"/>
  <c r="I32" i="2" s="1"/>
  <c r="I34" i="2" s="1"/>
  <c r="H25" i="11"/>
  <c r="L25" i="11" s="1"/>
  <c r="L25" i="2"/>
  <c r="L12" i="2"/>
  <c r="D12" i="11"/>
  <c r="L12" i="11" s="1"/>
  <c r="G29" i="2"/>
  <c r="L13" i="2"/>
  <c r="E13" i="11"/>
  <c r="L13" i="11" s="1"/>
  <c r="J27" i="11"/>
  <c r="L27" i="11" s="1"/>
  <c r="L27" i="2"/>
  <c r="H16" i="11"/>
  <c r="L16" i="11" s="1"/>
  <c r="L16" i="2"/>
  <c r="B30" i="11"/>
  <c r="C19" i="11" s="1"/>
  <c r="K29" i="2"/>
  <c r="K32" i="2" s="1"/>
  <c r="K34" i="2" s="1"/>
  <c r="F14" i="11"/>
  <c r="L14" i="11" s="1"/>
  <c r="L14" i="2"/>
  <c r="C25" i="11" l="1"/>
  <c r="C16" i="11"/>
  <c r="C24" i="11"/>
  <c r="I29" i="11"/>
  <c r="I32" i="11" s="1"/>
  <c r="I34" i="11" s="1"/>
  <c r="L29" i="2"/>
  <c r="F29" i="11"/>
  <c r="F32" i="11" s="1"/>
  <c r="F34" i="11" s="1"/>
  <c r="C15" i="11"/>
  <c r="E29" i="11"/>
  <c r="E32" i="11" s="1"/>
  <c r="E34" i="11" s="1"/>
  <c r="C13" i="11"/>
  <c r="C18" i="11"/>
  <c r="D29" i="11"/>
  <c r="H29" i="11"/>
  <c r="H32" i="11" s="1"/>
  <c r="H34" i="11" s="1"/>
  <c r="J29" i="11"/>
  <c r="J32" i="11" s="1"/>
  <c r="J34" i="11" s="1"/>
  <c r="C21" i="11"/>
  <c r="G29" i="11"/>
  <c r="G32" i="11" s="1"/>
  <c r="G34" i="11" s="1"/>
  <c r="K29" i="11"/>
  <c r="K32" i="11" s="1"/>
  <c r="K34" i="11" s="1"/>
  <c r="C11" i="11"/>
  <c r="C12" i="11"/>
  <c r="C17" i="11"/>
  <c r="C22" i="11"/>
  <c r="C20" i="11"/>
  <c r="C23" i="11"/>
  <c r="C14" i="11"/>
  <c r="C27" i="11"/>
  <c r="C26" i="11"/>
  <c r="C28" i="11"/>
  <c r="A8" i="3"/>
  <c r="L29" i="11" l="1"/>
  <c r="C30" i="11"/>
  <c r="D32" i="11"/>
  <c r="D34" i="11" s="1"/>
  <c r="D30" i="11"/>
  <c r="B8" i="6"/>
  <c r="E30" i="11" l="1"/>
  <c r="F30" i="11" s="1"/>
  <c r="G30" i="11" s="1"/>
  <c r="H30" i="11" s="1"/>
  <c r="I30" i="11" s="1"/>
  <c r="J30" i="11" s="1"/>
  <c r="K30" i="11" s="1"/>
  <c r="D33" i="11"/>
  <c r="D35" i="11" l="1"/>
  <c r="E33" i="11"/>
  <c r="D16" i="3"/>
  <c r="E14" i="3" l="1"/>
  <c r="D24" i="3"/>
  <c r="F33" i="11"/>
  <c r="E35" i="11"/>
  <c r="D30" i="2"/>
  <c r="E15" i="3"/>
  <c r="E16" i="3" l="1"/>
  <c r="G33" i="11"/>
  <c r="F35" i="11"/>
  <c r="E22" i="3"/>
  <c r="E23" i="3"/>
  <c r="F32" i="2"/>
  <c r="F34" i="2" s="1"/>
  <c r="D33" i="2"/>
  <c r="D35" i="2" s="1"/>
  <c r="D32" i="2"/>
  <c r="D34" i="2" s="1"/>
  <c r="E30" i="2"/>
  <c r="F30" i="2" s="1"/>
  <c r="E32" i="2"/>
  <c r="E24" i="3" l="1"/>
  <c r="G35" i="11"/>
  <c r="H33" i="11"/>
  <c r="E34" i="2"/>
  <c r="E33" i="2"/>
  <c r="I33" i="11" l="1"/>
  <c r="H35" i="11"/>
  <c r="F33" i="2"/>
  <c r="E35" i="2"/>
  <c r="J33" i="11" l="1"/>
  <c r="I35" i="11"/>
  <c r="F35" i="2"/>
  <c r="G32" i="2"/>
  <c r="G33" i="2" s="1"/>
  <c r="G30" i="2"/>
  <c r="H30" i="2" s="1"/>
  <c r="I30" i="2" s="1"/>
  <c r="J30" i="2" s="1"/>
  <c r="K30" i="2" s="1"/>
  <c r="K33" i="11" l="1"/>
  <c r="K35" i="11" s="1"/>
  <c r="J35" i="11"/>
  <c r="G34" i="2"/>
  <c r="H33" i="2"/>
  <c r="G35" i="2"/>
  <c r="I33" i="2" l="1"/>
  <c r="H35" i="2"/>
  <c r="J33" i="2" l="1"/>
  <c r="I35" i="2"/>
  <c r="K33" i="2" l="1"/>
  <c r="K35" i="2" s="1"/>
  <c r="J35" i="2"/>
</calcChain>
</file>

<file path=xl/sharedStrings.xml><?xml version="1.0" encoding="utf-8"?>
<sst xmlns="http://schemas.openxmlformats.org/spreadsheetml/2006/main" count="20231" uniqueCount="2167">
  <si>
    <t>CÓDIGO</t>
  </si>
  <si>
    <t>DESCRIÇÃO</t>
  </si>
  <si>
    <t>CLASS</t>
  </si>
  <si>
    <t>QUANT.</t>
  </si>
  <si>
    <t>PREÇO TOTAL (R$)</t>
  </si>
  <si>
    <t xml:space="preserve">TOTAL GERAL: </t>
  </si>
  <si>
    <t>PREFEITURA MUNICIPAL DE INDAIATUBA</t>
  </si>
  <si>
    <t xml:space="preserve">PREFETURA MUNICIPAL DE INDAIATUBA </t>
  </si>
  <si>
    <t>CRONOGRAMA FÍSICO  - FINANCEIRO</t>
  </si>
  <si>
    <t>ETAPAS</t>
  </si>
  <si>
    <t>%</t>
  </si>
  <si>
    <t>R$</t>
  </si>
  <si>
    <t>Sub Total Mensal</t>
  </si>
  <si>
    <t>Total Acumulado</t>
  </si>
  <si>
    <t>% Físico Mês</t>
  </si>
  <si>
    <t>% Físico Acumulado</t>
  </si>
  <si>
    <t>% Financeiro Mês</t>
  </si>
  <si>
    <t>% Financeiro Acumulado</t>
  </si>
  <si>
    <t xml:space="preserve">           Prefeitura Municipal de Indaiatuba</t>
  </si>
  <si>
    <t>RESUMO GERAL</t>
  </si>
  <si>
    <t>orçamento sintético</t>
  </si>
  <si>
    <t>valor ( R$ )</t>
  </si>
  <si>
    <t>percentual ( % )</t>
  </si>
  <si>
    <t xml:space="preserve">Material </t>
  </si>
  <si>
    <t>Mão de obra</t>
  </si>
  <si>
    <t>Total</t>
  </si>
  <si>
    <t>SECRETARIA MUNICIPAL DE PLANEJAMENTO URBANO E ENGENHARIA</t>
  </si>
  <si>
    <t>Estado de São Paulo</t>
  </si>
  <si>
    <t>V. dos Serv.</t>
  </si>
  <si>
    <t xml:space="preserve">              SECRETARIA MUNICIPAL DE PLANEJAMENTO URBANO E ENGENHARIA</t>
  </si>
  <si>
    <t>OBRA : </t>
  </si>
  <si>
    <t>ORÇAMENTO : </t>
  </si>
  <si>
    <t>LOCAL : </t>
  </si>
  <si>
    <t>SERVIÇOS INICIAIS</t>
  </si>
  <si>
    <t>ADMINISTRAÇÃO DE OBRA</t>
  </si>
  <si>
    <t>UN</t>
  </si>
  <si>
    <t>INSTALAÇÃO DO CANTEIRO DE OBRA</t>
  </si>
  <si>
    <t>M2</t>
  </si>
  <si>
    <t>M3</t>
  </si>
  <si>
    <t>KG</t>
  </si>
  <si>
    <t>M</t>
  </si>
  <si>
    <t>INSTALAÇÕES ELÉTRICAS</t>
  </si>
  <si>
    <t>INTERLIGAÇÃO ATÉ QUADRO GERAL - ELETRODUTOS E CONEXÕES</t>
  </si>
  <si>
    <t>REDE DE BAIXA TENSÃO - QUADROS E CAIXAS</t>
  </si>
  <si>
    <t>REDE DE BAIXA - FIOS E CABOS</t>
  </si>
  <si>
    <t>Mês 01</t>
  </si>
  <si>
    <t>Mês 02</t>
  </si>
  <si>
    <t>INSTALAÇÕES ELÉTRICAS GERAIS</t>
  </si>
  <si>
    <t>Mês 03</t>
  </si>
  <si>
    <t>05.07.040/CDHUU</t>
  </si>
  <si>
    <t>Remoção de entulho separado de obra com caçamba metálica - terra, alvenaria, concreto, argamassa, madeira, papel, plástico ou metal</t>
  </si>
  <si>
    <t>98459U</t>
  </si>
  <si>
    <t>103689U</t>
  </si>
  <si>
    <t>FORNECIMENTO E INSTALAÇÃO DE PLACA DE OBRA COM CHAPA GALVANIZADA E ESTRUTURA DE MADEIRA. AF_03/2022_PS</t>
  </si>
  <si>
    <t>02.01.180/CDHUU</t>
  </si>
  <si>
    <t>Banheiro químico modelo Standard, com manutenção conforme exigências da CETESB</t>
  </si>
  <si>
    <t>unmes</t>
  </si>
  <si>
    <t>LOCAÇÃO DE OBRA</t>
  </si>
  <si>
    <t>97086U</t>
  </si>
  <si>
    <t>FABRICAÇÃO, MONTAGEM E DESMONTAGEM DE FORMA PARA RADIER, PISO DE CONCRETO OU LAJE SOBRE SOLO, EM MADEIRA SERRADA, 4 UTILIZAÇÕES. AF_09/2021</t>
  </si>
  <si>
    <t>97087U</t>
  </si>
  <si>
    <t>CAMADA SEPARADORA PARA EXECUÇÃO DE RADIER, PISO DE CONCRETO OU LAJE SOBRE SOLO, EM LONA PLÁSTICA. AF_09/2021</t>
  </si>
  <si>
    <t>97096U</t>
  </si>
  <si>
    <t>CONCRETAGEM DE RADIER, PISO DE CONCRETO OU LAJE SOBRE SOLO, FCK 30 MPA - LANÇAMENTO, ADENSAMENTO E ACABAMENTO. AF_09/2021</t>
  </si>
  <si>
    <t>REDE DE ÁGUA FRIA - TUBOS E CONEXÕES DE PVC SOLDÁVEL MARROM</t>
  </si>
  <si>
    <t>89353U</t>
  </si>
  <si>
    <t>REGISTRO DE GAVETA BRUTO, LATÃO, ROSCÁVEL, 3/4" - FORNECIMENTO E INSTALAÇÃO. AF_08/2021</t>
  </si>
  <si>
    <t>89364U</t>
  </si>
  <si>
    <t>CURVA 90 GRAUS, PVC, SOLDÁVEL, DN 25MM, INSTALADO EM RAMAL OU SUB-RAMAL DE ÁGUA - FORNECIMENTO E INSTALAÇÃO. AF_06/2022</t>
  </si>
  <si>
    <t>89383U</t>
  </si>
  <si>
    <t>REDE DE ESGOTO - TUBOS E CONEXÕES DE PVC PONTA, BOLSA E VIROLA BRANCO</t>
  </si>
  <si>
    <t>89711U</t>
  </si>
  <si>
    <t>TUBO PVC, SERIE NORMAL, ESGOTO PREDIAL, DN 40 MM, FORNECIDO E INSTALADO EM RAMAL DE DESCARGA OU RAMAL DE ESGOTO SANITÁRIO. AF_08/2022</t>
  </si>
  <si>
    <t>89712U</t>
  </si>
  <si>
    <t>TUBO PVC, SERIE NORMAL, ESGOTO PREDIAL, DN 50 MM, FORNECIDO E INSTALADO EM RAMAL DE DESCARGA OU RAMAL DE ESGOTO SANITÁRIO. AF_08/2022</t>
  </si>
  <si>
    <t>89726U</t>
  </si>
  <si>
    <t>JOELHO 45 GRAUS, PVC, SERIE NORMAL, ESGOTO PREDIAL, DN 40 MM, JUNTA SOLDÁVEL, FORNECIDO E INSTALADO EM RAMAL DE DESCARGA OU RAMAL DE ESGOTO SANITÁRIO. AF_08/2022</t>
  </si>
  <si>
    <t>08.10.009/SECEDUSPU</t>
  </si>
  <si>
    <t>CAIXA SIFONADA DE PVC DN 150X150X50MM COM GRELHA DE AÇO INOX COM FECHO ROTATIVO.</t>
  </si>
  <si>
    <t>APARELHOS E METAIS</t>
  </si>
  <si>
    <t>95547U</t>
  </si>
  <si>
    <t>SABONETEIRA PLASTICA TIPO DISPENSER PARA SABONETE LIQUIDO COM RESERVATORIO 800 A 1500 ML, INCLUSO FIXAÇÃO. AF_01/2020</t>
  </si>
  <si>
    <t>26.04.030/CDHUU</t>
  </si>
  <si>
    <t>Espelho comum de 3 mm com moldura em alumínio</t>
  </si>
  <si>
    <t>44.03.050/CDHUU</t>
  </si>
  <si>
    <t>Dispenser papel higiênico em ABS para rolão 300 / 600 m, com visor</t>
  </si>
  <si>
    <t>44.03.180/CDHUU</t>
  </si>
  <si>
    <t>Dispenser toalheiro em ABS, para folhas</t>
  </si>
  <si>
    <t>93009U</t>
  </si>
  <si>
    <t>ELETRODUTO RÍGIDO ROSCÁVEL, PVC, DN 60 MM (2"), PARA REDE ENTERRADA DE DISTRIBUIÇÃO DE ENERGIA ELÉTRICA - FORNECIMENTO E INSTALAÇÃO. AF_12/2021</t>
  </si>
  <si>
    <t>PARA-RAIOS</t>
  </si>
  <si>
    <t>96977U</t>
  </si>
  <si>
    <t>CORDOALHA DE COBRE NU 50 MM², ENTERRADA - FORNECIMENTO E INSTALAÇÃO. AF_08/2023</t>
  </si>
  <si>
    <t>96985U</t>
  </si>
  <si>
    <t>HASTE DE ATERRAMENTO, DIÂMETRO 5/8", COM 3 METROS - FORNECIMENTO E INSTALAÇÃO. AF_08/2023</t>
  </si>
  <si>
    <t>EMPRESA</t>
  </si>
  <si>
    <t>VENDEDOR</t>
  </si>
  <si>
    <t>CONTATO</t>
  </si>
  <si>
    <t>DATA</t>
  </si>
  <si>
    <t>PREÇO TOTAL</t>
  </si>
  <si>
    <t>PREÇO ADOTADO</t>
  </si>
  <si>
    <t>CNPJ</t>
  </si>
  <si>
    <t>UNIDADE</t>
  </si>
  <si>
    <t>COEF.</t>
  </si>
  <si>
    <t>PREÇO(R$)</t>
  </si>
  <si>
    <t xml:space="preserve">FONTE </t>
  </si>
  <si>
    <t>DATA BASE</t>
  </si>
  <si>
    <t>UNID</t>
  </si>
  <si>
    <t>PREÇO UNITÁRIO SEM BDI (R$)</t>
  </si>
  <si>
    <t>PREÇO TOTAL SEM BDI (R$)</t>
  </si>
  <si>
    <t>PREÇO UNITÁRIO COM BDI (R$)</t>
  </si>
  <si>
    <t>PREÇO TOTAL COM BDI (R$)</t>
  </si>
  <si>
    <t>NÚM.CARACT</t>
  </si>
  <si>
    <t>TABELA</t>
  </si>
  <si>
    <t>SINAPI</t>
  </si>
  <si>
    <t>COMPOSICAO</t>
  </si>
  <si>
    <t xml:space="preserve"> CPOS</t>
  </si>
  <si>
    <t xml:space="preserve"> FDE</t>
  </si>
  <si>
    <t xml:space="preserve"> SIURB-E</t>
  </si>
  <si>
    <t xml:space="preserve"> PINI-N</t>
  </si>
  <si>
    <t>MOVIMENTO DE TERRA</t>
  </si>
  <si>
    <t>LIMPEZA DO TERRENO</t>
  </si>
  <si>
    <t>98525U</t>
  </si>
  <si>
    <t>93382U</t>
  </si>
  <si>
    <t>REATERRO MANUAL DE VALAS, COM COMPACTADOR DE SOLOS DE PERCUSSÃO. AF_08/2023</t>
  </si>
  <si>
    <t>96523U</t>
  </si>
  <si>
    <t>ESCAVAÇÃO MANUAL PARA BLOCO DE COROAMENTO OU SAPATA (INCLUINDO ESCAVAÇÃO PARA COLOCAÇÃO DE FÔRMAS). AF_01/2024</t>
  </si>
  <si>
    <t>97914U</t>
  </si>
  <si>
    <t>TRANSPORTE COM CAMINHÃO BASCULANTE DE 6 M³, EM VIA URBANA PAVIMENTADA, DMT ATÉ 30 KM (UNIDADE: M3XKM). AF_07/2020</t>
  </si>
  <si>
    <t>M3XKM</t>
  </si>
  <si>
    <t>100973U</t>
  </si>
  <si>
    <t>CARGA, MANOBRA E DESCARGA DE SOLOS E MATERIAIS GRANULARES EM CAMINHÃO BASCULANTE 6 M³ - CARGA COM PÁ CARREGADEIRA (CAÇAMBA DE 1,7 A 2,8 M³ / 128 HP) E DESCARGA LIVRE (UNIDADE: M3). AF_07/2020</t>
  </si>
  <si>
    <t>96546U</t>
  </si>
  <si>
    <t>89446U</t>
  </si>
  <si>
    <t>89451U</t>
  </si>
  <si>
    <t>89517U</t>
  </si>
  <si>
    <t>CURVA 90 GRAUS, PVC, SOLDÁVEL, DN 75MM, INSTALADO EM PRUMADA DE ÁGUA - FORNECIMENTO E INSTALAÇÃO. AF_06/2022</t>
  </si>
  <si>
    <t>89630U</t>
  </si>
  <si>
    <t>TE DE REDUÇÃO, PVC, SOLDÁVEL, DN 75MM X 50MM, INSTALADO EM PRUMADA DE ÁGUA - FORNECIMENTO E INSTALAÇÃO. AF_06/2022</t>
  </si>
  <si>
    <t>94796U</t>
  </si>
  <si>
    <t>TORNEIRA DE BOIA PARA CAIXA DÁGUA, ROSCÁVEL, 3/4" - FORNECIMENTO E INSTALAÇÃO. AF_08/2021</t>
  </si>
  <si>
    <t>103972U</t>
  </si>
  <si>
    <t>BUCHA DE REDUÇÃO, LONGA, PVC, SOLDÁVEL, DN 75 X 50 MM, INSTALADO EM PRUMADA DE ÁGUA - FORNECIMENTO E INSTALAÇÃO. AF_06/2022</t>
  </si>
  <si>
    <t>103979U</t>
  </si>
  <si>
    <t>TUBO, PVC, SOLDÁVEL, DE 50MM, INSTALADO EM RAMAL DE DISTRIBUIÇÃO DE ÁGUA - FORNECIMENTO E INSTALAÇÃO. AF_06/2022</t>
  </si>
  <si>
    <t>104001U</t>
  </si>
  <si>
    <t>ADAPTADOR CURTO COM BOLSA E ROSCA PARA REGISTRO, PVC, SOLDÁVEL, DN 50MM X 1.1/2", INSTALADO EM RAMAL DE DISTRIBUIÇÃO DE ÁGUA - FORNECIMENTO E INSTALAÇÃO. AF_06/2022</t>
  </si>
  <si>
    <t>13.102.000118.SERU</t>
  </si>
  <si>
    <t>Adaptador soldável PVC com flanges livres para caixa dágua Ø 50 mm x 1 1/2"</t>
  </si>
  <si>
    <t>REDE DE ÁGUA FRIA-REGISTROS E VÁLVULAS</t>
  </si>
  <si>
    <t>89783U</t>
  </si>
  <si>
    <t>JUNÇÃO SIMPLES, PVC, SERIE NORMAL, ESGOTO PREDIAL, DN 40 MM, JUNTA SOLDÁVEL, FORNECIDO E INSTALADO EM RAMAL DE DESCARGA OU RAMAL DE ESGOTO SANITÁRIO. AF_08/2022</t>
  </si>
  <si>
    <t>94497U</t>
  </si>
  <si>
    <t>REGISTRO DE GAVETA BRUTO, LATÃO, ROSCÁVEL, 1 1/2" - FORNECIMENTO E INSTALAÇÃO. AF_08/2021</t>
  </si>
  <si>
    <t>94499U</t>
  </si>
  <si>
    <t>REGISTRO DE GAVETA BRUTO, LATÃO, ROSCÁVEL, 2 1/2" - FORNECIMENTO E INSTALAÇÃO. AF_08/2021</t>
  </si>
  <si>
    <t>89713U</t>
  </si>
  <si>
    <t>TUBO PVC, SERIE NORMAL, ESGOTO PREDIAL, DN 75 MM, FORNECIDO E INSTALADO EM RAMAL DE DESCARGA OU RAMAL DE ESGOTO SANITÁRIO. AF_08/2022</t>
  </si>
  <si>
    <t>89724U</t>
  </si>
  <si>
    <t>JOELHO 90 GRAUS, PVC, SERIE NORMAL, ESGOTO PREDIAL, DN 40 MM, JUNTA SOLDÁVEL, FORNECIDO E INSTALADO EM RAMAL DE DESCARGA OU RAMAL DE ESGOTO SANITÁRIO. AF_08/2022</t>
  </si>
  <si>
    <t>89728U</t>
  </si>
  <si>
    <t>CURVA CURTA 90 GRAUS, PVC, SERIE NORMAL, ESGOTO PREDIAL, DN 40 MM, JUNTA SOLDÁVEL, FORNECIDO E INSTALADO EM RAMAL DE DESCARGA OU RAMAL DE ESGOTO SANITÁRIO. AF_08/2022</t>
  </si>
  <si>
    <t>89744U</t>
  </si>
  <si>
    <t>JOELHO 90 GRAUS, PVC, SERIE NORMAL, ESGOTO PREDIAL, DN 100 MM, JUNTA ELÁSTICA, FORNECIDO E INSTALADO EM RAMAL DE DESCARGA OU RAMAL DE ESGOTO SANITÁRIO. AF_08/2022</t>
  </si>
  <si>
    <t>89797U</t>
  </si>
  <si>
    <t>JUNÇÃO SIMPLES, PVC, SERIE NORMAL, ESGOTO PREDIAL, DN 100 X 100 MM, JUNTA ELÁSTICA, FORNECIDO E INSTALADO EM RAMAL DE DESCARGA OU RAMAL DE ESGOTO SANITÁRIO. AF_08/2022</t>
  </si>
  <si>
    <t>97902U</t>
  </si>
  <si>
    <t>CAIXA ENTERRADA HIDRÁULICA RETANGULAR EM ALVENARIA COM TIJOLOS CERÂMICOS MACIÇOS, DIMENSÕES INTERNAS: 0,6X0,6X0,6 M PARA REDE DE ESGOTO. AF_12/2020</t>
  </si>
  <si>
    <t>104348U</t>
  </si>
  <si>
    <t>TERMINAL DE VENTILAÇÃO, PVC, SÉRIE NORMAL, ESGOTO PREDIAL, DN 50 MM, JUNTA SOLDÁVEL, FORNECIDO E INSTALADO EM PRUMADA DE ESGOTO SANITÁRIO OU VENTILAÇÃO. AF_08/2022</t>
  </si>
  <si>
    <t>09.02.022/SECEDUSPU</t>
  </si>
  <si>
    <t>AE-25 ABRIGO E ENTRADA DE ENERGIA PADRÃO MULTI 200 CPFL CATEGORIA C-6</t>
  </si>
  <si>
    <t>Volare 25 - PINI</t>
  </si>
  <si>
    <t>SUBTOTAL (ETAPA)</t>
  </si>
  <si>
    <t>CPOS</t>
  </si>
  <si>
    <t>104166U</t>
  </si>
  <si>
    <t>TUBO PVC, SÉRIE R, ÁGUA PLUVIAL, DN 150 MM, FORNECIDO E INSTALADO EM RAMAL DE ENCAMINHAMENTO. AF_06/2022</t>
  </si>
  <si>
    <t>STOCK CAIXAS</t>
  </si>
  <si>
    <t>FUNDAÇÕES PROFUNDAS</t>
  </si>
  <si>
    <t>01.01</t>
  </si>
  <si>
    <t>02.01</t>
  </si>
  <si>
    <t>02.02</t>
  </si>
  <si>
    <t>03.01</t>
  </si>
  <si>
    <t>95577U</t>
  </si>
  <si>
    <t>MONTAGEM DE ARMADURA DE ESTACAS, DIÂMETRO = 10,0 MM. AF_09/2021_PS</t>
  </si>
  <si>
    <t>95584U</t>
  </si>
  <si>
    <t>MONTAGEM DE ARMADURA TRANSVERSAL DE ESTACAS DE SEÇÃO CIRCULAR, DIÂMETRO = 6,30 MM. AF_09/2021_PS</t>
  </si>
  <si>
    <t>96622U</t>
  </si>
  <si>
    <t>97083U</t>
  </si>
  <si>
    <t>COMPACTAÇÃO MECÂNICA DE SOLO PARA EXECUÇÃO DE RADIER, PISO DE CONCRETO OU LAJE SOBRE SOLO, COM COMPACTADOR DE SOLOS A PERCUSSÃO. AF_09/2021</t>
  </si>
  <si>
    <t>04.03</t>
  </si>
  <si>
    <t>89849U</t>
  </si>
  <si>
    <t>TUBO PVC, SERIE NORMAL, ESGOTO PREDIAL, DN 150 MM, FORNECIDO E INSTALADO EM SUBCOLETOR AÉREO DE ESGOTO SANITÁRIO. AF_08/2022</t>
  </si>
  <si>
    <t>04.04</t>
  </si>
  <si>
    <t>104915U</t>
  </si>
  <si>
    <t>ARMAÇÃO DE BLOCO E SAPATA UTILIZANDO AÇO CA-50 DE 25 MM - MONTAGEM. AF_01/2024</t>
  </si>
  <si>
    <t>04.05</t>
  </si>
  <si>
    <t>05.01</t>
  </si>
  <si>
    <t>06.01</t>
  </si>
  <si>
    <t>89611U</t>
  </si>
  <si>
    <t>LUVA, PVC, SOLDÁVEL, DN 75MM, INSTALADO EM PRUMADA DE ÁGUA - FORNECIMENTO E INSTALAÇÃO. AF_06/2022</t>
  </si>
  <si>
    <t>103995U</t>
  </si>
  <si>
    <t>LUVA, PVC, SOLDÁVEL, DN 50MM, INSTALADO EM RAMAL DE DISTRIBUIÇÃO DE ÁGUA - FORNECIMENTO E INSTALAÇÃO. AF_06/2022</t>
  </si>
  <si>
    <t>07.01</t>
  </si>
  <si>
    <t>07.02</t>
  </si>
  <si>
    <t>08.01</t>
  </si>
  <si>
    <t>95241U</t>
  </si>
  <si>
    <t>SER.CG</t>
  </si>
  <si>
    <t>90778U</t>
  </si>
  <si>
    <t>ENGENHEIRO CIVIL DE OBRA PLENO COM ENCARGOS COMPLEMENTARES</t>
  </si>
  <si>
    <t>H</t>
  </si>
  <si>
    <t>90780U</t>
  </si>
  <si>
    <t>MESTRE DE OBRAS COM ENCARGOS COMPLEMENTARES</t>
  </si>
  <si>
    <t>PREÇO (mão-de-obra):</t>
  </si>
  <si>
    <t>PREÇO (material):</t>
  </si>
  <si>
    <t>PREÇO TOTAL (unit.):</t>
  </si>
  <si>
    <t>LS(%): 115,48</t>
  </si>
  <si>
    <t>BDI(%): 21,00</t>
  </si>
  <si>
    <t>ADM(%): 0,00</t>
  </si>
  <si>
    <t>TOTAL TAXA:</t>
  </si>
  <si>
    <t>PREÇO TOTAL UNIT. (c/ taxa):</t>
  </si>
  <si>
    <t>QUANTIDADE:</t>
  </si>
  <si>
    <t>PREÇO TOTAL (c/ taxa):</t>
  </si>
  <si>
    <t>PONTALETE *7,5 X 7,5* CM EM PINUS, MISTA OU EQUIVALENTE DA REGIAO - BRUTA</t>
  </si>
  <si>
    <t>MAT.</t>
  </si>
  <si>
    <t>PREGO DE ACO POLIDO COM CABECA 18 X 27 (2 1/2 X 10)</t>
  </si>
  <si>
    <t>TABUA *2,5 X 15 CM EM PINUS, MISTA OU EQUIVALENTE DA REGIAO - BRUTA</t>
  </si>
  <si>
    <t>TELHA TRAPEZOIDAL EM ACO ZINCADO, SEM PINTURA, ALTURA DE APROXIMADAMENTE 40 MM, ESPESSURA DE 0,50 MM E LARGURA UTIL DE 980 MM</t>
  </si>
  <si>
    <t>88239U</t>
  </si>
  <si>
    <t>AJUDANTE DE CARPINTEIRO COM ENCARGOS COMPLEMENTARES</t>
  </si>
  <si>
    <t>88262U</t>
  </si>
  <si>
    <t>CARPINTEIRO DE FORMAS COM ENCARGOS COMPLEMENTARES</t>
  </si>
  <si>
    <t>91692U</t>
  </si>
  <si>
    <t>SERRA CIRCULAR DE BANCADA COM MOTOR ELÉTRICO POTÊNCIA DE 5HP, COM COIFA PARA DISCO 10" - CHP DIURNO. AF_08/2015</t>
  </si>
  <si>
    <t>CHP</t>
  </si>
  <si>
    <t>91693U</t>
  </si>
  <si>
    <t>SERRA CIRCULAR DE BANCADA COM MOTOR ELÉTRICO POTÊNCIA DE 5HP, COM COIFA PARA DISCO 10" - CHI DIURNO. AF_08/2015</t>
  </si>
  <si>
    <t>CHI</t>
  </si>
  <si>
    <t>94974U</t>
  </si>
  <si>
    <t>CONCRETO MAGRO PARA LASTRO, TRAÇO 1:4,5:4,5 (EM MASSA SECA DE CIMENTO/ AREIA MÉDIA/ BRITA 1) - PREPARO MANUAL. AF_05/2021</t>
  </si>
  <si>
    <t>102234U</t>
  </si>
  <si>
    <t>PINTURA IMUNIZANTE PARA MADEIRA, 2 DEMÃOS. AF_01/2021</t>
  </si>
  <si>
    <t>SARRAFO *2,5 X 10* CM EM PINUS, MISTA OU EQUIVALENTE DA REGIAO - BRUTA</t>
  </si>
  <si>
    <t>PLACA DE OBRA (PARA CONSTRUCAO CIVIL) EM CHAPA GALVANIZADA *N. 22*, ADESIVADA, DE *2,4 X 1,2* M (SEM POSTES PARA FIXACAO)</t>
  </si>
  <si>
    <t>PREGO DE ACO POLIDO COM CABECA 10 X 10 (7/8 X 17)</t>
  </si>
  <si>
    <t>PREGO DE ACO POLIDO COM CABECA 17 X 27 (2 1/2 X 11)</t>
  </si>
  <si>
    <t>88316U</t>
  </si>
  <si>
    <t>SERVENTE COM ENCARGOS COMPLEMENTARES</t>
  </si>
  <si>
    <t>A.14.000.081900/CDHU</t>
  </si>
  <si>
    <t>Banheiro químico, modelo Standard, com limpeza 1 vez por semana e descarte conforme exigências da CETESB</t>
  </si>
  <si>
    <t>EQ.LOC</t>
  </si>
  <si>
    <t>88241U</t>
  </si>
  <si>
    <t>AJUDANTE DE OPERAÇÃO EM GERAL COM ENCARGOS COMPLEMENTARES</t>
  </si>
  <si>
    <t>88247U</t>
  </si>
  <si>
    <t>AUXILIAR DE ELETRICISTA COM ENCARGOS COMPLEMENTARES</t>
  </si>
  <si>
    <t>88264U</t>
  </si>
  <si>
    <t>ELETRICISTA COM ENCARGOS COMPLEMENTARES</t>
  </si>
  <si>
    <t>A.05.000.020358/CDHU</t>
  </si>
  <si>
    <t>Remoção de entulho de obra, terra, alvenaria, concreto, argamassa, madeira, papel, plástico, metal, capacidade de 4m³</t>
  </si>
  <si>
    <t>SER.MO</t>
  </si>
  <si>
    <t>88261U</t>
  </si>
  <si>
    <t>CARPINTEIRO DE ESQUADRIA COM ENCARGOS COMPLEMENTARES</t>
  </si>
  <si>
    <t>D.02.000.021021/CDHU</t>
  </si>
  <si>
    <t>Tábua cedrinho 25 mm x 300 mm de 3ª</t>
  </si>
  <si>
    <t>67826U</t>
  </si>
  <si>
    <t>CAMINHÃO BASCULANTE 6 M3 TOCO, PESO BRUTO TOTAL 16.000 KG, CARGA ÚTIL MÁXIMA 11.130 KG, DISTÂNCIA ENTRE EIXOS 5,36 M, POTÊNCIA 185 CV, INCLUSIVE CAÇAMBA METÁLICA - CHP DIURNO. AF_06/2014</t>
  </si>
  <si>
    <t>67827U</t>
  </si>
  <si>
    <t>CAMINHÃO BASCULANTE 6 M3 TOCO, PESO BRUTO TOTAL 16.000 KG, CARGA ÚTIL MÁXIMA 11.130 KG, DISTÂNCIA ENTRE EIXOS 5,36 M, POTÊNCIA 185 CV, INCLUSIVE CAÇAMBA METÁLICA - CHI DIURNO. AF_06/2014</t>
  </si>
  <si>
    <t>88441U</t>
  </si>
  <si>
    <t>JARDINEIRO COM ENCARGOS COMPLEMENTARES</t>
  </si>
  <si>
    <t>89031U</t>
  </si>
  <si>
    <t>TRATOR DE ESTEIRAS, POTÊNCIA 100 HP, PESO OPERACIONAL 9,4 T, COM LÂMINA 2,19 M3 - CHI DIURNO. AF_06/2014</t>
  </si>
  <si>
    <t>89032U</t>
  </si>
  <si>
    <t>TRATOR DE ESTEIRAS, POTÊNCIA 100 HP, PESO OPERACIONAL 9,4 T, COM LÂMINA 2,19 M3 - CHP DIURNO. AF_06/2014</t>
  </si>
  <si>
    <t>5940U</t>
  </si>
  <si>
    <t>PÁ CARREGADEIRA SOBRE RODAS, POTÊNCIA LÍQUIDA 128 HP, CAPACIDADE DA CAÇAMBA 1,7 A 2,8 M3, PESO OPERACIONAL 11632 KG - CHP DIURNO. AF_06/2014</t>
  </si>
  <si>
    <t>5942U</t>
  </si>
  <si>
    <t>PÁ CARREGADEIRA SOBRE RODAS, POTÊNCIA LÍQUIDA 128 HP, CAPACIDADE DA CAÇAMBA 1,7 A 2,8 M3, PESO OPERACIONAL 11632 KG - CHI DIURNO. AF_06/2014</t>
  </si>
  <si>
    <t>ESPACADOR / DISTANCIADOR CIRCULAR COM ENTRADA LATERAL, EM PLASTICO, PARA VERGALHAO *4,2 A 12,5* MM, COBRIMENTO 20 MM</t>
  </si>
  <si>
    <t>ARAME RECOZIDO 16 BWG, D = 1,65 MM (0,016 KG/M) OU 18 BWG, D = 1,25 MM (0,01 KG/M)</t>
  </si>
  <si>
    <t>88238U</t>
  </si>
  <si>
    <t>AJUDANTE DE ARMADOR COM ENCARGOS COMPLEMENTARES</t>
  </si>
  <si>
    <t>88245U</t>
  </si>
  <si>
    <t>ARMADOR COM ENCARGOS COMPLEMENTARES</t>
  </si>
  <si>
    <t>92803U</t>
  </si>
  <si>
    <t>CORTE E DOBRA DE AÇO CA-50, DIÂMETRO DE 10,0 MM. AF_06/2022</t>
  </si>
  <si>
    <t>92801U</t>
  </si>
  <si>
    <t>CORTE E DOBRA DE AÇO CA-50, DIÂMETRO DE 6,3 MM. AF_06/2022</t>
  </si>
  <si>
    <t>88309U</t>
  </si>
  <si>
    <t>PEDREIRO COM ENCARGOS COMPLEMENTARES</t>
  </si>
  <si>
    <t>94970U</t>
  </si>
  <si>
    <t>CONCRETO FCK = 20MPA, TRAÇO 1:2,7:3 (EM MASSA SECA DE CIMENTO/ AREIA MÉDIA/ BRITA 1) - PREPARO MECÂNICO COM BETONEIRA 600 L. AF_05/2021</t>
  </si>
  <si>
    <t>5901U</t>
  </si>
  <si>
    <t>CAMINHÃO PIPA 10.000 L TRUCADO, PESO BRUTO TOTAL 23.000 KG, CARGA ÚTIL MÁXIMA 15.935 KG, DISTÂNCIA ENTRE EIXOS 4,8 M, POTÊNCIA 230 CV, INCLUSIVE TANQUE DE AÇO PARA TRANSPORTE DE ÁGUA - CHP DIURNO. AF_06/2014</t>
  </si>
  <si>
    <t>5903U</t>
  </si>
  <si>
    <t>CAMINHÃO PIPA 10.000 L TRUCADO, PESO BRUTO TOTAL 23.000 KG, CARGA ÚTIL MÁXIMA 15.935 KG, DISTÂNCIA ENTRE EIXOS 4,8 M, POTÊNCIA 230 CV, INCLUSIVE TANQUE DE AÇO PARA TRANSPORTE DE ÁGUA - CHI DIURNO. AF_06/2014</t>
  </si>
  <si>
    <t>91533U</t>
  </si>
  <si>
    <t>COMPACTADOR DE SOLOS DE PERCUSSÃO (SOQUETE) COM MOTOR A GASOLINA 4 TEMPOS, POTÊNCIA 4 CV - CHP DIURNO. AF_08/2015</t>
  </si>
  <si>
    <t>PEDRA BRITADA N. 2 (19 A 38 MM) POSTO PEDREIRA/FORNECEDOR, SEM FRETE</t>
  </si>
  <si>
    <t>91277U</t>
  </si>
  <si>
    <t>PLACA VIBRATÓRIA REVERSÍVEL COM MOTOR 4 TEMPOS A GASOLINA, FORÇA CENTRÍFUGA DE 25 KN (2500 KGF), POTÊNCIA 5,5 CV - CHP DIURNO. AF_08/2015</t>
  </si>
  <si>
    <t>91278U</t>
  </si>
  <si>
    <t>PLACA VIBRATÓRIA REVERSÍVEL COM MOTOR 4 TEMPOS A GASOLINA, FORÇA CENTRÍFUGA DE 25 KN (2500 KGF), POTÊNCIA 5,5 CV - CHI DIURNO. AF_08/2015</t>
  </si>
  <si>
    <t>95264U</t>
  </si>
  <si>
    <t>COMPACTADOR DE SOLOS DE PERCUSÃO (SOQUETE) COM MOTOR A GASOLINA, POTÊNCIA 3 CV - CHP DIURNO. AF_09/2016</t>
  </si>
  <si>
    <t>95265U</t>
  </si>
  <si>
    <t>COMPACTADOR DE SOLOS DE PERCUSÃO (SOQUETE) COM MOTOR A GASOLINA, POTÊNCIA 3 CV - CHI DIURNO. AF_09/2016</t>
  </si>
  <si>
    <t>LONA PLASTICA EXTRA FORTE PRETA, E = 200 MICRA</t>
  </si>
  <si>
    <t>TUBO PVC SERIE NORMAL, DN 150 MM, PARA ESGOTO PREDIAL (NBR 5688)</t>
  </si>
  <si>
    <t>LIXA DAGUA EM FOLHA, GRAO 100</t>
  </si>
  <si>
    <t>88248U</t>
  </si>
  <si>
    <t>AUXILIAR DE ENCANADOR OU BOMBEIRO HIDRÁULICO COM ENCARGOS COMPLEMENTARES</t>
  </si>
  <si>
    <t>88267U</t>
  </si>
  <si>
    <t>ENCANADOR OU BOMBEIRO HIDRÁULICO COM ENCARGOS COMPLEMENTARES</t>
  </si>
  <si>
    <t>DESMOLDANTE PROTETOR PARA FORMAS DE MADEIRA, DE BASE OLEOSA EMULSIONADA EM AGUA</t>
  </si>
  <si>
    <t>L</t>
  </si>
  <si>
    <t>SARRAFO *2,5 X 7,5* CM EM PINUS, MISTA OU EQUIVALENTE DA REGIAO - BRUTA</t>
  </si>
  <si>
    <t>PREGO DE ACO POLIDO COM CABECA 17 X 21 (2 X 11)</t>
  </si>
  <si>
    <t>92802U</t>
  </si>
  <si>
    <t>CORTE E DOBRA DE AÇO CA-50, DIÂMETRO DE 8,0 MM. AF_06/2022</t>
  </si>
  <si>
    <t>92798U</t>
  </si>
  <si>
    <t>CORTE E DOBRA DE AÇO CA-50, DIÂMETRO DE 25,0 MM. AF_06/2022</t>
  </si>
  <si>
    <t>CONCRETO USINADO BOMBEAVEL, CLASSE DE RESISTENCIA C30, BRITA 0 E 1, SLUMP = 100 +/- 20 MM, COM BOMBEAMENTO (DISPONIBILIZACAO DE BOMBA), SEM O LANCAMENTO (NBR 8953)</t>
  </si>
  <si>
    <t>90586U</t>
  </si>
  <si>
    <t>VIBRADOR DE IMERSÃO, DIÂMETRO DE PONTEIRA 45MM, MOTOR ELÉTRICO TRIFÁSICO POTÊNCIA DE 2 CV - CHP DIURNO. AF_06/2015</t>
  </si>
  <si>
    <t>90587U</t>
  </si>
  <si>
    <t>VIBRADOR DE IMERSÃO, DIÂMETRO DE PONTEIRA 45MM, MOTOR ELÉTRICO TRIFÁSICO POTÊNCIA DE 2 CV - CHI DIURNO. AF_06/2015</t>
  </si>
  <si>
    <t>PREGO DE ACO POLIDO COM CABECA DUPLA 17 X 27 (2 1/2 X 11)</t>
  </si>
  <si>
    <t>PREGO DE ACO POLIDO COM CABECA 17 X 24 (2 1/4 X 11)</t>
  </si>
  <si>
    <t>PREGO DE ACO POLIDO COM CABECA 15 X 18 (1 1/2 X 13)</t>
  </si>
  <si>
    <t>TABUA *2,5 X 30 CM EM PINUS, MISTA OU EQUIVALENTE DA REGIAO - BRUTA</t>
  </si>
  <si>
    <t>ADESIVO PLASTICO PARA PVC, FRASCO COM *850* GR</t>
  </si>
  <si>
    <t>CURVA DE PVC 90 GRAUS, SOLDAVEL, 25 MM, COR MARROM, PARA AGUA FRIA PREDIAL</t>
  </si>
  <si>
    <t>SOLUCAO PREPARADORA / LIMPADORA PARA PVC, FRASCO COM 1000 CM3</t>
  </si>
  <si>
    <t>ADAPTADOR PVC SOLDAVEL CURTO COM BOLSA E ROSCA, 25 MM X 3/4", PARA AGUA FRIA</t>
  </si>
  <si>
    <t>TUBO PVC, SOLDAVEL, DE 25 MM, AGUA FRIA (NBR-5648)</t>
  </si>
  <si>
    <t>TUBO PVC, SOLDAVEL, DE 75 MM, AGUA FRIA (NBR-5648)</t>
  </si>
  <si>
    <t>CURVA DE PVC 90 GRAUS, SOLDAVEL, 50 MM, COR MARROM, PARA AGUA FRIA PREDIAL</t>
  </si>
  <si>
    <t>CURVA DE PVC 90 GRAUS, SOLDAVEL, 75 MM, COR MARROM, PARA AGUA FRIA PREDIAL</t>
  </si>
  <si>
    <t>LUVA PVC SOLDAVEL, 75 MM, PARA AGUA FRIA PREDIAL</t>
  </si>
  <si>
    <t>ADAPTADOR PVC SOLDAVEL CURTO COM BOLSA E ROSCA, 75 MM X 2 1/2", PARA AGUA FRIA</t>
  </si>
  <si>
    <t>TE DE REDUCAO, PVC, SOLDAVEL, 90 GRAUS, 75 MM X 50 MM, PARA AGUA FRIA PREDIAL</t>
  </si>
  <si>
    <t>LUVA PVC SOLDAVEL, 25 MM, PARA AGUA FRIA PREDIAL</t>
  </si>
  <si>
    <t>TORNEIRA DE BOIA CONVENCIONAL PARA CAIXA DAGUA, AGUA FRIA, 3/4", COM HASTE E TORNEIRA METALICOS E BALAO PLASTICO</t>
  </si>
  <si>
    <t>BUCHA DE REDUCAO DE PVC, SOLDAVEL, LONGA, COM 75 X 50 MM, PARA AGUA FRIA PREDIAL</t>
  </si>
  <si>
    <t>TUBO PVC, SOLDAVEL, DE 50 MM, AGUA FRIA (NBR-5648)</t>
  </si>
  <si>
    <t>LUVA PVC SOLDAVEL, 50 MM, PARA AGUA FRIA PREDIAL</t>
  </si>
  <si>
    <t>ADAPTADOR PVC SOLDAVEL CURTO COM BOLSA E ROSCA, 50 MM X1 1/2", PARA AGUA FRIA</t>
  </si>
  <si>
    <t>14.001.000559.MAT</t>
  </si>
  <si>
    <t>Adaptador PVC soldável com flange livre Ø 50 mm x 1 1/2"</t>
  </si>
  <si>
    <t>PASTA LUBRIFICANTE PARA TUBOS E CONEXOES COM JUNTA ELASTICA, EMBALAGEM DE *400* GR (USO EM PVC, ACO, POLIETILENO E OUTROS)</t>
  </si>
  <si>
    <t>TUBO PVC SERIE NORMAL, DN 40 MM, PARA ESGOTO PREDIAL (NBR 5688)</t>
  </si>
  <si>
    <t>TUBO PVC SERIE NORMAL, DN 50 MM, PARA ESGOTO PREDIAL (NBR 5688)</t>
  </si>
  <si>
    <t>TUBO PVC SERIE NORMAL, DN 75 MM, PARA ESGOTO PREDIAL (NBR 5688)</t>
  </si>
  <si>
    <t>JOELHO PVC, SOLDAVEL, BB, 90 GRAUS, SEM ANEL, DN 40 MM, PARA ESGOTO PREDIAL SECUNDARIO</t>
  </si>
  <si>
    <t>JOELHO PVC, SOLDAVEL, BB, 45 GRAUS, DN 40 MM, PARA ESGOTO PREDIAL</t>
  </si>
  <si>
    <t>CURVA PVC CURTA 90 GRAUS, DN 40 MM, PARA ESGOTO PREDIAL</t>
  </si>
  <si>
    <t>ANEL BORRACHA PARA TUBO ESGOTO PREDIAL, DN 100 MM (NBR 5688)</t>
  </si>
  <si>
    <t>JOELHO PVC, SOLDAVEL, PB, 90 GRAUS, DN 100 MM, PARA ESGOTO PREDIAL</t>
  </si>
  <si>
    <t>JUNCAO SIMPLES, PVC, 45 GRAUS, DN 40 X 40 MM, SERIE NORMAL PARA ESGOTO PREDIAL</t>
  </si>
  <si>
    <t>ANEL BORRACHA PARA TUBO ESGOTO PREDIAL, DN 50 MM (NBR 5688)</t>
  </si>
  <si>
    <t>JUNCAO SIMPLES, PVC, 45 GRAUS, DN 100 X 100 MM, SERIE NORMAL PARA ESGOTO PREDIAL</t>
  </si>
  <si>
    <t>JOELHO PVC, SOLDAVEL, PB, 90 GRAUS, DN 50 MM, PARA ESGOTO PREDIAL</t>
  </si>
  <si>
    <t>TE SANITARIO, PVC, DN 50 X 50 MM, SERIE NORMAL, PARA ESGOTO PREDIAL</t>
  </si>
  <si>
    <t>TUBO PVC SERIE NORMAL, DN 100 MM, PARA ESGOTO PREDIAL (NBR 5688)</t>
  </si>
  <si>
    <t>100475U</t>
  </si>
  <si>
    <t>ARGAMASSA TRAÇO 1:3 (EM VOLUME DE CIMENTO E AREIA MÉDIA ÚMIDA) COM ADIÇÃO DE IMPERMEABILIZANTE, PREPARO MECÂNICO COM BETONEIRA 400 L. AF_08/2019</t>
  </si>
  <si>
    <t>101616U</t>
  </si>
  <si>
    <t>PREPARO DE FUNDO DE VALA COM LARGURA MENOR QUE 1,5 M (ACERTO DO SOLO NATURAL). AF_08/2020</t>
  </si>
  <si>
    <t>5678U</t>
  </si>
  <si>
    <t>RETROESCAVADEIRA SOBRE RODAS COM CARREGADEIRA, TRAÇÃO 4X4, POTÊNCIA LÍQ. 88 HP, CAÇAMBA CARREG. CAP. MÍN. 1 M3, CAÇAMBA RETRO CAP. 0,26 M3, PESO OPERACIONAL MÍN. 6.674 KG, PROFUNDIDADE ESCAVAÇÃO MÁX. 4,37 M - CHP DIURNO. AF_06/2014</t>
  </si>
  <si>
    <t>5679U</t>
  </si>
  <si>
    <t>RETROESCAVADEIRA SOBRE RODAS COM CARREGADEIRA, TRAÇÃO 4X4, POTÊNCIA LÍQ. 88 HP, CAÇAMBA CARREG. CAP. MÍN. 1 M3, CAÇAMBA RETRO CAP. 0,26 M3, PESO OPERACIONAL MÍN. 6.674 KG, PROFUNDIDADE ESCAVAÇÃO MÁX. 4,37 M - CHI DIURNO. AF_06/2014</t>
  </si>
  <si>
    <t>TIJOLO CERAMICO MACICO COMUM *5 X 10 X 20* CM (L X A X C)</t>
  </si>
  <si>
    <t>87316U</t>
  </si>
  <si>
    <t>ARGAMASSA TRAÇO 1:4 (EM VOLUME DE CIMENTO E AREIA GROSSA ÚMIDA) PARA CHAPISCO CONVENCIONAL, PREPARO MECÂNICO COM BETONEIRA 400 L. AF_08/2019</t>
  </si>
  <si>
    <t>97735U</t>
  </si>
  <si>
    <t>TUBO PVC, SERIE R, DN 150 MM, PARA ESGOTO OU AGUAS PLUVIAIS PREDIAL (NBR 5688)</t>
  </si>
  <si>
    <t>TERMINAL DE VENTILACAO, 50 MM, SERIE NORMAL, ESGOTO PREDIAL</t>
  </si>
  <si>
    <t>CIMENTO PORTLAND COMPOSTO CP II-32</t>
  </si>
  <si>
    <t>B.04.000.020503/CDHU</t>
  </si>
  <si>
    <t>Areia média lavada (a granel caçamba fechada)</t>
  </si>
  <si>
    <t>67520/SECEDUSP</t>
  </si>
  <si>
    <t>CORPO CX SIFONADA PVC 150X150X50MM</t>
  </si>
  <si>
    <t>67526/SECEDUSP</t>
  </si>
  <si>
    <t>GRELHA DE AÇO INOX COM FECHO ROTATIVO DN 150MM.</t>
  </si>
  <si>
    <t>SABONETEIRA PLASTICA TIPO DISPENSER PARA SABONETE LIQUIDO COM RESERVATORIO 800 A 1500 ML</t>
  </si>
  <si>
    <t>E.03.000.026548/CDHU</t>
  </si>
  <si>
    <t>Parafuso cabeça chata com bucha plástica de 8 mm - 5,5 x 50 mm</t>
  </si>
  <si>
    <t>H.07.000.037011/CDHU</t>
  </si>
  <si>
    <t>Espelho comum com espessura de 3mm, com moldura em perfil de alumínio de 1cm, fundo em chapa compensada com 3 mm de espessura</t>
  </si>
  <si>
    <t>O.12.000.092036/CDHU</t>
  </si>
  <si>
    <t>Dispenser papel higiênico em ABS para rolão 300/600m, com visor. Ref. Unik JSN, Trilha ou equivalente</t>
  </si>
  <si>
    <t>O.12.000.092309/CDHU</t>
  </si>
  <si>
    <t>Toalheiro plástico em ABS branco tipo dispenser para papel</t>
  </si>
  <si>
    <t>100301U</t>
  </si>
  <si>
    <t>AJUDANTE DE PINTOR COM ENCARGOS COMPLEMENTARES</t>
  </si>
  <si>
    <t>CAL HIDRATADA CH-I PARA ARGAMASSAS</t>
  </si>
  <si>
    <t>CHAPA/PAINEL DE MADEIRA COMPENSADA PLASTIFICADA (MADEIRITE PLASTIFICADO) PARA FORMA DE CONCRETO, DE 2200 x 1100 MM, E = 12 MM</t>
  </si>
  <si>
    <t>ACO CA-50, 10,0 MM, VERGALHAO</t>
  </si>
  <si>
    <t>40132/SECEDUSP</t>
  </si>
  <si>
    <t>POSTE DE CONCRETO PADRÃO MULTI 200 CPFL CATEGORIA C-6 (INSTALADO)</t>
  </si>
  <si>
    <t>BLOCO DE VEDACAO DE CONCRETO 19 X 19 X 39 CM (CLASSE C - NBR 6136)</t>
  </si>
  <si>
    <t>88310U</t>
  </si>
  <si>
    <t>PINTOR COM ENCARGOS COMPLEMENTARES</t>
  </si>
  <si>
    <t>J.02.000.037518/CDHU</t>
  </si>
  <si>
    <t>Selador para tinta acrílica Coral, Suvinil ou equivalente</t>
  </si>
  <si>
    <t>J.02.000.037542/CDHU</t>
  </si>
  <si>
    <t>Tinta 100% acrílica acabamento fosco acetinado, Coral, Suvinil 100% Acrílico (Glasurit), Sherwin Willian, Metalatex (Fusecolor) ou equivalente</t>
  </si>
  <si>
    <t>ELETRODUTO DE PVC RIGIDO ROSCAVEL DE 2 ", SEM LUVA</t>
  </si>
  <si>
    <t>101619U</t>
  </si>
  <si>
    <t>PREPARO DE FUNDO DE VALA COM LARGURA MENOR QUE 1,5 M, COM CAMADA DE BRITA, LANÇAMENTO MANUAL. AF_08/2020</t>
  </si>
  <si>
    <t>CABO DE COBRE NU 50 MM2 MEIO-DURO</t>
  </si>
  <si>
    <t>HASTE DE ATERRAMENTO EM ACO COM 3,00 M DE COMPRIMENTO E DN = 5/8", REVESTIDA COM BAIXA CAMADA DE COBRE, SEM CONECTOR</t>
  </si>
  <si>
    <t>Local: R. José de Campos, 709 - Jardim Morada do Sol, Indaiatuba - SP</t>
  </si>
  <si>
    <t>AMPLIAÇÃO DA UBS 7</t>
  </si>
  <si>
    <t>R. José de Campos, 709 - Jardim Morada do Sol, Indaiatuba - SP</t>
  </si>
  <si>
    <t>100981U</t>
  </si>
  <si>
    <t>CARGA, MANOBRA E DESCARGA DE ENTULHO EM CAMINHÃO BASCULANTE 6 M³ - CARGA COM ESCAVADEIRA HIDRÁULICA (CAÇAMBA DE 0,80 M³ / 111 HP) E DESCARGA LIVRE (UNIDADE: M3). AF_07/2020</t>
  </si>
  <si>
    <t>104790U</t>
  </si>
  <si>
    <t>DEMOLIÇÃO DE PISO DE CONCRETO SIMPLES, DE FORMA MECANIZADA COM MARTELETE, SEM REAPROVEITAMENTO. AF_09/2023</t>
  </si>
  <si>
    <t>TAPUMES E ALOJAMENTOS</t>
  </si>
  <si>
    <t>TAPUME COM TELHA METÁLICA. AF_05/2018</t>
  </si>
  <si>
    <t>99059U</t>
  </si>
  <si>
    <t>LOCACAO CONVENCIONAL DE OBRA, UTILIZANDO GABARITO DE TÁBUAS CORRIDAS PONTALETADAS A CADA 2,00M - 2 UTILIZAÇÕES. AF_10/2018</t>
  </si>
  <si>
    <t>PAREDES E PAINÉIS</t>
  </si>
  <si>
    <t>ALVENARIA DE VEDAÇÃO</t>
  </si>
  <si>
    <t>VERGAS</t>
  </si>
  <si>
    <t>ESQUADRIAS DE MADEIRA</t>
  </si>
  <si>
    <t>90844U</t>
  </si>
  <si>
    <t>KIT DE PORTA DE MADEIRA PARA PINTURA, SEMI-OCA (LEVE OU MÉDIA), PADRÃO MÉDIO, 90X210CM, ESPESSURA DE 3,5CM, ITENS INCLUSOS: DOBRADIÇAS, MONTAGEM E INSTALAÇÃO DO BATENTE, FECHADURA COM EXECUÇÃO DO FURO - FORNECIMENTO E INSTALAÇÃO. AF_12/2019</t>
  </si>
  <si>
    <t>ESQUADRIAS METÁLICAS</t>
  </si>
  <si>
    <t>JANELAS</t>
  </si>
  <si>
    <t>25.01.040/CDHUU</t>
  </si>
  <si>
    <t>Caixilho em alumínio basculante, sob medida</t>
  </si>
  <si>
    <t>OUTROS ELEMENTOS</t>
  </si>
  <si>
    <t>VIDROS</t>
  </si>
  <si>
    <t>VIDRO CRISTAL COMUM</t>
  </si>
  <si>
    <t>COBERTURA</t>
  </si>
  <si>
    <t>ESTRUTURA METÁLICA</t>
  </si>
  <si>
    <t>15.03.030/CDHUU</t>
  </si>
  <si>
    <t>Fornecimento e montagem de estrutura em aço ASTM-A36, sem pintura</t>
  </si>
  <si>
    <t>TELHAS</t>
  </si>
  <si>
    <t>16.13.130/CDHUU</t>
  </si>
  <si>
    <t>Telhamento em chapa de aço com pintura poliéster, tipo sanduíche, espessura de 0,50 mm, com poliestireno expandido</t>
  </si>
  <si>
    <t>95576U</t>
  </si>
  <si>
    <t>MONTAGEM DE ARMADURA DE ESTACAS, DIÂMETRO = 8,0 MM. AF_09/2021_PS</t>
  </si>
  <si>
    <t>96521U</t>
  </si>
  <si>
    <t>ESCAVAÇÃO MECANIZADA PARA BLOCO DE COROAMENTO OU SAPATA COM RETROESCAVADEIRA (INCLUINDO ESCAVAÇÃO PARA COLOCAÇÃO DE FÔRMAS). AF_06/2017</t>
  </si>
  <si>
    <t>96525U</t>
  </si>
  <si>
    <t>ESCAVAÇÃO MECANIZADA PARA VIGA BALDRAME COM MINI-ESCAVADEIRA (INCLUINDO ESCAVAÇÃO PARA COLOCAÇÃO DE FÔRMAS). AF_06/2017</t>
  </si>
  <si>
    <t>96536U</t>
  </si>
  <si>
    <t>FABRICAÇÃO, MONTAGEM E DESMONTAGEM DE FÔRMA PARA VIGA BALDRAME, EM MADEIRA SERRADA, E=25 MM, 4 UTILIZAÇÕES. AF_06/2017</t>
  </si>
  <si>
    <t>96544U</t>
  </si>
  <si>
    <t>ARMAÇÃO DE BLOCO, VIGA BALDRAME OU SAPATA UTILIZANDO AÇO CA-50 DE 6,3 MM - MONTAGEM. AF_06/2017</t>
  </si>
  <si>
    <t>96557U</t>
  </si>
  <si>
    <t>CONCRETAGEM DE BLOCOS DE COROAMENTO E VIGAS BALDRAMES, FCK 30 MPA, COM USO DE BOMBA ? LANÇAMENTO, ADENSAMENTO E ACABAMENTO. AF_06/2017</t>
  </si>
  <si>
    <t>104920U</t>
  </si>
  <si>
    <t>ARMAÇÃO DE BLOCO, SAPATA ISOLADA, VIGA BALDRAME E SAPATA CORRIDA UTILIZANDO AÇO CA-50 DE 12,5 MM - MONTAGEM. AF_01/2024</t>
  </si>
  <si>
    <t>IMPERMEABILIZAÇÃO</t>
  </si>
  <si>
    <t>98546U</t>
  </si>
  <si>
    <t>IMPERMEABILIZAÇÃO DE SUPERFÍCIE COM MANTA ASFÁLTICA, UMA CAMADA, INCLUSIVE APLICAÇÃO DE PRIMER ASFÁLTICO, E=4MM. AF_09/2023</t>
  </si>
  <si>
    <t>FORRO</t>
  </si>
  <si>
    <t>ACABAMENTOS</t>
  </si>
  <si>
    <t>EMBOÇO</t>
  </si>
  <si>
    <t>87530U</t>
  </si>
  <si>
    <t>MASSA ÚNICA, PARA RECEBIMENTO DE PINTURA, EM ARGAMASSA TRAÇO 1:2:8, PREPARO MANUAL, APLICADA MANUALMENTE EM FACES INTERNAS DE PAREDES, ESPESSURA DE 20MM, COM EXECUÇÃO DE TALISCAS. AF_06/2014</t>
  </si>
  <si>
    <t>CHAPISCO</t>
  </si>
  <si>
    <t>87879U</t>
  </si>
  <si>
    <t>CHAPISCO APLICADO EM ALVENARIAS E ESTRUTURAS DE CONCRETO INTERNAS, COM COLHER DE PEDREIRO. ARGAMASSA TRAÇO 1:3 COM PREPARO EM BETONEIRA 400L. AF_10/2022</t>
  </si>
  <si>
    <t>REVESTIMENTO DE PAREDES INTERNAS</t>
  </si>
  <si>
    <t>09.01</t>
  </si>
  <si>
    <t>09.02</t>
  </si>
  <si>
    <t>87535U</t>
  </si>
  <si>
    <t>EMBOÇO, PARA RECEBIMENTO DE CERÂMICA, EM ARGAMASSA TRAÇO 1:2:8, PREPARO MECÂNICO COM BETONEIRA 400L, APLICADO MANUALMENTE EM FACES INTERNAS DE PAREDES, PARA AMBIENTE COM ÁREA MAIOR QUE 10M2, ESPESSURA DE 20MM, COM EXECUÇÃO DE TALISCAS. AF_06/2014</t>
  </si>
  <si>
    <t>18.11.032/CDHUU</t>
  </si>
  <si>
    <t>Revestimento em placa cerâmica esmaltada de 15x15 cm, tipo monocolor, assentado e rejuntado com argamassa industrializada</t>
  </si>
  <si>
    <t>29.01.020/CDHUU</t>
  </si>
  <si>
    <t>Cantoneira em alumínio perfil sextavado</t>
  </si>
  <si>
    <t>REVESTIMENTO DE PAREDES EXTERNAS</t>
  </si>
  <si>
    <t>10.01</t>
  </si>
  <si>
    <t>104253U</t>
  </si>
  <si>
    <t>EMBOÇO OU MASSA ÚNICA EM ARGAMASSA TRAÇO 1:2:8, PREPARO MECÂNICA COM BETONEIRA 400 L, APLICADA MANUALMENTE EM SUPERFÍCIES EXTERNAS DA SACADA, ESPESSURA DE 35 MM, ACESSO POR ANDAIME, SEM USO DE TELA METÁLICA. AF_08/2022</t>
  </si>
  <si>
    <t>PISOS INTERNOS</t>
  </si>
  <si>
    <t>11.01</t>
  </si>
  <si>
    <t>REGULARIZAÇÃO DE BASE</t>
  </si>
  <si>
    <t>104162U</t>
  </si>
  <si>
    <t>PISO EM GRANILITE, MARMORITE OU GRANITINA EM AMBIENTES INTERNOS, COM ESPESSURA DE 8 MM, INCLUSO MISTURA EM BETONEIRA, COLOCAÇÃO DAS JUNTAS, APLICAÇÃO DO PISO, 4 POLIMENTOS COM POLITRIZ, ESTUCAMENTO, SELADOR E CERA. AF_06/2022</t>
  </si>
  <si>
    <t>11.20.050/CDHUU</t>
  </si>
  <si>
    <t>Corte de junta de dilatação, com serra de disco diamantado para pisos</t>
  </si>
  <si>
    <t>32.07.040/CDHUU</t>
  </si>
  <si>
    <t>Junta plástica de 3/4´ x 1/8´</t>
  </si>
  <si>
    <t>DEGRAUS, RODAPÉS, SOLEIRAS E PEITORIS</t>
  </si>
  <si>
    <t>17.10.200/CDHUU</t>
  </si>
  <si>
    <t>Rodapé qualquer em granilite moldado no local até 10 cm</t>
  </si>
  <si>
    <t>19.01.062/CDHUU</t>
  </si>
  <si>
    <t>Peitoril e/ou soleira em granito, espessura de 2 cm e largura até 20 cm, acabamento polido</t>
  </si>
  <si>
    <t>22.150.000100.SERU</t>
  </si>
  <si>
    <t>Regularização de rodapé, com argamassa de cimento e areia (altura: 7 cm / # 3 cm / traço: 1:5 )</t>
  </si>
  <si>
    <t>INSTALAÇÕES HIDRÁULICAS</t>
  </si>
  <si>
    <t>12.01</t>
  </si>
  <si>
    <t>REDE DE ÁGUAS PLUVIAIS - RUFOS, CALHAS E CONDUTORES</t>
  </si>
  <si>
    <t>10-011-033/SIURB-EDIFU</t>
  </si>
  <si>
    <t>RUFO EM CHAPA DE AÇO GALVANIZADO N.24 - DESENVOLVIMENTO 50CM</t>
  </si>
  <si>
    <t>12.02</t>
  </si>
  <si>
    <t>104315U</t>
  </si>
  <si>
    <t>TUBO, PVC, SOLDÁVEL, DN 20 MM, INSTALADO EM DRENO DE AR CONDICIONADO - FORNECIMENTO E INSTALAÇÃO. AF_08/2022</t>
  </si>
  <si>
    <t>PINTURA</t>
  </si>
  <si>
    <t>13.01</t>
  </si>
  <si>
    <t>PINTURA DE ESTRUTURAS METÁLICAS E DE MADEIRA</t>
  </si>
  <si>
    <t>100725U</t>
  </si>
  <si>
    <t>PINTURA COM TINTA ALQUÍDICA DE FUNDO E ACABAMENTO (ESMALTE SINTÉTICO GRAFITE) PULVERIZADA SOBRE SUPERFÍCIES METÁLICAS (EXCETO PERFIL) EXECUTADO EM OBRA (POR DEMÃO). AF_01/2020_PE</t>
  </si>
  <si>
    <t>13.02</t>
  </si>
  <si>
    <t>PINTURA DE FORROS E PAREDES INTERNAS</t>
  </si>
  <si>
    <t>88484U</t>
  </si>
  <si>
    <t>FUNDO SELADOR ACRÍLICO, APLICAÇÃO MANUAL EM TETO, UMA DEMÃO. AF_04/2023</t>
  </si>
  <si>
    <t>88485U</t>
  </si>
  <si>
    <t>FUNDO SELADOR ACRÍLICO, APLICAÇÃO MANUAL EM PAREDE, UMA DEMÃO. AF_04/2023</t>
  </si>
  <si>
    <t>88488U</t>
  </si>
  <si>
    <t>PINTURA LÁTEX ACRÍLICA PREMIUM, APLICAÇÃO MANUAL EM TETO, DUAS DEMÃOS. AF_04/2023</t>
  </si>
  <si>
    <t>88489U</t>
  </si>
  <si>
    <t>PINTURA LÁTEX ACRÍLICA PREMIUM, APLICAÇÃO MANUAL EM PAREDES, DUAS DEMÃOS. AF_04/2023</t>
  </si>
  <si>
    <t>88496U</t>
  </si>
  <si>
    <t>EMASSAMENTO COM MASSA LÁTEX, APLICAÇÃO EM TETO, DUAS DEMÃOS, LIXAMENTO MANUAL. AF_04/2023</t>
  </si>
  <si>
    <t>88497U</t>
  </si>
  <si>
    <t>EMASSAMENTO COM MASSA LÁTEX, APLICAÇÃO EM PAREDE, DUAS DEMÃOS, LIXAMENTO MANUAL. AF_04/2023</t>
  </si>
  <si>
    <t>PINTURA EM PAREDES EXTERNAS</t>
  </si>
  <si>
    <t>PINTURA EM ESQUADRIAS DE MADEIRA</t>
  </si>
  <si>
    <t>102201U</t>
  </si>
  <si>
    <t>APLICAÇÃO MASSA ACRÍLICA PARA MADEIRA, PARA PINTURA COM TINTA DE ACABAMENTO (PIGMENTADA). AF_01/2021</t>
  </si>
  <si>
    <t>102219U</t>
  </si>
  <si>
    <t>PINTURA TINTA DE ACABAMENTO (PIGMENTADA) ESMALTE SINTÉTICO ACETINADO EM MADEIRA, 2 DEMÃOS. AF_01/2021</t>
  </si>
  <si>
    <t>PINTURA EM ESQUADRIAS METÁLICAS</t>
  </si>
  <si>
    <t>100726U</t>
  </si>
  <si>
    <t>PINTURA COM TINTA ALQUÍDICA DE FUNDO E ACABAMENTO (ESMALTE SINTÉTICO GRAFITE) APLICADA A ROLO OU PINCEL SOBRE SUPERFÍCIES METÁLICAS (EXCETO PERFIL) EXECUTADO EM OBRA (POR DEMÃO). AF_01/2020</t>
  </si>
  <si>
    <t>PINTURA EXTERNA EM GERAL</t>
  </si>
  <si>
    <t>15-003-014/SIURB-EDIFU</t>
  </si>
  <si>
    <t>ESMALTE SINTÉTICO - EXTERIOR DE CALHAS, RUFOS E CONDUTORES</t>
  </si>
  <si>
    <t>SERVIÇOS COMPLEMENTARES EXTERNOS</t>
  </si>
  <si>
    <t>14.01</t>
  </si>
  <si>
    <t>14.02</t>
  </si>
  <si>
    <t>PAVIMENTAÇÃO</t>
  </si>
  <si>
    <t>LASTRO COM MATERIAL GRANULAR, APLICADO EM PISOS OU LAJES SOBRE SOLO, ESPESSURA DE *5 CM*. AF_08/2017</t>
  </si>
  <si>
    <t>103913U</t>
  </si>
  <si>
    <t>EXECUÇÃO DE PISO INDUSTRIAL DE CONCRETO ARMADO, FCK = 20 MPA, ESPESSURA DE 12,0 CM. AF_04/2022</t>
  </si>
  <si>
    <t>94995UD</t>
  </si>
  <si>
    <t>EXECUÇÃO DE PASSEIO (CALÇADA) OU PISO DE CONCRETO COM CONCRETO MOLDADO IN LOCO, USINADO, COM FIBRA, ACABAMENTO CONVENCIONAL, ESPESSURA 8 CM, NÃO ARMADO.AF_08/2022</t>
  </si>
  <si>
    <t>14.03</t>
  </si>
  <si>
    <t>LIMPEZA FINAL</t>
  </si>
  <si>
    <t>55.01.020/CDHUU</t>
  </si>
  <si>
    <t>Limpeza final da obra</t>
  </si>
  <si>
    <t>55.01.100/CDHUU</t>
  </si>
  <si>
    <t>Limpeza complementar e especial de vidros</t>
  </si>
  <si>
    <t>COMUNICAÇÃO VISUAL</t>
  </si>
  <si>
    <t>21.03.151/CDHUU</t>
  </si>
  <si>
    <t>Revestimento em placa de alumínio composto "ACM", espessura de 4 mm e acabamento em PVDF</t>
  </si>
  <si>
    <t>Mês 04</t>
  </si>
  <si>
    <t>Mês 05</t>
  </si>
  <si>
    <t>Mês 06</t>
  </si>
  <si>
    <t>Mês 07</t>
  </si>
  <si>
    <t>Mês 08</t>
  </si>
  <si>
    <t>93207U</t>
  </si>
  <si>
    <t>EXECUÇÃO DE ESCRITÓRIO EM CANTEIRO DE OBRA EM CHAPA DE MADEIRA COMPENSADA, NÃO INCLUSO MOBILIÁRIO E EQUIPAMENTOS. AF_02/2016</t>
  </si>
  <si>
    <t>97063U</t>
  </si>
  <si>
    <t>MONTAGEM E DESMONTAGEM DE ANDAIME MODULAR FACHADEIRO, COM PISO METÁLICO, PARA EDIFICAÇÕES COM MÚLTIPLOS PAVIMENTOS (EXCLUSIVE ANDAIME E LIMPEZA). AF_11/2017</t>
  </si>
  <si>
    <t>02.05.212/CDHUU</t>
  </si>
  <si>
    <t>Andaime tubular fachadeiro com piso metálico e sapatas ajustáveis</t>
  </si>
  <si>
    <t>m2mes</t>
  </si>
  <si>
    <t>LIMPEZA MECANIZADA DE CAMADA VEGETAL, VEGETAÇÃO E PEQUENAS ÁRVORES (DIÂMETRO DE TRONCO MENOR QUE 0,20 M), COM TRATOR DE ESTEIRAS.AF_05/2018</t>
  </si>
  <si>
    <t>02.03</t>
  </si>
  <si>
    <t>LIGAÇÕES PROVISÓRIAS E POÇOS DE ÁGUA</t>
  </si>
  <si>
    <t>02.101.000040.SERU</t>
  </si>
  <si>
    <t>Ligação provisória de água para obra e instalação sanitária provisória, pequenas obras - instalação mínima</t>
  </si>
  <si>
    <t>89993U</t>
  </si>
  <si>
    <t>GRAUTEAMENTO VERTICAL EM ALVENARIA ESTRUTURAL. AF_09/2021</t>
  </si>
  <si>
    <t>89996U</t>
  </si>
  <si>
    <t>ARMAÇÃO VERTICAL DE ALVENARIA ESTRUTURAL; DIÂMETRO DE 10,0 MM. AF_09/2021</t>
  </si>
  <si>
    <t>98575U</t>
  </si>
  <si>
    <t>TRATAMENTO DE JUNTA DE DILATAÇÃO, COM TARUGO DE POLIETILENO E SELANTE PU, INCLUSO PREENCHIMENTO COM ESPUMA EXPANSIVA PU. AF_09/2023</t>
  </si>
  <si>
    <t>103326U</t>
  </si>
  <si>
    <t>ALVENARIA DE VEDAÇÃO DE BLOCOS CERÂMICOS FURADOS NA VERTICAL DE 19X19X39 CM (ESPESSURA 19 CM) E ARGAMASSA DE ASSENTAMENTO COM PREPARO EM BETONEIRA. AF_12/2021</t>
  </si>
  <si>
    <t>01.23.030/CDHUU</t>
  </si>
  <si>
    <t>Preparo de ponte de aderência com adesivo a base de epóxi</t>
  </si>
  <si>
    <t>01.23.254/CDHUU</t>
  </si>
  <si>
    <t>Furação de 1´ em concreto armado</t>
  </si>
  <si>
    <t>93191U</t>
  </si>
  <si>
    <t>VERGA MOLDADA IN LOCO COM UTILIZAÇÃO DE BLOCOS CANALETA, ESPESSURA DE *20* CM. AF_03/2024</t>
  </si>
  <si>
    <t>93199U</t>
  </si>
  <si>
    <t>CONTRAVERGA MOLDADA IN LOCO COM UTILIZAÇÃO DE BLOCOS CANALETA, ESPESSURA DE *20* CM. AF_03/2024</t>
  </si>
  <si>
    <t>105033U</t>
  </si>
  <si>
    <t>CINTA DE AMARRAÇÃO DE ALVENARIA MOLDADA IN LOCO COM UTILIZAÇÃO DE BLOCOS CANALETA, ESPESSURA DE *15* CM. AF_03/2024</t>
  </si>
  <si>
    <t>PORTAS</t>
  </si>
  <si>
    <t>90843U</t>
  </si>
  <si>
    <t>KIT DE PORTA DE MADEIRA PARA PINTURA, SEMI-OCA (LEVE OU MÉDIA), PADRÃO MÉDIO, 80X210CM, ESPESSURA DE 3,5CM, ITENS INCLUSOS: DOBRADIÇAS, MONTAGEM E INSTALAÇÃO DO BATENTE, FECHADURA COM EXECUÇÃO DO FURO - FORNECIMENTO E INSTALAÇÃO. AF_12/2019</t>
  </si>
  <si>
    <t>25.02.020/CDHUU</t>
  </si>
  <si>
    <t>Porta de entrada de abrir em alumínio, sob medida</t>
  </si>
  <si>
    <t>102162U</t>
  </si>
  <si>
    <t>INSTALAÇÃO DE VIDRO LISO INCOLOR, E = 4 MM, EM ESQUADRIA DE ALUMÍNIO OU PVC, FIXADO COM BAGUETE. AF_01/2021_PS</t>
  </si>
  <si>
    <t>102170U</t>
  </si>
  <si>
    <t>INSTALAÇÃO DE VIDRO IMPRESSO, E = 4 MM, EM ESQUADRIA DE ALUMÍNIO OU PVC, FIXADO COM BAGUETE. AF_01/2021_PS</t>
  </si>
  <si>
    <t>16.12.220/CDHUU</t>
  </si>
  <si>
    <t>Cumeeira em chapa de aço pré-pintada com epóxi e poliéster, perfil ondulado, com espessura de 0,50 mm</t>
  </si>
  <si>
    <t>87415U</t>
  </si>
  <si>
    <t>APLICAÇÃO MANUAL DE GESSO DESEMPENADO (SEM TALISCAS) EM TETO DE AMBIENTES DE ÁREA ENTRE 5M² E 10M², ESPESSURA DE 1,0CM. AF_03/2023</t>
  </si>
  <si>
    <t>96114U</t>
  </si>
  <si>
    <t>FORRO EM DRYWALL, PARA AMBIENTES COMERCIAIS, INCLUSIVE ESTRUTURA BIRECIONAL DE FIXAÇÃO. AF_08/2023_PS</t>
  </si>
  <si>
    <t>17.10.100/CDHUU</t>
  </si>
  <si>
    <t>Soleira em granilite moldado no local</t>
  </si>
  <si>
    <t>94229U</t>
  </si>
  <si>
    <t>CALHA EM CHAPA DE AÇO GALVANIZADO NÚMERO 24, DESENVOLVIMENTO DE 100 CM, INCLUSO TRANSPORTE VERTICAL. AF_07/2019</t>
  </si>
  <si>
    <t>INSTALAÇÕES HIDRÁULICAS GERAIS</t>
  </si>
  <si>
    <t>CPU6</t>
  </si>
  <si>
    <t>RESERVATÓRIO CILÍNDRICO METÁLICO 30000L-FORNECIMENTO E INSTALAÇÃO</t>
  </si>
  <si>
    <t>ADAPTADOR CURTO COM BOLSA E ROSCA PARA REGISTRO, PVC, SOLDÁVEL, DN 25MM X 3/4 , INSTALADO EM RAMAL OU SUB-RAMAL DE ÁGUA - FORNECIMENTO E INSTALAÇÃO. AF_06/2022</t>
  </si>
  <si>
    <t>95635U</t>
  </si>
  <si>
    <t>KIT CAVALETE PARA MEDIÇÃO DE ÁGUA - ENTRADA PRINCIPAL, EM PVC 25 MM (3/4") - FORNECIMENTO E INSTALAÇÃO (EXCLUSIVE HIDRÔMETRO). AF_03/2024</t>
  </si>
  <si>
    <t>95675U</t>
  </si>
  <si>
    <t>HIDRÔMETRO DN 3/4", 5,0 M3/H - FORNECIMENTO E INSTALAÇÃO. AF_03/2024</t>
  </si>
  <si>
    <t>13.102.000112.SERU</t>
  </si>
  <si>
    <t>Adaptador soldável PVC com flanges livres para caixa dágua Ø 25 mm x 3/4"</t>
  </si>
  <si>
    <t>15.02</t>
  </si>
  <si>
    <t>89355U</t>
  </si>
  <si>
    <t>TUBO, PVC, SOLDÁVEL, DE 20MM, INSTALADO EM RAMAL OU SUB-RAMAL DE ÁGUA - FORNECIMENTO E INSTALAÇÃO. AF_06/2022</t>
  </si>
  <si>
    <t>89360U</t>
  </si>
  <si>
    <t>CURVA 90 GRAUS, PVC, SOLDÁVEL, DN 20MM, INSTALADO EM RAMAL OU SUB-RAMAL DE ÁGUA - FORNECIMENTO E INSTALAÇÃO. AF_06/2022</t>
  </si>
  <si>
    <t>89366U</t>
  </si>
  <si>
    <t>JOELHO 90 GRAUS COM BUCHA DE LATÃO, PVC, SOLDÁVEL, DN 25MM, X 3/4 INSTALADO EM RAMAL OU SUB-RAMAL DE ÁGUA - FORNECIMENTO E INSTALAÇÃO. AF_06/2022</t>
  </si>
  <si>
    <t>89378U</t>
  </si>
  <si>
    <t>LUVA, PVC, SOLDÁVEL, DN 25MM, INSTALADO EM RAMAL OU SUB-RAMAL DE ÁGUA - FORNECIMENTO E INSTALAÇÃO. AF_06/2022</t>
  </si>
  <si>
    <t>89395U</t>
  </si>
  <si>
    <t>TE, PVC, SOLDÁVEL, DN 25MM, INSTALADO EM RAMAL OU SUB-RAMAL DE ÁGUA - FORNECIMENTO E INSTALAÇÃO. AF_06/2022</t>
  </si>
  <si>
    <t>89397U</t>
  </si>
  <si>
    <t>TÊ DE REDUÇÃO, PVC, SOLDÁVEL, DN 25MM X 20MM, INSTALADO EM RAMAL OU SUB-RAMAL DE ÁGUA - FORNECIMENTO E INSTALAÇÃO. AF_06/2022</t>
  </si>
  <si>
    <t>TUBO, PVC, SOLDÁVEL, DN 25MM, INSTALADO EM PRUMADA DE ÁGUA - FORNECIMENTO E INSTALAÇÃO. AF_06/2022</t>
  </si>
  <si>
    <t>TUBO, PVC, SOLDÁVEL, DN 75MM, INSTALADO EM PRUMADA DE ÁGUA - FORNECIMENTO E INSTALAÇÃO. AF_06/2022</t>
  </si>
  <si>
    <t>89525U</t>
  </si>
  <si>
    <t>CURVA 90 GRAUS, PVC, SOLDÁVEL, DN 85MM, INSTALADO EM PRUMADA DE ÁGUA - FORNECIMENTO E INSTALAÇÃO. AF_06/2022</t>
  </si>
  <si>
    <t>89627U</t>
  </si>
  <si>
    <t>TÊ DE REDUÇÃO, PVC, SOLDÁVEL, DN 50MM X 25MM, INSTALADO EM PRUMADA DE ÁGUA - FORNECIMENTO E INSTALAÇÃO. AF_06/2022</t>
  </si>
  <si>
    <t>90373U</t>
  </si>
  <si>
    <t>JOELHO 90 GRAUS COM BUCHA DE LATÃO, PVC, SOLDÁVEL, DN 25MM, X 1/2 INSTALADO EM RAMAL OU SUB-RAMAL DE ÁGUA - FORNECIMENTO E INSTALAÇÃO. AF_06/2022</t>
  </si>
  <si>
    <t>90374U</t>
  </si>
  <si>
    <t>TÊ COM BUCHA DE LATÃO NA BOLSA CENTRAL, PVC, SOLDÁVEL, DN 25MM X 3/4, INSTALADO EM RAMAL OU SUB-RAMAL DE ÁGUA - FORNECIMENTO E INSTALAÇÃO. AF_06/2022</t>
  </si>
  <si>
    <t>94666U</t>
  </si>
  <si>
    <t>ADAPTADOR CURTO COM BOLSA E ROSCA PARA REGISTRO, PVC, SOLDÁVEL, DN 75 MM X 2 1/2", INSTALADO EM RESERVAÇÃO PREDIAL DE ÁGUA - FORNECIMENTO E INSTALAÇÃO. AF_04/2024</t>
  </si>
  <si>
    <t>94706U</t>
  </si>
  <si>
    <t>ADAPTADOR COM FLANGE E ANEL DE VEDAÇÃO, PVC, SOLDÁVEL, DN 50 MM X 1 1/2", INSTALADO EM RESERVAÇÃO PREDIAL DE ÁGUA - FORNECIMENTO E INSTALAÇÃO. AF_04/2024</t>
  </si>
  <si>
    <t>94713U</t>
  </si>
  <si>
    <t>ADAPTADOR COM FLANGES LIVRES, PVC, SOLDÁVEL, DN 75 MM X 2 1/2", INSTALADO EM RESERVAÇÃO PREDIAL DE ÁGUA - FORNECIMENTO E INSTALAÇÃO. AF_04/2024</t>
  </si>
  <si>
    <t>103966U</t>
  </si>
  <si>
    <t>BUCHA DE REDUÇÃO, LONGA, PVC, SOLDÁVEL, DN 50 X 25 MM, INSTALADO EM PRUMADA DE ÁGUA - FORNECIMENTO E INSTALAÇÃO. AF_06/2022</t>
  </si>
  <si>
    <t>103986U</t>
  </si>
  <si>
    <t>CURVA 90 GRAUS, PVC, SOLDÁVEL, DN 50MM, INSTALADO EM RAMAL DE DISTRIBUIÇÃO DE ÁGUA - FORNECIMENTO E INSTALAÇÃO. AF_06/2022</t>
  </si>
  <si>
    <t>104004U</t>
  </si>
  <si>
    <t>TE, PVC, SOLDÁVEL, DN 50MM, INSTALADO EM RAMAL DE DISTRIBUIÇÃO DE ÁGUA - FORNECIMENTO E INSTALAÇÃO. AF_06/2022</t>
  </si>
  <si>
    <t>13.102.000651.SERU</t>
  </si>
  <si>
    <t>Plug PVC roscável Ø 3/4"</t>
  </si>
  <si>
    <t>15.03</t>
  </si>
  <si>
    <t>89987U</t>
  </si>
  <si>
    <t>REGISTRO DE GAVETA BRUTO, LATÃO, ROSCÁVEL, 3/4", COM ACABAMENTO E CANOPLA CROMADOS - FORNECIMENTO E INSTALAÇÃO. AF_08/2021</t>
  </si>
  <si>
    <t>103042U</t>
  </si>
  <si>
    <t>REGISTRO DE ESFERA, PVC, ROSCÁVEL, COM BORBOLETA, 3/4" - FORNECIMENTO E INSTALAÇÃO. AF_08/2021</t>
  </si>
  <si>
    <t>15.04</t>
  </si>
  <si>
    <t>REDE DE COMBATE A INCÊNDIO</t>
  </si>
  <si>
    <t>99624U</t>
  </si>
  <si>
    <t>VÁLVULA DE RETENÇÃO HORIZONTAL, DE BRONZE, ROSCÁVEL, 2 1/2" - FORNECIMENTO E INSTALAÇÃO. AF_08/2021</t>
  </si>
  <si>
    <t>101905U</t>
  </si>
  <si>
    <t>EXTINTOR DE INCÊNDIO PORTÁTIL COM CARGA DE ÁGUA PRESSURIZADA DE 10 L, CLASSE A - FORNECIMENTO E INSTALAÇÃO. AF_10/2020_PE</t>
  </si>
  <si>
    <t>101912U</t>
  </si>
  <si>
    <t>ABRIGO PARA HIDRANTE, 75X45X17CM, COM REGISTRO GLOBO ANGULAR 45 GRAUS 2 1/2", ADAPTADOR STORZ 2 1/2", MANGUEIRA DE INCÊNDIO 15M 2 1/2" E ESGUICHO EM LATÃO 2 1/2" - FORNECIMENTO E INSTALAÇÃO. AF_10/2020</t>
  </si>
  <si>
    <t>101917U</t>
  </si>
  <si>
    <t>MANÔMETRO 0 A 200 PSI (0 A 14 KGF/CM2), D = 50MM - FORNECIMENTO E INSTALAÇÃO. AF_10/2020</t>
  </si>
  <si>
    <t>105555UU</t>
  </si>
  <si>
    <t>BLOCO AUTÔNOMO DE ILUMINAÇÃO DE EMERGÊNCIA COM DOIS REFLETORES - FORNECIMENTO E INSTALAÇÃO. AF_09/2024</t>
  </si>
  <si>
    <t>43.10.110/CDHUU</t>
  </si>
  <si>
    <t>Conjunto motor-bomba (centrífuga) 5 cv, monoestágio, Hmam= 14 a 26 mca, Q= 56 a 30 m³/h</t>
  </si>
  <si>
    <t>47.11.021/CDHUU</t>
  </si>
  <si>
    <t>Pressostato diferencial ajustável mecânico, montagem inferior com diâmetro de 1/2" e/ou 1/4", faixa de operação até 16 bar</t>
  </si>
  <si>
    <t>50.01.090/CDHUU</t>
  </si>
  <si>
    <t>Botoeira para acionamento de bomba de incêndio tipo quebra-vidro</t>
  </si>
  <si>
    <t>50.05.230/CDHUU</t>
  </si>
  <si>
    <t>Sirene audiovisual tipo endereçável</t>
  </si>
  <si>
    <t>50.05.270/CDHUU</t>
  </si>
  <si>
    <t>Central de detecção e alarme de incêndio completa, autonomia de 1 hora para 12 laços, 220 V/12 V</t>
  </si>
  <si>
    <t>50.05.430/CDHUU</t>
  </si>
  <si>
    <t>Detector óptico de fumaça com base endereçável</t>
  </si>
  <si>
    <t>97.02.193/CDHUU</t>
  </si>
  <si>
    <t>Placa de sinalização em PVC fotoluminescente (200x200mm), com indicação de equipamentos de alarme, detecção e extinção de incêndio</t>
  </si>
  <si>
    <t>97.02.195/CDHUU</t>
  </si>
  <si>
    <t>Placa de sinalização em PVC fotoluminescente (240x120mm), com indicação de rota de evacuação e saída de emergência</t>
  </si>
  <si>
    <t>20-005-036/SIURB-EDIFU</t>
  </si>
  <si>
    <t>SERVIÇOS TÉCNICOS PROFISSIONAIS PARA OBTENÇÃO DO AVCB JUNTO AO CORPO DE BOMBEIROS PARA EDIFICAÇÕES ATÉ 2000 M2</t>
  </si>
  <si>
    <t>GL</t>
  </si>
  <si>
    <t>15.05</t>
  </si>
  <si>
    <t>86881U</t>
  </si>
  <si>
    <t>SIFÃO DO TIPO GARRAFA EM METAL CROMADO 1 X 1.1/2? - FORNECIMENTO E INSTALAÇÃO. AF_01/2020</t>
  </si>
  <si>
    <t>89714U</t>
  </si>
  <si>
    <t>TUBO PVC, SERIE NORMAL, ESGOTO PREDIAL, DN 100 MM, FORNECIDO E INSTALADO EM RAMAL DE DESCARGA OU RAMAL DE ESGOTO SANITÁRIO. AF_08/2022</t>
  </si>
  <si>
    <t>89731U</t>
  </si>
  <si>
    <t>JOELHO 90 GRAUS, PVC, SERIE NORMAL, ESGOTO PREDIAL, DN 50 MM, JUNTA ELÁSTICA, FORNECIDO E INSTALADO EM RAMAL DE DESCARGA OU RAMAL DE ESGOTO SANITÁRIO. AF_08/2022</t>
  </si>
  <si>
    <t>89732U</t>
  </si>
  <si>
    <t>JOELHO 45 GRAUS, PVC, SERIE NORMAL, ESGOTO PREDIAL, DN 50 MM, JUNTA ELÁSTICA, FORNECIDO E INSTALADO EM RAMAL DE DESCARGA OU RAMAL DE ESGOTO SANITÁRIO. AF_08/2022</t>
  </si>
  <si>
    <t>89746U</t>
  </si>
  <si>
    <t>JOELHO 45 GRAUS, PVC, SERIE NORMAL, ESGOTO PREDIAL, DN 100 MM, JUNTA ELÁSTICA, FORNECIDO E INSTALADO EM RAMAL DE DESCARGA OU RAMAL DE ESGOTO SANITÁRIO. AF_08/2022</t>
  </si>
  <si>
    <t>89784U</t>
  </si>
  <si>
    <t>TE, PVC, SERIE NORMAL, ESGOTO PREDIAL, DN 50 X 50 MM, JUNTA ELÁSTICA, FORNECIDO E INSTALADO EM RAMAL DE DESCARGA OU RAMAL DE ESGOTO SANITÁRIO. AF_08/2022</t>
  </si>
  <si>
    <t>89569UU</t>
  </si>
  <si>
    <t>JUNÇÃO SIMPLES, PVC, SERIE NORMAL, ESGOTO, DN 100 X 50 MM, JUNTA ELÁSTICA, FORNECIDO E INSTALADO EM RAMAL DE ENCAMINHAMENTO.</t>
  </si>
  <si>
    <t>13.102.000961.SERU</t>
  </si>
  <si>
    <t>Adaptador ponta bolsa e virola PVC para sifão metálico Ø 40 mm x 1 1/2"</t>
  </si>
  <si>
    <t>15.06</t>
  </si>
  <si>
    <t>REDE DE ESGOTO - SERVIÇOS COMPLEMENTARES</t>
  </si>
  <si>
    <t>98110U</t>
  </si>
  <si>
    <t>CAIXA DE GORDURA PEQUENA (CAPACIDADE: 19 L), CIRCULAR, EM PVC, DIÂMETRO INTERNO= 0,3 M. AF_12/2020</t>
  </si>
  <si>
    <t>15.08</t>
  </si>
  <si>
    <t>REDE DE ÁGUAS PLUVIAIS E DRENAGEM - SERVIÇOS COMPLEMENTARES</t>
  </si>
  <si>
    <t>89512U</t>
  </si>
  <si>
    <t>TUBO PVC, SÉRIE R, ÁGUA PLUVIAL, DN 100 MM, FORNECIDO E INSTALADO EM RAMAL DE ENCAMINHAMENTO. AF_06/2022</t>
  </si>
  <si>
    <t>89748U</t>
  </si>
  <si>
    <t>CURVA CURTA 90 GRAUS, PVC, SERIE NORMAL, ESGOTO PREDIAL, DN 100 MM, JUNTA ELÁSTICA, FORNECIDO E INSTALADO EM RAMAL DE DESCARGA OU RAMAL DE ESGOTO SANITÁRIO. AF_08/2022</t>
  </si>
  <si>
    <t>49.06.010/CDHUU</t>
  </si>
  <si>
    <t>Grelha hemisférica em ferro fundido de 4´</t>
  </si>
  <si>
    <t>16.05.012/SECEDUSPU</t>
  </si>
  <si>
    <t>CA-11 CAIXA DE AREIA COM GRELHA</t>
  </si>
  <si>
    <t>15.09</t>
  </si>
  <si>
    <t>86906U</t>
  </si>
  <si>
    <t>TORNEIRA CROMADA DE MESA, 1/2? OU 3/4?, PARA LAVATÓRIO, PADRÃO POPULAR - FORNECIMENTO E INSTALAÇÃO. AF_01/2020</t>
  </si>
  <si>
    <t>86910U</t>
  </si>
  <si>
    <t>TORNEIRA CROMADA TUBO MÓVEL, DE PAREDE, 1/2" OU 3/4", PARA PIA DE COZINHA, PADRÃO MÉDIO - FORNECIMENTO E INSTALAÇÃO. AF_01/2020</t>
  </si>
  <si>
    <t>86914U</t>
  </si>
  <si>
    <t>TORNEIRA CROMADA 1/2? OU 3/4? PARA TANQUE, PADRÃO MÉDIO - FORNECIMENTO E INSTALAÇÃO. AF_01/2020</t>
  </si>
  <si>
    <t>86919U</t>
  </si>
  <si>
    <t>TANQUE DE LOUÇA BRANCA COM COLUNA, 30L OU EQUIVALENTE, INCLUSO SIFÃO FLEXÍVEL EM PVC, VÁLVULA METÁLICA E TORNEIRA DE METAL CROMADO PADRÃO MÉDIO - FORNECIMENTO E INSTALAÇÃO. AF_01/2020</t>
  </si>
  <si>
    <t>86932U</t>
  </si>
  <si>
    <t>VASO SANITÁRIO SIFONADO COM CAIXA ACOPLADA LOUÇA BRANCA - PADRÃO MÉDIO, INCLUSO ENGATE FLEXÍVEL EM METAL CROMADO, 1/2 X 40CM - FORNECIMENTO E INSTALAÇÃO. AF_01/2020</t>
  </si>
  <si>
    <t>86936U</t>
  </si>
  <si>
    <t>CUBA DE EMBUTIR DE AÇO INOXIDÁVEL MÉDIA, INCLUSO VÁLVULA TIPO AMERICANA E SIFÃO TIPO GARRAFA EM METAL CROMADO - FORNECIMENTO E INSTALAÇÃO. AF_01/2020</t>
  </si>
  <si>
    <t>100849U</t>
  </si>
  <si>
    <t>ASSENTO SANITÁRIO CONVENCIONAL - FORNECIMENTO E INSTALACAO. AF_01/2020</t>
  </si>
  <si>
    <t>44.02.062/CDHUU</t>
  </si>
  <si>
    <t>Tampo/bancada em granito, com frontão, espessura de 2 cm, acabamento polido</t>
  </si>
  <si>
    <t>15.10</t>
  </si>
  <si>
    <t>CLIMATIZAÇÃO</t>
  </si>
  <si>
    <t>104196U</t>
  </si>
  <si>
    <t>CURVA 90 GRAUS, PPR, DN 20 MM, INSTALADO EM RAMAL OU SUB-RAMAL DE ÁGUA - FORNECIMENTO E INSTALAÇÃO. AF_08/2022</t>
  </si>
  <si>
    <t>MURO DE ARRIMO</t>
  </si>
  <si>
    <t>87893U</t>
  </si>
  <si>
    <t>CHAPISCO APLICADO EM ALVENARIA (SEM PRESENÇA DE VÃOS) E ESTRUTURAS DE CONCRETO DE FACHADA, COM COLHER DE PEDREIRO. ARGAMASSA TRAÇO 1:3 COM PREPARO MANUAL. AF_10/2022</t>
  </si>
  <si>
    <t>104953U</t>
  </si>
  <si>
    <t>MASSA ÚNICA, EM ARGAMASSA INDUSTRIALIZADA, PREPARO MECÂNICO, APLICADA COM EQUIPAMENTO DE MISTURA E PROJEÇÃO DE ARGAMASSA EM PAREDES INTERNAS, E = 17,5MM, COM TALISCAS. AF_03/2024</t>
  </si>
  <si>
    <t>ESCAVAÇÕES, CARGAS E TRANSPORTES</t>
  </si>
  <si>
    <t>101219U</t>
  </si>
  <si>
    <t>ESCAVAÇÃO VERTICAL PARA EDIFICAÇÃO, COM CARGA, DESCARGA E TRANSPORTE DE SOLO DE 1ª CATEGORIA, COM ESCAVADEIRA HIDRÁULICA (CAÇAMBA: 0,8 M³ / 111 HP), FROTA DE 6 CAMINHÕES BASCULANTES DE 18 M³, DMT DE 6 KM E VELOCIDADE MÉDIA 22 KM/H. AF_05/2020</t>
  </si>
  <si>
    <t>03.02</t>
  </si>
  <si>
    <t>ATERRO E COMPACTAÇÃO</t>
  </si>
  <si>
    <t>ARGILA OU BARRO PARA ATERRO/REATERRO (RETIRADO NA JAZIDA, SEM TRANSPORTE)</t>
  </si>
  <si>
    <t>EXECUÇÃO E COMPACTAÇÃO DE ATERRO COM SOLO PREDOMINANTEMENTE ARGILOSO - EXCLUSIVE SOLO, ESCAVAÇÃO, CARGA E TRANSPORTE. AF_11/2019</t>
  </si>
  <si>
    <t>INFRAESTRUTURA</t>
  </si>
  <si>
    <t>INFRAESTRUTURA - FORMAS</t>
  </si>
  <si>
    <t>INFRAESTRUTURA - ARMADURAS</t>
  </si>
  <si>
    <t>ARMAÇÃO DE BLOCO, VIGA BALDRAME OU SAPATA UTILIZANDO AÇO CA-50 DE 10 MM - MONTAGEM. AF_06/2017</t>
  </si>
  <si>
    <t>96547U</t>
  </si>
  <si>
    <t>ARMAÇÃO DE BLOCO, VIGA BALDRAME OU SAPATA UTILIZANDO AÇO CA-50 DE 12,5 MM - MONTAGEM. AF_06/2017</t>
  </si>
  <si>
    <t>INFRAESTRUTURA - CONCRETO</t>
  </si>
  <si>
    <t>04.06</t>
  </si>
  <si>
    <t>95578U</t>
  </si>
  <si>
    <t>MONTAGEM DE ARMADURA DE ESTACAS, DIÂMETRO = 12,5 MM. AF_09/2021_PS</t>
  </si>
  <si>
    <t>95601U</t>
  </si>
  <si>
    <t>ARRASAMENTO MECANICO DE ESTACA DE CONCRETO ARMADO, DIAMETROS DE ATÉ 40 CM. AF_05/2021</t>
  </si>
  <si>
    <t>100651UD</t>
  </si>
  <si>
    <t>ESTACA HÉLICE CONTÍNUA, DIÂMETRO DE 30 CM, INCLUSO CONCRETO FCK=30MPA (EXCLUSIVE BOMBEAMENTO, MOBILIZAÇÃO E DESMOBILIZAÇÃO). AF_12/2019_PA</t>
  </si>
  <si>
    <t>12.12.010/CDHU</t>
  </si>
  <si>
    <t>Taxa de mobilização e desmobilização de equipamentos para execução de estaca tipo hélice contínua em solo</t>
  </si>
  <si>
    <t>TX</t>
  </si>
  <si>
    <t>04.07</t>
  </si>
  <si>
    <t>04.09</t>
  </si>
  <si>
    <t>04.10</t>
  </si>
  <si>
    <t>04.11</t>
  </si>
  <si>
    <t>14.01.020/CDHUU</t>
  </si>
  <si>
    <t>Alvenaria de embasamento em tijolo maciço comum</t>
  </si>
  <si>
    <t>CPU5</t>
  </si>
  <si>
    <t>ADMNISTRAÇÃO LOCAL DE OBRA</t>
  </si>
  <si>
    <t>01.17.031/CDHUU</t>
  </si>
  <si>
    <t>Projeto executivo de arquitetura em formato A1</t>
  </si>
  <si>
    <t>16.01</t>
  </si>
  <si>
    <t>16.02</t>
  </si>
  <si>
    <t>91854U</t>
  </si>
  <si>
    <t>ELETRODUTO FLEXÍVEL CORRUGADO, PVC, DN 25 MM (3/4"), PARA CIRCUITOS TERMINAIS, INSTALADO EM PAREDE - FORNECIMENTO E INSTALAÇÃO. AF_03/2023</t>
  </si>
  <si>
    <t>91856U</t>
  </si>
  <si>
    <t>ELETRODUTO FLEXÍVEL CORRUGADO, PVC, DN 32 MM (1"), PARA CIRCUITOS TERMINAIS, INSTALADO EM PAREDE - FORNECIMENTO E INSTALAÇÃO. AF_03/2023</t>
  </si>
  <si>
    <t>91873U</t>
  </si>
  <si>
    <t>ELETRODUTO RÍGIDO ROSCÁVEL, PVC, DN 40 MM (1 1/4"), PARA CIRCUITOS TERMINAIS, INSTALADO EM PAREDE - FORNECIMENTO E INSTALAÇÃO. AF_03/2023</t>
  </si>
  <si>
    <t>91878U</t>
  </si>
  <si>
    <t>LUVA PARA ELETRODUTO, PVC, ROSCÁVEL, DN 20 MM (1/2"), PARA CIRCUITOS TERMINAIS, INSTALADA EM LAJE - FORNECIMENTO E INSTALAÇÃO. AF_03/2023</t>
  </si>
  <si>
    <t>91881U</t>
  </si>
  <si>
    <t>LUVA PARA ELETRODUTO, PVC, ROSCÁVEL, DN 40 MM (1 1/4"), PARA CIRCUITOS TERMINAIS, INSTALADA EM LAJE - FORNECIMENTO E INSTALAÇÃO. AF_03/2023</t>
  </si>
  <si>
    <t>91899U</t>
  </si>
  <si>
    <t>CURVA 90 GRAUS PARA ELETRODUTO, PVC, ROSCÁVEL, DN 20 MM (1/2"), PARA CIRCUITOS TERMINAIS, INSTALADA EM LAJE - FORNECIMENTO E INSTALAÇÃO. AF_03/2023</t>
  </si>
  <si>
    <t>91910U</t>
  </si>
  <si>
    <t>CURVA 180 GRAUS PARA ELETRODUTO, PVC, ROSCÁVEL, DN 40 MM (1 1/4"), PARA CIRCUITOS TERMINAIS, INSTALADA EM LAJE - FORNECIMENTO E INSTALAÇÃO. AF_03/2023</t>
  </si>
  <si>
    <t>93008U</t>
  </si>
  <si>
    <t>ELETRODUTO RÍGIDO ROSCÁVEL, PVC, DN 50 MM (1 1/2"), PARA REDE ENTERRADA DE DISTRIBUIÇÃO DE ENERGIA ELÉTRICA - FORNECIMENTO E INSTALAÇÃO. AF_12/2021</t>
  </si>
  <si>
    <t>93011U</t>
  </si>
  <si>
    <t>ELETRODUTO RÍGIDO ROSCÁVEL, PVC, DN 85 MM (3"), PARA REDE ENTERRADA DE DISTRIBUIÇÃO DE ENERGIA ELÉTRICA - FORNECIMENTO E INSTALAÇÃO. AF_12/2021</t>
  </si>
  <si>
    <t>93012U</t>
  </si>
  <si>
    <t>ELETRODUTO RÍGIDO ROSCÁVEL, PVC, DN 110 MM (4"), PARA REDE ENTERRADA DE DISTRIBUIÇÃO DE ENERGIA ELÉTRICA - FORNECIMENTO E INSTALAÇÃO. AF_12/2021</t>
  </si>
  <si>
    <t>LUVA DE EMENDA PARA ELETRODUTO, AÇO GALVANIZADO, DN 25 MM (1), APARENTE - FORNECIMENTO E INSTALAÇÃO. AF_10/2022</t>
  </si>
  <si>
    <t>104406UU</t>
  </si>
  <si>
    <t>ELETRODUTO RIGIDO, EM ACO ZINCADO OU GALVANIZADO, TIPO PESADO, DN=3/4", APARENTE - FORNECIMENTO E INSTALAÇÃO. AF_10/2022</t>
  </si>
  <si>
    <t>38.07.210/CDHUU</t>
  </si>
  <si>
    <t>Vergalhão com rosca, porca e arruela de diâmetro 1/4´ (tirante)</t>
  </si>
  <si>
    <t>38.21.110/CDHUU</t>
  </si>
  <si>
    <t>Eletrocalha lisa galvanizada a fogo, 50 x 50 mm, com acessórios</t>
  </si>
  <si>
    <t>38.21.920/CDHUU</t>
  </si>
  <si>
    <t>Eletrocalha perfurada galvanizada a fogo, 100 x 50 mm, com acessórios</t>
  </si>
  <si>
    <t>38.22.610/CDHUU</t>
  </si>
  <si>
    <t>Tampa de encaixe para eletrocalha, galvanizada a fogo, L= 50 mm</t>
  </si>
  <si>
    <t>38.22.620/CDHUU</t>
  </si>
  <si>
    <t>Tampa de encaixe para eletrocalha, galvanizada a fogo, L= 100 mm</t>
  </si>
  <si>
    <t>38.23.110/CDHUU</t>
  </si>
  <si>
    <t>Suporte para eletrocalha, galvanizado a fogo, 100x100 mm</t>
  </si>
  <si>
    <t>16.03</t>
  </si>
  <si>
    <t>LUMINÁRIAS INTERNAS E EXTERNAS</t>
  </si>
  <si>
    <t>09-009-051/SIURB-EDIFU</t>
  </si>
  <si>
    <t>LUMINÁRIA COMERCIAL DE SOBREPOR COM DIFUSOR TRANSPARENTE OU FOSCO PARA 2 LÂMPADAS TUBULARES DE LED 18/20W - COMPLETA</t>
  </si>
  <si>
    <t>16.04</t>
  </si>
  <si>
    <t>91937U</t>
  </si>
  <si>
    <t>CAIXA OCTOGONAL 3" X 3", PVC, INSTALADA EM LAJE - FORNECIMENTO E INSTALAÇÃO. AF_03/2023</t>
  </si>
  <si>
    <t>91940U</t>
  </si>
  <si>
    <t>CAIXA RETANGULAR 4" X 2" MÉDIA (1,30 M DO PISO), PVC, INSTALADA EM PAREDE - FORNECIMENTO E INSTALAÇÃO. AF_03/2023</t>
  </si>
  <si>
    <t>97888U</t>
  </si>
  <si>
    <t>CAIXA ENTERRADA ELÉTRICA RETANGULAR, EM ALVENARIA COM TIJOLOS CERÂMICOS MACIÇOS, FUNDO COM BRITA, DIMENSÕES INTERNAS: 0,6X0,6X0,6 M. AF_12/2020</t>
  </si>
  <si>
    <t>106023UU</t>
  </si>
  <si>
    <t>QUADRO DE DISTRIBUIÇÃO DE ENERGIA EM CHAPA DE AÇO GALVANIZADO, DE EMBUTIR, COM BARRAMENTO TRIFÁSICO, PARA 48 DISJUNTORES DIN 100A - FORNECIMENTO E INSTALAÇÃO. AF_07/2025</t>
  </si>
  <si>
    <t>106024UU</t>
  </si>
  <si>
    <t>QUADRO DE DISTRIBUIÇÃO DE ENERGIA EM CHAPA DE AÇO GALVANIZADO, DE SOBREPOR, COM BARRAMENTO TRIFÁSICO, PARA 28 DISJUNTORES DIN 100A - FORNECIMENTO E INSTALAÇÃO. AF_07/2025</t>
  </si>
  <si>
    <t>106026UU</t>
  </si>
  <si>
    <t>QUADRO DE DISTRIBUIÇÃO DE ENERGIA EM CHAPA DE AÇO GALVANIZADO, DE SOBREPOR, COM BARRAMENTO TRIFÁSICO, PARA 48 DISJUNTORES DIN 100A - FORNECIMENTO E INSTALAÇÃO. AF_07/2025</t>
  </si>
  <si>
    <t>16.05</t>
  </si>
  <si>
    <t>REDE DE BAIXA TENSÃO - BASES, CHAVES E DISJUNTORES</t>
  </si>
  <si>
    <t>CPU7</t>
  </si>
  <si>
    <t>INTERRUPTOR DIFERENCIAL RESIDUAL 4 POLOS 25A 30MA</t>
  </si>
  <si>
    <t>93655U</t>
  </si>
  <si>
    <t>DISJUNTOR MONOPOLAR TIPO DIN, CORRENTE NOMINAL DE 20A - FORNECIMENTO E INSTALAÇÃO. AF_10/2020</t>
  </si>
  <si>
    <t>93660U</t>
  </si>
  <si>
    <t>DISJUNTOR BIPOLAR TIPO DIN, CORRENTE NOMINAL DE 10A - FORNECIMENTO E INSTALAÇÃO. AF_10/2020</t>
  </si>
  <si>
    <t>93661U</t>
  </si>
  <si>
    <t>DISJUNTOR BIPOLAR TIPO DIN, CORRENTE NOMINAL DE 16A - FORNECIMENTO E INSTALAÇÃO. AF_10/2020</t>
  </si>
  <si>
    <t>93662U</t>
  </si>
  <si>
    <t>DISJUNTOR BIPOLAR TIPO DIN, CORRENTE NOMINAL DE 20A - FORNECIMENTO E INSTALAÇÃO. AF_10/2020</t>
  </si>
  <si>
    <t>93673U</t>
  </si>
  <si>
    <t>DISJUNTOR TRIPOLAR TIPO DIN, CORRENTE NOMINAL DE 50A - FORNECIMENTO E INSTALAÇÃO. AF_07/2025</t>
  </si>
  <si>
    <t>101895U</t>
  </si>
  <si>
    <t>DISJUNTOR TERMOMAGNÉTICO TRIPOLAR , CORRENTE NOMINAL DE 125A - FORNECIMENTO E INSTALAÇÃO. AF_10/2020</t>
  </si>
  <si>
    <t>101896U</t>
  </si>
  <si>
    <t>DISJUNTOR TERMOMAGNÉTICO TRIPOLAR , CORRENTE NOMINAL DE 200A - FORNECIMENTO E INSTALAÇÃO. AF_10/2020</t>
  </si>
  <si>
    <t>37.24.031/CDHUU</t>
  </si>
  <si>
    <t>Supressor de surto monofásico, corrente nominal 4 a 11 kA, Imax. de surto 12 até 15 kA</t>
  </si>
  <si>
    <t>37.24.032/CDHUU</t>
  </si>
  <si>
    <t>Supressor de surto monofásico, corrente nominal 20 kA, Imax. de surto 50 até 80 kA</t>
  </si>
  <si>
    <t>16.109.000103.SERU</t>
  </si>
  <si>
    <t>Disjuntor tripolar compacto &gt; 63 A até 100 A com acionamento na porta do quadro de distribuição</t>
  </si>
  <si>
    <t>16.06</t>
  </si>
  <si>
    <t>91924U</t>
  </si>
  <si>
    <t>CABO DE COBRE FLEXÍVEL ISOLADO, 1,5 MM², ANTI-CHAMA 450/750 V, PARA CIRCUITOS TERMINAIS - FORNECIMENTO E INSTALAÇÃO. AF_03/2023</t>
  </si>
  <si>
    <t>91926U</t>
  </si>
  <si>
    <t>CABO DE COBRE FLEXÍVEL ISOLADO, 2,5 MM², ANTI-CHAMA 450/750 V, PARA CIRCUITOS TERMINAIS - FORNECIMENTO E INSTALAÇÃO. AF_03/2023</t>
  </si>
  <si>
    <t>91930U</t>
  </si>
  <si>
    <t>CABO DE COBRE FLEXÍVEL ISOLADO, 6 MM², ANTI-CHAMA 450/750 V, PARA CIRCUITOS TERMINAIS - FORNECIMENTO E INSTALAÇÃO. AF_03/2023</t>
  </si>
  <si>
    <t>91933U</t>
  </si>
  <si>
    <t>CABO DE COBRE FLEXÍVEL ISOLADO, 10 MM², ANTI-CHAMA 0,6/1,0 KV, PARA CIRCUITOS TERMINAIS - FORNECIMENTO E INSTALAÇÃO. AF_03/2023</t>
  </si>
  <si>
    <t>92982U</t>
  </si>
  <si>
    <t>CABO DE COBRE FLEXÍVEL ISOLADO, 16 MM², ANTI-CHAMA 0,6/1,0 KV, PARA DISTRIBUIÇÃO - FORNECIMENTO E INSTALAÇÃO. AF_10/2020</t>
  </si>
  <si>
    <t>92984U</t>
  </si>
  <si>
    <t>CABO DE COBRE FLEXÍVEL ISOLADO, 25 MM², ANTI-CHAMA 0,6/1,0 KV, PARA REDE ENTERRADA DE DISTRIBUIÇÃO DE ENERGIA ELÉTRICA - FORNECIMENTO E INSTALAÇÃO. AF_12/2021</t>
  </si>
  <si>
    <t>92988U</t>
  </si>
  <si>
    <t>CABO DE COBRE FLEXÍVEL ISOLADO, 50 MM², ANTI-CHAMA 0,6/1,0 KV, PARA REDE ENTERRADA DE DISTRIBUIÇÃO DE ENERGIA ELÉTRICA - FORNECIMENTO E INSTALAÇÃO. AF_12/2021</t>
  </si>
  <si>
    <t>92992U</t>
  </si>
  <si>
    <t>CABO DE COBRE FLEXÍVEL ISOLADO, 95 MM², ANTI-CHAMA 0,6/1,0 KV, PARA REDE ENTERRADA DE DISTRIBUIÇÃO DE ENERGIA ELÉTRICA - FORNECIMENTO E INSTALAÇÃO. AF_12/2021</t>
  </si>
  <si>
    <t>16.07</t>
  </si>
  <si>
    <t>TOMADAS E INTERRUPTORES</t>
  </si>
  <si>
    <t>91953U</t>
  </si>
  <si>
    <t>INTERRUPTOR SIMPLES (1 MÓDULO), 10A/250V, INCLUINDO SUPORTE E PLACA - FORNECIMENTO E INSTALAÇÃO. AF_03/2023</t>
  </si>
  <si>
    <t>91996U</t>
  </si>
  <si>
    <t>TOMADA MÉDIA DE EMBUTIR (1 MÓDULO), 2P+T 10 A, INCLUINDO SUPORTE E PLACA - FORNECIMENTO E INSTALAÇÃO. AF_03/2023</t>
  </si>
  <si>
    <t>91997U</t>
  </si>
  <si>
    <t>TOMADA MÉDIA DE EMBUTIR (1 MÓDULO), 2P+T 20 A, INCLUINDO SUPORTE E PLACA - FORNECIMENTO E INSTALAÇÃO. AF_03/2023</t>
  </si>
  <si>
    <t>92004U</t>
  </si>
  <si>
    <t>TOMADA MÉDIA DE EMBUTIR (2 MÓDULOS), 2P+T 10 A, INCLUINDO SUPORTE E PLACA - FORNECIMENTO E INSTALAÇÃO. AF_03/2023</t>
  </si>
  <si>
    <t>16.08</t>
  </si>
  <si>
    <t>98111U</t>
  </si>
  <si>
    <t>CAIXA DE INSPEÇÃO PARA ATERRAMENTO, CIRCULAR, EM POLIETILENO, DIÂMETRO INTERNO = 0,3 M. AF_12/2020</t>
  </si>
  <si>
    <t>38.01.060/CDHUU</t>
  </si>
  <si>
    <t>Eletroduto de PVC rígido roscável de 1´ - com acessórios</t>
  </si>
  <si>
    <t>42.05.250/CDHUU</t>
  </si>
  <si>
    <t>Barra condutora chata em alumínio de 3/4´ x 1/4´, inclusive acessórios de fixação</t>
  </si>
  <si>
    <t>16.09</t>
  </si>
  <si>
    <t>LÓGICA</t>
  </si>
  <si>
    <t>91857U</t>
  </si>
  <si>
    <t>ELETRODUTO FLEXÍVEL CORRUGADO REFORÇADO, PVC, DN 32 MM (1"), PARA CIRCUITOS TERMINAIS, INSTALADO EM PAREDE - FORNECIMENTO E INSTALAÇÃO. AF_03/2023</t>
  </si>
  <si>
    <t>98307U</t>
  </si>
  <si>
    <t>TOMADA DE REDE RJ45 - FORNECIMENTO E INSTALAÇÃO. AF_11/2019</t>
  </si>
  <si>
    <t>16.115.000050.SERU</t>
  </si>
  <si>
    <t>Caixa de passagem em chapa de aço com tampa parafusada 102 x 102 x 82 mm</t>
  </si>
  <si>
    <t>16.10</t>
  </si>
  <si>
    <t>APARELHOS DE CLIMATIZAÇÃO</t>
  </si>
  <si>
    <t>103244U</t>
  </si>
  <si>
    <t>AR CONDICIONADO SPLIT INVERTER, HI-WALL (PAREDE), 9000 BTU/H, CICLO FRIO - FORNECIMENTO E INSTALAÇÃO. AF_11/2021_PE</t>
  </si>
  <si>
    <t>103247U</t>
  </si>
  <si>
    <t>AR CONDICIONADO SPLIT INVERTER, HI-WALL (PAREDE), 12000 BTU/H, CICLO FRIO - FORNECIMENTO E INSTALAÇÃO. AF_11/2021_PE</t>
  </si>
  <si>
    <t>103289U</t>
  </si>
  <si>
    <t>TUBO EM COBRE FLEXÍVEL, DN 1/4", COM ISOLAMENTO, INSTALADO EM FORRO, PARA RAMAL DE ALIMENTAÇÃO DE AR CONDICIONADO, INCLUSO FIXADOR. AF_11/2021_PA</t>
  </si>
  <si>
    <t>103291U</t>
  </si>
  <si>
    <t>TUBO EM COBRE FLEXÍVEL, DN 1/2", COM ISOLAMENTO, INSTALADO EM FORRO, PARA RAMAL DE ALIMENTAÇÃO DE AR CONDICIONADO, INCLUSO FIXADOR. AF_11/2021_PA</t>
  </si>
  <si>
    <t>16.11</t>
  </si>
  <si>
    <t>VENTILAÇÃO MECÂNICA</t>
  </si>
  <si>
    <t>43.05.030/CPU</t>
  </si>
  <si>
    <t>Exaustor ref comercial SICFLUX MAXX 150</t>
  </si>
  <si>
    <t>61.10.300/CDHUU</t>
  </si>
  <si>
    <t>Duto flexível aluminizado, seção circular de 10cm (4´)</t>
  </si>
  <si>
    <t>61.10.564/CDHUU</t>
  </si>
  <si>
    <t>Grelha de insuflação de ar em alumínio anodizado, de dupla deflexão, tamanho: até 0,10 m²</t>
  </si>
  <si>
    <t>100556U</t>
  </si>
  <si>
    <t>CAIXA DE PASSAGEM PARA TELEFONE 15X15X10CM (SOBREPOR), FORNECIMENTO E INSTALACAO. AF_11/2019</t>
  </si>
  <si>
    <t>100665U</t>
  </si>
  <si>
    <t>JANELA DE MADEIRA - CEDRINHO/ANGELIM OU EQUIVALENTE DA REGIÃO - DE ABRIR COM 4 FOLHAS (2 VENEZIANAS E 2 GUILHOTINAS PARA VIDRO), COM BATENTE, ALIZAR E FERRAGENS. EXCLUSIVE VIDROS, ACABAMENTO E CONTRAMARCO. FORNECIMENTO E INSTALAÇÃO. AF_12/2019</t>
  </si>
  <si>
    <t>101165U</t>
  </si>
  <si>
    <t>ALVENARIA DE EMBASAMENTO COM BLOCO ESTRUTURAL DE CONCRETO, DE 14X19X29CM E ARGAMASSA DE ASSENTAMENTO COM PREPARO EM BETONEIRA. AF_05/2020</t>
  </si>
  <si>
    <t>101875U</t>
  </si>
  <si>
    <t>QUADRO DE DISTRIBUIÇÃO DE ENERGIA EM CHAPA DE AÇO GALVANIZADO, DE EMBUTIR, COM BARRAMENTO TRIFÁSICO, PARA 12 DISJUNTORES DIN 100A - FORNECIMENTO E INSTALAÇÃO. AF_10/2020</t>
  </si>
  <si>
    <t>101891U</t>
  </si>
  <si>
    <t>DISJUNTOR MONOPOLAR TIPO NEMA, CORRENTE NOMINAL DE 35 ATÉ 50A - FORNECIMENTO E INSTALAÇÃO. AF_10/2020</t>
  </si>
  <si>
    <t>103328U</t>
  </si>
  <si>
    <t>ALVENARIA DE VEDAÇÃO DE BLOCOS CERÂMICOS FURADOS NA HORIZONTAL DE 9X19X19 CM (ESPESSURA 9 CM) E ARGAMASSA DE ASSENTAMENTO COM PREPARO EM BETONEIRA. AF_12/2021</t>
  </si>
  <si>
    <t>EXTINTOR DE INCENDIO PORTATIL COM CARGA DE AGUA PRESSURIZADA DE 10 L, CLASSE A</t>
  </si>
  <si>
    <t>EXTINTOR DE INCENDIO PORTATIL COM CARGA DE PO QUIMICO SECO (PQS) DE 4 KG, CLASSE BC</t>
  </si>
  <si>
    <t>FORRO DE PVC LISO, BRANCO, REGUA DE 10 CM, ESPESSURA DE 8 MM A 10 MM (COM COLOCACAO / SEM ESTRUTURA METALICA)</t>
  </si>
  <si>
    <t>FECHADURA ESPELHO PARA PORTA EXTERNA, EM ACO INOX (MAQUINA, TESTA E CONTRA-TESTA) E EM ZAMAC (MACANETA, LINGUETA E TRINCOS) COM ACABAMENTO CROMADO, MAQUINA DE 40 MM, INCLUINDO CHAVE TIPO CILINDRO</t>
  </si>
  <si>
    <t>CJ</t>
  </si>
  <si>
    <t>FECHADURA ROSETA REDONDA PARA PORTA DE BANHEIRO, EM ACO INOX (MAQUINA, TESTA E CONTRA-TESTA) E EM ZAMAC (MACANETA, LINGUETA E TRINCOS) COM ACABAMENTO CROMADO, MAQUINA DE 40 MM, INCLUINDO CHAVE TIPO TRANQUETA</t>
  </si>
  <si>
    <t>86888U</t>
  </si>
  <si>
    <t>VASO SANITÁRIO SIFONADO COM CAIXA ACOPLADA LOUÇA BRANCA - FORNECIMENTO E INSTALAÇÃO. AF_01/2020</t>
  </si>
  <si>
    <t>86934U</t>
  </si>
  <si>
    <t>BANCADA DE MÁRMORE SINTÉTICO 120 X 60CM, COM CUBA INTEGRADA, INCLUSO SIFÃO TIPO FLEXÍVEL EM PVC, VÁLVULA EM PLÁSTICO CROMADO TIPO AMERICANA E TORNEIRA CROMADA LONGA, DE PAREDE, PADRÃO POPULAR - FORNECIMENTO E INSTALAÇÃO. AF_01/2020</t>
  </si>
  <si>
    <t>86943U</t>
  </si>
  <si>
    <t>LAVATÓRIO LOUÇA BRANCA SUSPENSO, 29,5 X 39CM OU EQUIVALENTE, PADRÃO POPULAR, INCLUSO SIFÃO FLEXÍVEL EM PVC, VÁLVULA E ENGATE FLEXÍVEL 30CM EM PLÁSTICO E TORNEIRA CROMADA DE MESA, PADRÃO POPULAR - FORNECIMENTO E INSTALAÇÃO. AF_01/2020</t>
  </si>
  <si>
    <t>87548U</t>
  </si>
  <si>
    <t>MASSA ÚNICA, PARA RECEBIMENTO DE PINTURA, EM ARGAMASSA TRAÇO 1:2:8, PREPARO MANUAL, APLICADA MANUALMENTE EM FACES INTERNAS DE PAREDES, ESPESSURA DE 10MM, COM EXECUÇÃO DE TALISCAS. AF_06/2014</t>
  </si>
  <si>
    <t>87885U</t>
  </si>
  <si>
    <t>CHAPISCO APLICADO NO TETO OU EM ALVENARIA E ESTRUTURA, COM ROLO PARA TEXTURA ACRÍLICA. ARGAMASSA INDUSTRIALIZADA COM PREPARO EM MISTURADOR 300 KG. AF_10/2022</t>
  </si>
  <si>
    <t>89171U</t>
  </si>
  <si>
    <t>(COMPOSIÇÃO REPRESENTATIVA) DO SERVIÇO DE REVESTIMENTO CERÂMICO PARA PISO COM PLACAS TIPO ESMALTADA EXTRA DE DIMENSÕES 35X35 CM, PARA EDIFICAÇÃO HABITACIONAL UNIFAMILIAR (CASA) E EDIFICAÇÃO PÚBLICA PADRÃO. AF_11/2014</t>
  </si>
  <si>
    <t>89173U</t>
  </si>
  <si>
    <t>(COMPOSIÇÃO REPRESENTATIVA) DO SERVIÇO DE EMBOÇO/MASSA ÚNICA, APLICADO MANUALMENTE, TRAÇO 1:2:8, EM BETONEIRA DE 400L, PAREDES INTERNAS, COM EXECUÇÃO DE TALISCAS, EDIFICAÇÃO HABITACIONAL UNIFAMILIAR (CASAS) E EDIFICAÇÃO PÚBLICA PADRÃO. AF_12/2014</t>
  </si>
  <si>
    <t>89482U</t>
  </si>
  <si>
    <t>CAIXA SIFONADA, PVC, DN 100 X 100 X 50 MM, FORNECIDA E INSTALADA EM RAMAIS DE ENCAMINHAMENTO DE ÁGUA PLUVIAL. AF_06/2022</t>
  </si>
  <si>
    <t>89796U</t>
  </si>
  <si>
    <t>TE, PVC, SERIE NORMAL, ESGOTO PREDIAL, DN 100 X 100 MM, JUNTA ELÁSTICA, FORNECIDO E INSTALADO EM RAMAL DE DESCARGA OU RAMAL DE ESGOTO SANITÁRIO. AF_08/2022</t>
  </si>
  <si>
    <t>89957U</t>
  </si>
  <si>
    <t>PONTO DE CONSUMO TERMINAL DE ÁGUA FRIA (SUBRAMAL) COM TUBULAÇÃO DE PVC, DN 25 MM, INSTALADO EM RAMAL DE ÁGUA, INCLUSOS RASGO E CHUMBAMENTO EM ALVENARIA. AF_12/2014</t>
  </si>
  <si>
    <t>90443U</t>
  </si>
  <si>
    <t>RASGO LINEAR MANUAL EM ALVENARIA, PARA RAMAIS/ DISTRIBUIÇÃO DE INSTALAÇÕES HIDRÁULICAS, DIÂMETROS MENORES OU IGUAIS A 40 MM. AF_09/2023</t>
  </si>
  <si>
    <t>90466U</t>
  </si>
  <si>
    <t>CHUMBAMENTO LINEAR EM ALVENARIA PARA RAMAIS/DISTRIBUIÇÃO DE INSTALAÇÕES HIDRÁULICAS COM DIÂMETROS MENORES OU IGUAIS A 40 MM. AF_09/2023</t>
  </si>
  <si>
    <t>90820U</t>
  </si>
  <si>
    <t>PORTA DE MADEIRA PARA PINTURA, SEMI-OCA (LEVE OU MÉDIA), 60X210CM, ESPESSURA DE 3,5CM, INCLUSO DOBRADIÇAS - FORNECIMENTO E INSTALAÇÃO. AF_12/2019</t>
  </si>
  <si>
    <t>90822U</t>
  </si>
  <si>
    <t>PORTA DE MADEIRA PARA PINTURA, SEMI-OCA (LEVE OU MÉDIA), 80X210CM, ESPESSURA DE 3,5CM, INCLUSO DOBRADIÇAS - FORNECIMENTO E INSTALAÇÃO. AF_12/2019</t>
  </si>
  <si>
    <t>91170U</t>
  </si>
  <si>
    <t>FIXAÇÃO DE TUBOS HORIZONTAIS DE PVC ÁGUA, PVC ESGOTO, PVC ÁGUA PLUVIAL, CPVC, PPR, COBRE OU AÇO, DIÂMETROS MENORES OU IGUAIS A 40 MM, COM ABRAÇADEIRA METÁLICA RÍGIDA TIPO U PERFIL 1 1/4?, FIXADA EM PERFILADO EM LAJE. AF_09/2023_PS</t>
  </si>
  <si>
    <t>91173U</t>
  </si>
  <si>
    <t>FIXAÇÃO DE TUBOS VERTICAIS DE PVC ÁGUA, PVC ESGOTO, PVC ÁGUA PLUVIAL, CPVC, PPR, COBRE OU AÇO, DIÂMETROS MENORES OU IGUAIS A 40 MM, COM ABRAÇADEIRA METÁLICA RÍGIDA TIPO U PERFIL 1 1/4?, FIXADA EM PERFILADO EM PAREDE. AF_09/2023_PS</t>
  </si>
  <si>
    <t>91341U</t>
  </si>
  <si>
    <t>PORTA EM ALUMÍNIO DE ABRIR TIPO VENEZIANA COM GUARNIÇÃO, FIXAÇÃO COM PARAFUSOS - FORNECIMENTO E INSTALAÇÃO. AF_12/2019</t>
  </si>
  <si>
    <t>91862U</t>
  </si>
  <si>
    <t>ELETRODUTO RÍGIDO ROSCÁVEL, PVC, DN 20 MM (1/2"), PARA CIRCUITOS TERMINAIS, INSTALADO EM FORRO - FORNECIMENTO E INSTALAÇÃO. AF_03/2023</t>
  </si>
  <si>
    <t>91870U</t>
  </si>
  <si>
    <t>ELETRODUTO RÍGIDO ROSCÁVEL, PVC, DN 20 MM (1/2"), PARA CIRCUITOS TERMINAIS, INSTALADO EM PAREDE - FORNECIMENTO E INSTALAÇÃO. AF_03/2023</t>
  </si>
  <si>
    <t>91911U</t>
  </si>
  <si>
    <t>CURVA 90 GRAUS PARA ELETRODUTO, PVC, ROSCÁVEL, DN 20 MM (1/2"), PARA CIRCUITOS TERMINAIS, INSTALADA EM PAREDE - FORNECIMENTO E INSTALAÇÃO. AF_03/2023</t>
  </si>
  <si>
    <t>91928U</t>
  </si>
  <si>
    <t>CABO DE COBRE FLEXÍVEL ISOLADO, 4 MM², ANTI-CHAMA 450/750 V, PARA CIRCUITOS TERMINAIS - FORNECIMENTO E INSTALAÇÃO. AF_03/2023</t>
  </si>
  <si>
    <t>91945U</t>
  </si>
  <si>
    <t>SUPORTE PARAFUSADO COM PLACA DE ENCAIXE 4" X 2" ALTO (2,00 M DO PISO) PARA PONTO ELÉTRICO - FORNECIMENTO E INSTALAÇÃO. AF_03/2023</t>
  </si>
  <si>
    <t>92000U</t>
  </si>
  <si>
    <t>TOMADA BAIXA DE EMBUTIR (1 MÓDULO), 2P+T 10 A, INCLUINDO SUPORTE E PLACA - FORNECIMENTO E INSTALAÇÃO. AF_03/2023</t>
  </si>
  <si>
    <t>92008U</t>
  </si>
  <si>
    <t>TOMADA BAIXA DE EMBUTIR (2 MÓDULOS), 2P+T 10 A, INCLUINDO SUPORTE E PLACA - FORNECIMENTO E INSTALAÇÃO. AF_03/2023</t>
  </si>
  <si>
    <t>92023U</t>
  </si>
  <si>
    <t>INTERRUPTOR SIMPLES (1 MÓDULO) COM 1 TOMADA DE EMBUTIR 2P+T 10 A, INCLUINDO SUPORTE E PLACA - FORNECIMENTO E INSTALAÇÃO. AF_03/2023</t>
  </si>
  <si>
    <t>92543U</t>
  </si>
  <si>
    <t>TRAMA DE MADEIRA COMPOSTA POR TERÇAS PARA TELHADOS DE ATÉ 2 ÁGUAS PARA TELHA ONDULADA DE FIBROCIMENTO, METÁLICA, PLÁSTICA OU TERMOACÚSTICA, INCLUSO TRANSPORTE VERTICAL. AF_07/2019</t>
  </si>
  <si>
    <t>92981U</t>
  </si>
  <si>
    <t>CABO DE COBRE FLEXÍVEL ISOLADO, 16 MM², ANTI-CHAMA 450/750 V, PARA DISTRIBUIÇÃO - FORNECIMENTO E INSTALAÇÃO. AF_12/2015</t>
  </si>
  <si>
    <t>93358U</t>
  </si>
  <si>
    <t>ESCAVAÇÃO MANUAL DE VALA COM PROFUNDIDADE MENOR OU IGUAL A 1,30 M. AF_02/2021</t>
  </si>
  <si>
    <t>94210U</t>
  </si>
  <si>
    <t>TELHAMENTO COM TELHA ONDULADA DE FIBROCIMENTO E = 6 MM, COM RECOBRIMENTO LATERAL DE 1 1/4 DE ONDA PARA TELHADO COM INCLINAÇÃO MÁXIMA DE 10°, COM ATÉ 2 ÁGUAS, INCLUSO IÇAMENTO. AF_07/2019</t>
  </si>
  <si>
    <t>94559U</t>
  </si>
  <si>
    <t>JANELA DE AÇO TIPO BASCULANTE PARA VIDROS, COM BATENTE, FERRAGENS E PINTURA ANTICORROSIVA. EXCLUSIVE VIDROS, ACABAMENTO, ALIZAR E CONTRAMARCO. FORNECIMENTO E INSTALAÇÃO. AF_12/2019</t>
  </si>
  <si>
    <t>95240U</t>
  </si>
  <si>
    <t>LASTRO DE CONCRETO MAGRO, APLICADO EM PISOS, LAJES SOBRE SOLO OU RADIERS, ESPESSURA DE 3 CM. AF_07/2016</t>
  </si>
  <si>
    <t>LASTRO DE CONCRETO MAGRO, APLICADO EM PISOS, LAJES SOBRE SOLO OU RADIERS, ESPESSURA DE 5 CM. AF_07/2016</t>
  </si>
  <si>
    <t>95805U</t>
  </si>
  <si>
    <t>CONDULETE DE PVC, TIPO B, PARA ELETRODUTO DE PVC SOLDÁVEL DN 25 MM (3/4), APARENTE - FORNECIMENTO E INSTALAÇÃO. AF_10/2022</t>
  </si>
  <si>
    <t>95811U</t>
  </si>
  <si>
    <t>CONDULETE DE PVC, TIPO LB, PARA ELETRODUTO DE PVC SOLDÁVEL DN 25 MM (3/4), APARENTE - FORNECIMENTO E INSTALAÇÃO. AF_10/2022</t>
  </si>
  <si>
    <t>97586U</t>
  </si>
  <si>
    <t>LUMINÁRIA TIPO CALHA, DE SOBREPOR, COM 2 LÂMPADAS TUBULARES FLUORESCENTES DE 36 W, COM REATOR DE PARTIDA RÁPIDA - FORNECIMENTO E INSTALAÇÃO. AF_02/2020</t>
  </si>
  <si>
    <t>97593U</t>
  </si>
  <si>
    <t>LUMINÁRIA TIPO SPOT, DE SOBREPOR, COM 1 LÂMPADA FLUORESCENTE DE 15 W, SEM REATOR - FORNECIMENTO E INSTALAÇÃO. AF_02/2020</t>
  </si>
  <si>
    <t>97611U</t>
  </si>
  <si>
    <t>LÂMPADA COMPACTA FLUORESCENTE DE 15 W, BASE E27 - FORNECIMENTO E INSTALAÇÃO. AF_02/2020</t>
  </si>
  <si>
    <t>97612U</t>
  </si>
  <si>
    <t>LÂMPADA COMPACTA FLUORESCENTE DE 20 W, BASE E27 - FORNECIMENTO E INSTALAÇÃO. AF_02/2020</t>
  </si>
  <si>
    <t>97886U</t>
  </si>
  <si>
    <t>CAIXA ENTERRADA ELÉTRICA RETANGULAR, EM ALVENARIA COM TIJOLOS CERÂMICOS MACIÇOS, FUNDO COM BRITA, DIMENSÕES INTERNAS: 0,3X0,3X0,3 M. AF_12/2020</t>
  </si>
  <si>
    <t>97906U</t>
  </si>
  <si>
    <t>CAIXA ENTERRADA HIDRÁULICA RETANGULAR, EM ALVENARIA COM BLOCOS DE CONCRETO, DIMENSÕES INTERNAS: 0,6X0,6X0,6 M PARA REDE DE ESGOTO. AF_12/2020</t>
  </si>
  <si>
    <t>98283U</t>
  </si>
  <si>
    <t>CABO TELEFÔNICO CCI-50 4 PARES, SEM BLINDAGEM, INSTALADO EM DISTRIBUIÇÃO DE EDIFICAÇÃO RESIDENCIAL - FORNECIMENTO E INSTALAÇÃO. AF_11/2019</t>
  </si>
  <si>
    <t>98441U</t>
  </si>
  <si>
    <t>PAREDE DE MADEIRA COMPENSADA PARA CONSTRUÇÃO TEMPORÁRIA EM CHAPA SIMPLES, EXTERNA, COM ÁREA LÍQUIDA MAIOR OU IGUAL A 6 M², SEM VÃO. AF_05/2018</t>
  </si>
  <si>
    <t>98442U</t>
  </si>
  <si>
    <t>PAREDE DE MADEIRA COMPENSADA PARA CONSTRUÇÃO TEMPORÁRIA EM CHAPA SIMPLES, EXTERNA, COM ÁREA LÍQUIDA MENOR QUE 6 M², SEM VÃO. AF_05/2018</t>
  </si>
  <si>
    <t>98443U</t>
  </si>
  <si>
    <t>PAREDE DE MADEIRA COMPENSADA PARA CONSTRUÇÃO TEMPORÁRIA EM CHAPA SIMPLES, INTERNA, COM ÁREA LÍQUIDA MAIOR OU IGUAL A 6 M², SEM VÃO. AF_05/2018</t>
  </si>
  <si>
    <t>98444U</t>
  </si>
  <si>
    <t>PAREDE DE MADEIRA COMPENSADA PARA CONSTRUÇÃO TEMPORÁRIA EM CHAPA SIMPLES, INTERNA, COM ÁREA LÍQUIDA MENOR QUE 6 M², SEM VÃO. AF_05/2018</t>
  </si>
  <si>
    <t>98445U</t>
  </si>
  <si>
    <t>PAREDE DE MADEIRA COMPENSADA PARA CONSTRUÇÃO TEMPORÁRIA EM CHAPA SIMPLES, EXTERNA, COM ÁREA LÍQUIDA MAIOR OU IGUAL A 6 M², COM VÃO. AF_05/2018</t>
  </si>
  <si>
    <t>98446U</t>
  </si>
  <si>
    <t>PAREDE DE MADEIRA COMPENSADA PARA CONSTRUÇÃO TEMPORÁRIA EM CHAPA SIMPLES, EXTERNA, COM ÁREA LÍQUIDA MENOR QUE 6 M², COM VÃO. AF_05/2018</t>
  </si>
  <si>
    <t>98447U</t>
  </si>
  <si>
    <t>PAREDE DE MADEIRA COMPENSADA PARA CONSTRUÇÃO TEMPORÁRIA EM CHAPA SIMPLES, INTERNA, COM ÁREA LÍQUIDA MAIOR OU IGUAL A 6 M², COM VÃO. AF_05/2018</t>
  </si>
  <si>
    <t>98448U</t>
  </si>
  <si>
    <t>PAREDE DE MADEIRA COMPENSADA PARA CONSTRUÇÃO TEMPORÁRIA EM CHAPA SIMPLES, INTERNA, COM ÁREA LÍQUIDA MENOR QUE 6 M², COM VÃO. AF_05/2018</t>
  </si>
  <si>
    <t>100251U</t>
  </si>
  <si>
    <t>TRANSPORTE HORIZONTAL MANUAL, DE TUBO DE AÇO CARBONO LEVE OU MÉDIO, PRETO OU GALVANIZADO, COM DIÂMETRO MAIOR QUE 32 MM E MENOR OU IGUAL A 65 MM (UNIDADE: MXKM). AF_07/2019</t>
  </si>
  <si>
    <t>mxkm</t>
  </si>
  <si>
    <t>88278U</t>
  </si>
  <si>
    <t>MONTADOR DE ESTRUTURA METÁLICA COM ENCARGOS COMPLEMENTARES</t>
  </si>
  <si>
    <t>5631U</t>
  </si>
  <si>
    <t>ESCAVADEIRA HIDRÁULICA SOBRE ESTEIRAS, CAÇAMBA 0,80 M3, PESO OPERACIONAL 17 T, POTENCIA BRUTA 111 HP - CHP DIURNO. AF_06/2014</t>
  </si>
  <si>
    <t>5632U</t>
  </si>
  <si>
    <t>ESCAVADEIRA HIDRÁULICA SOBRE ESTEIRAS, CAÇAMBA 0,80 M3, PESO OPERACIONAL 17 T, POTENCIA BRUTA 111 HP - CHI DIURNO. AF_06/2014</t>
  </si>
  <si>
    <t>S.04.000.021094/CDHU</t>
  </si>
  <si>
    <t>Locação de andaime tubular fachadeiro, largura mínima de 1,00 m com piso metálico e sapatas ajustáveis</t>
  </si>
  <si>
    <t>m2xme</t>
  </si>
  <si>
    <t>TABUA *2,5 X 23* CM EM PINUS, MISTA OU EQUIVALENTE DA REGIAO - BRUTA</t>
  </si>
  <si>
    <t>SARRAFO NAO APARELHADO *2,5 X 7* CM, EM MACARANDUBA/MASSARANDUBA, ANGELIM, PEROBA-ROSA OU EQUIVALENTE DA REGIAO - BRUTA</t>
  </si>
  <si>
    <t>CAIBRO NAO APARELHADO *7,5 X 7,5* CM, EM MACARANDUBA, ANGELIM OU EQUIVALENTE DA REGIAO - BRUTA</t>
  </si>
  <si>
    <t>TINTA LATEX ACRILICA PREMIUM, COR BRANCO FOSCO</t>
  </si>
  <si>
    <t>04.004.000036.MAT</t>
  </si>
  <si>
    <t>Argamassa pré-fabricada de cimento colante para assentamento de peças cerâmicas</t>
  </si>
  <si>
    <t>08.005.000020.MAT</t>
  </si>
  <si>
    <t>Tábua de cedrinho 2,3 x 30 cm</t>
  </si>
  <si>
    <t>13.123.000090.SERU</t>
  </si>
  <si>
    <t>Reservatório para água em polietileno, 1.000 litros com tampa</t>
  </si>
  <si>
    <t>14.001.000564.MAT</t>
  </si>
  <si>
    <t>Adesivo para PVC</t>
  </si>
  <si>
    <t>14.001.000668.MAT</t>
  </si>
  <si>
    <t>Fita de vedação para tubos e conexões roscáveis, rolo de 50 m x 18 mm</t>
  </si>
  <si>
    <t>14.006.000057.MAT</t>
  </si>
  <si>
    <t>Hidrômetro multijato para medição em entrada de água residencial Ø 3/4" vazão 3 m³/h</t>
  </si>
  <si>
    <t>15.005.000018.MAT</t>
  </si>
  <si>
    <t>Mictório individual de louça tipo bacia turca</t>
  </si>
  <si>
    <t>16.006.000104.MAT</t>
  </si>
  <si>
    <t>Fio rígido 6 mm² isolamento em PVC, 750 V</t>
  </si>
  <si>
    <t>16.015.000014.MAT</t>
  </si>
  <si>
    <t>Caixa de entrada de energia modelo K padrão ELETROPAULO em chapa de aço para 2 medidores 50 x 60 x 27 cm</t>
  </si>
  <si>
    <t>90279U</t>
  </si>
  <si>
    <t>GRAUTE FGK=20 MPA; TRAÇO 1:0,04:1,8:2,1 (EM MASSA SECA DE CIMENTO/ CAL/ AREIA GROSSA/ BRITA 0) - PREPARO MECÂNICO COM BETONEIRA 400 L. AF_09/2021</t>
  </si>
  <si>
    <t>SELANTE ELASTICO MONOCOMPONENTE A BASE DE POLIURETANO (PU) PARA JUNTAS DIVERSAS</t>
  </si>
  <si>
    <t>310ML</t>
  </si>
  <si>
    <t>TARUGO DELIMITADOR DE PROFUNDIDADE EM ESPUMA DE POLIETILENO DE BAIXA DENSIDADE 10 MM, CINZA</t>
  </si>
  <si>
    <t>PRIMER DE POLIURETANO</t>
  </si>
  <si>
    <t>TELA DE ACO SOLDADA GALVANIZADA/ZINCADA PARA ALVENARIA, FIO D = *1,20 A 1,70* MM, MALHA 15 X 15 MM, (C X L) *50 X 17,5* CM</t>
  </si>
  <si>
    <t>PINO DE ACO COM FURO, HASTE = 27 MM (ACAO DIRETA)</t>
  </si>
  <si>
    <t>CENTO</t>
  </si>
  <si>
    <t>BLOCO CERAMICO / TIJOLO VAZADO PARA ALVENARIA DE VEDACAO, FUROS NA VERTICAL DE 19 X 19 X 39 CM (L X A X C)</t>
  </si>
  <si>
    <t>87292U</t>
  </si>
  <si>
    <t>ARGAMASSA TRAÇO 1:2:8 (EM VOLUME DE CIMENTO, CAL E AREIA MÉDIA ÚMIDA) PARA EMBOÇO/MASSA ÚNICA/ASSENTAMENTO DE ALVENARIA DE VEDAÇÃO, PREPARO MECÂNICO COM BETONEIRA 400 L. AF_08/2019</t>
  </si>
  <si>
    <t>B.02.000.042229/CDHU</t>
  </si>
  <si>
    <t>Adesivo estrutural bicomponente, à base de epóxi, ref. Cola Compound- Otto Baumgart</t>
  </si>
  <si>
    <t>S.05.000.028002/CDHU</t>
  </si>
  <si>
    <t>Solvente para materiais base epóxi</t>
  </si>
  <si>
    <t>C.01.000.020592/CDHU</t>
  </si>
  <si>
    <t>Furo em concreto armado de 1´</t>
  </si>
  <si>
    <t>TABUA NAO APARELHADA *2,5 X 20* CM, EM MACARANDUBA, ANGELIM OU EQUIVALENTE DA REGIAO - BRUTA</t>
  </si>
  <si>
    <t>CANALETA DE CONCRETO 19 X 19 X 19 CM (CLASSE C - NBR 6136)</t>
  </si>
  <si>
    <t>87294U</t>
  </si>
  <si>
    <t>ARGAMASSA TRAÇO 1:2:9 (EM VOLUME DE CIMENTO, CAL E AREIA MÉDIA ÚMIDA) PARA EMBOÇO/MASSA ÚNICA/ASSENTAMENTO DE ALVENARIA DE VEDAÇÃO, PREPARO MECÂNICO COM BETONEIRA 600 L. AF_08/2019</t>
  </si>
  <si>
    <t>89995U</t>
  </si>
  <si>
    <t>GRAUTEAMENTO DE CINTA SUPERIOR OU DE VERGA EM ALVENARIA ESTRUTURAL. AF_09/2021</t>
  </si>
  <si>
    <t>CANALETA DE CONCRETO 9 X 19 X 19 CM (CLASSE C - NBR 6136)</t>
  </si>
  <si>
    <t>89994U</t>
  </si>
  <si>
    <t>GRAUTEAMENTO DE CINTA INTERMEDIÁRIA OU DE CONTRAVERGA EM ALVENARIA ESTRUTURAL. AF_09/2021</t>
  </si>
  <si>
    <t>CANALETA DE CONCRETO 14 X 19 X 19 CM (CLASSE C - NBR 6136)</t>
  </si>
  <si>
    <t>89998U</t>
  </si>
  <si>
    <t>ARMAÇÃO DE CINTA DE ALVENARIA ESTRUTURAL; DIÂMETRO DE 10,0 MM. AF_09/2021</t>
  </si>
  <si>
    <t>100659U</t>
  </si>
  <si>
    <t>ALIZAR DE 5X1,5CM PARA PORTA FIXADO COM PREGOS, PADRÃO MÉDIO - FORNECIMENTO E INSTALAÇÃO. AF_12/2019</t>
  </si>
  <si>
    <t>90806U</t>
  </si>
  <si>
    <t>BATENTE PARA PORTA DE MADEIRA, FIXAÇÃO COM ARGAMASSA, PADRÃO MÉDIO - FORNECIMENTO E INSTALAÇÃO. AF_12/2019</t>
  </si>
  <si>
    <t>90830U</t>
  </si>
  <si>
    <t>FECHADURA DE EMBUTIR COM CILINDRO, EXTERNA, COMPLETA, ACABAMENTO PADRÃO MÉDIO, INCLUSO EXECUÇÃO DE FURO - FORNECIMENTO E INSTALAÇÃO. AF_12/2019</t>
  </si>
  <si>
    <t>90823U</t>
  </si>
  <si>
    <t>PORTA DE MADEIRA PARA PINTURA, SEMI-OCA (LEVE OU MÉDIA), 90X210CM, ESPESSURA DE 3,5CM, INCLUSO DOBRADIÇAS - FORNECIMENTO E INSTALAÇÃO. AF_12/2019</t>
  </si>
  <si>
    <t>H.05.000.031153/CDHU</t>
  </si>
  <si>
    <t>Caixilho em alumínio anodizado fosco L 25 basculante, sob medida</t>
  </si>
  <si>
    <t>10630/SIURB-EDIF</t>
  </si>
  <si>
    <t>ARGAMASSA DE CIMENTO COM AREIA GROSSA 1:3</t>
  </si>
  <si>
    <t>H.05.000.031128/CDHU</t>
  </si>
  <si>
    <t>Porta de entrada em alumínio anodizado fosco L 30, 01 folha de giro, completa com batente e ferragem, sob medida</t>
  </si>
  <si>
    <t>VIDRO LISO INCOLOR 4MM - SEM COLOCACAO</t>
  </si>
  <si>
    <t>PERFIL DE BORRACHA EPDM MACICO *12 X 15* MM PARA ESQUADRIAS</t>
  </si>
  <si>
    <t>FITA DE PAPEL REFORCADA COM LAMINA DE METAL PARA REFORCO DE CANTOS DE CHAPA DE GESSO PARA DRYWALL</t>
  </si>
  <si>
    <t>88325U</t>
  </si>
  <si>
    <t>VIDRACEIRO COM ENCARGOS COMPLEMENTARES</t>
  </si>
  <si>
    <t>VIDRO MARTELADO OU CANELADO, 4 MM - SEM COLOCACAO</t>
  </si>
  <si>
    <t>E.04.000.037532/CDHU</t>
  </si>
  <si>
    <t>Fornecimento e montagem de estrutura metálica em aço ASTM-A 36, sem pintura</t>
  </si>
  <si>
    <t>E.03.000.026504/CDHU</t>
  </si>
  <si>
    <t>Gancho de 1/4´ com porca e arruela, 550 mm</t>
  </si>
  <si>
    <t>F.04.000.026505/CDHU</t>
  </si>
  <si>
    <t>Calço plástico para telha ondulada, 18 mm</t>
  </si>
  <si>
    <t>F.14.000.025531/CDHU</t>
  </si>
  <si>
    <t>Cumeeira em de aço zincado, pré-pintada, perfil ondulado, espessura de 0,50mm; ref. LR-17 da Perfilor, MBP17,5 da MBP, Eucatex ou equivalente</t>
  </si>
  <si>
    <t>F.14.000.025563/CDHU</t>
  </si>
  <si>
    <t>Telha sanduíche chapa de aço zincado, perfil trapezoidal, pré-pintada, esp. 0,50 mm, miolo poliestireno expandido classe F2, espessura de 30 mm; ref. MBP / Eucatex ou equivalente</t>
  </si>
  <si>
    <t>MANTA ASFALTICA ELASTOMERICA EM POLIESTER 4 MM, TIPO III, CLASSE B, ACABAMENTO PP (NBR 9952)</t>
  </si>
  <si>
    <t>GAS DE COZINHA - GLP</t>
  </si>
  <si>
    <t>PRIMER PARA MANTA ASFALTICA A BASE DE ASFALTO MODIFICADO DILUIDO EM SOLVENTE, APLICACAO A FRIO</t>
  </si>
  <si>
    <t>88243U</t>
  </si>
  <si>
    <t>AJUDANTE ESPECIALIZADO COM ENCARGOS COMPLEMENTARES</t>
  </si>
  <si>
    <t>88270U</t>
  </si>
  <si>
    <t>IMPERMEABILIZADOR COM ENCARGOS COMPLEMENTARES</t>
  </si>
  <si>
    <t>GESSO EM PO PARA REVESTIMENTOS/MOLDURAS/SANCAS E USO GERAL</t>
  </si>
  <si>
    <t>88269U</t>
  </si>
  <si>
    <t>GESSEIRO COM ENCARGOS COMPLEMENTARES</t>
  </si>
  <si>
    <t>PLACA / CHAPA DE GESSO ACARTONADO, STANDARD (ST), COR BRANCA, E = 12,5 MM, 1200 X 2400 MM (L X C)</t>
  </si>
  <si>
    <t>PERFIL CANALETA, FORMATO C, EM ACO ZINCADO, PARA ESTRUTURA FORRO DRYWALL, E = 0,5 MM, *46 X 18* (L X H), COMPRIMENTO 3 M</t>
  </si>
  <si>
    <t>PENDURAL OU PRESILHA REGULADORA, EM ACO GALVANIZADO, COM CORPO, MOLA E REBITE, PARA PERFIL TIPO CANALETA DE ESTRUTURA EM FORROS DRYWALL</t>
  </si>
  <si>
    <t>MASSA DE REJUNTE EM PO PARA DRYWALL, A BASE DE GESSO, SECAGEM RAPIDA, PARA TRATAMENTO DE JUNTAS DE CHAPA DE GESSO (NECESSITA ADICAO DE AGUA)</t>
  </si>
  <si>
    <t>PARAFUSO DRY WALL, EM ACO FOSFATIZADO, CABECA TROMBETA E PONTA AGULHA (TA), COMPRIMENTO 25 MM</t>
  </si>
  <si>
    <t>PARAFUSO DRY WALL, EM ACO ZINCADO, CABECA LENTILHA E PONTA BROCA (LB), LARGURA 4,2 MM, COMPRIMENTO 13 MM</t>
  </si>
  <si>
    <t>PARAFUSO ZINCADO, AUTOBROCANTE, FLANGEADO, 4,2 MM X 19 MM</t>
  </si>
  <si>
    <t>ARAME GALVANIZADO 6 BWG, D = 5,16 MM (0,157 KG/M), OU 8 BWG, D = 4,19 MM (0,101 KG/M), OU 10 BWG, D = 3,40 MM (0,0713 KG/M)</t>
  </si>
  <si>
    <t>87313U</t>
  </si>
  <si>
    <t>ARGAMASSA TRAÇO 1:3 (EM VOLUME DE CIMENTO E AREIA GROSSA ÚMIDA) PARA CHAPISCO CONVENCIONAL, PREPARO MECÂNICO COM BETONEIRA 400 L. AF_08/2019</t>
  </si>
  <si>
    <t>87369U</t>
  </si>
  <si>
    <t>ARGAMASSA TRAÇO 1:2:8 (EM VOLUME DE CIMENTO, CAL E AREIA MÉDIA ÚMIDA) PARA EMBOÇO/MASSA ÚNICA/ASSENTAMENTO DE ALVENARIA DE VEDAÇÃO, PREPARO MANUAL. AF_08/2019</t>
  </si>
  <si>
    <t>B.02.000.039027/CDHU</t>
  </si>
  <si>
    <t>Rejunte flexível cores diversas, para áreas interna e externa, pisos e paredes, juntas de 2 a 10 mm</t>
  </si>
  <si>
    <t>B.02.000.039031/CDHU</t>
  </si>
  <si>
    <t>Argamassa colante industrializada para assentamento, uso interno, tipo AC-I, conforme NBR 14081</t>
  </si>
  <si>
    <t>G.02.000.023008/CDHU</t>
  </si>
  <si>
    <t>Placa cerâmica esmaltada para parede, de 15x15cm, tipo monocolor, diversas cores; ref. White/azul da Geral, bold cobalto/branco da Pierini ou equivalente</t>
  </si>
  <si>
    <t>E.07.000.026667/CDHU</t>
  </si>
  <si>
    <t>Cantoneira sextavada em alumínio para placa cerâmica, acabamento natural ref. Canto metal A3 ou equivalente</t>
  </si>
  <si>
    <t>CONCRETO USINADO BOMBEAVEL, CLASSE DE RESISTENCIA C20, COM BRITA 0 E 1, SLUMP = 100 +/- 20 MM, EXCLUI SERVICO DE BOMBEAMENTO (NBR 8953)</t>
  </si>
  <si>
    <t>AGENTE DE CURA, PROTETOR DA EVAPORACAO DA AGUA DE HIDRATACAO DO CONCRETO</t>
  </si>
  <si>
    <t>TABUA NAO APARELHADA *2,5 X 15* CM, EM MACARANDUBA/MASSARANDUBA, ANGELIM OU EQUIVALENTE DA REGIAO - BRUTA</t>
  </si>
  <si>
    <t>95282U</t>
  </si>
  <si>
    <t>DESEMPENADEIRA DE CONCRETO, PESO DE 78 KG, 4 PÁS, MOTOR A GASOLINA, POTÊNCIA 5,5 HP - CHP DIURNO. AF_05/2023</t>
  </si>
  <si>
    <t>97090U</t>
  </si>
  <si>
    <t>ARMAÇÃO PARA EXECUÇÃO DE RADIER, PISO DE CONCRETO OU LAJE SOBRE SOLO, COM USO DE TELA Q-138. AF_09/2021</t>
  </si>
  <si>
    <t>97113U</t>
  </si>
  <si>
    <t>APLICAÇÃO DE LONA PLÁSTICA PARA EXECUÇÃO DE PAVIMENTOS DE CONCRETO. AF_04/2022</t>
  </si>
  <si>
    <t>97115U</t>
  </si>
  <si>
    <t>APLICAÇÃO DE GRAXA EM BARRAS DE TRANSFERÊNCIA PARA EXECUÇÃO DE PAVIMENTO DE CONCRETO. AF_04/2022</t>
  </si>
  <si>
    <t>97116U</t>
  </si>
  <si>
    <t>BARRAS DE TRANSFERÊNCIA, AÇO CA-25 DE 16,0 MM, PARA EXECUÇÃO DE PAVIMENTO DE CONCRETO - FORNECIMENTO E INSTALAÇÃO. AF_04/2022</t>
  </si>
  <si>
    <t>5795U</t>
  </si>
  <si>
    <t>MARTELETE OU ROMPEDOR PNEUMÁTICO MANUAL, 28 KG, COM SILENCIADOR - CHP DIURNO. AF_07/2016</t>
  </si>
  <si>
    <t>5952U</t>
  </si>
  <si>
    <t>MARTELETE OU ROMPEDOR PNEUMÁTICO MANUAL, 28 KG, COM SILENCIADOR - CHI DIURNO. AF_07/2016</t>
  </si>
  <si>
    <t>90964U</t>
  </si>
  <si>
    <t>COMPRESSOR DE AR REBOCÁVEL, VAZÃO 89 PCM, PRESSÃO EFETIVA DE TRABALHO 102 PSI, MOTOR DIESEL, POTÊNCIA 20 CV - CHP DIURNO. AF_06/2015</t>
  </si>
  <si>
    <t>90965U</t>
  </si>
  <si>
    <t>COMPRESSOR DE AR REBOCÁVEL, VAZÃO 89 PCM, PRESSÃO EFETIVA DE TRABALHO 102 PSI, MOTOR DIESEL, POTÊNCIA 20 CV - CHI DIURNO. AF_06/2015</t>
  </si>
  <si>
    <t>JUNTA PLASTICA DE DILATACAO PARA PISOS, COR CINZA, 17 X 3 MM (ALTURA X ESPESSURA)</t>
  </si>
  <si>
    <t>CERA LIQUIDA INCOLOR MULTIPISO</t>
  </si>
  <si>
    <t>CIMENTO PORTLAND ESTRUTURAL BRANCO CPB - 32 OU CPB - 40</t>
  </si>
  <si>
    <t>GRANILHA/ GRANA/ PEDRISCO OU AGREGADO EM MARMORE/ GRANITO/ QUARTZO E CALCARIO, PRETO, CINZA, PALHA OU BRANCO</t>
  </si>
  <si>
    <t>SELADOR ACRILICO OPACO PREMIUM INTERIOR/EXTERIOR</t>
  </si>
  <si>
    <t>88274U</t>
  </si>
  <si>
    <t>MARMORISTA/GRANITEIRO COM ENCARGOS COMPLEMENTARES</t>
  </si>
  <si>
    <t>89225U</t>
  </si>
  <si>
    <t>BETONEIRA CAPACIDADE NOMINAL DE 600 L, CAPACIDADE DE MISTURA 360 L, MOTOR ELÉTRICO TRIFÁSICO POTÊNCIA DE 4 CV, SEM CARREGADOR - CHP DIURNO. AF_11/2014</t>
  </si>
  <si>
    <t>89226U</t>
  </si>
  <si>
    <t>BETONEIRA CAPACIDADE NOMINAL DE 600 L, CAPACIDADE DE MISTURA 360 L, MOTOR ELÉTRICO TRIFÁSICO POTÊNCIA DE 4 CV, SEM CARREGADOR - CHI DIURNO. AF_11/2014</t>
  </si>
  <si>
    <t>95276U</t>
  </si>
  <si>
    <t>POLIDORA DE PISO (POLITRIZ), PESO DE 100KG, DIÂMETRO 450 MM, MOTOR ELÉTRICO, POTÊNCIA 4 HP - CHP DIURNO. AF_05/2023</t>
  </si>
  <si>
    <t>95277U</t>
  </si>
  <si>
    <t>POLIDORA DE PISO (POLITRIZ), PESO DE 100KG, DIÂMETRO 450 MM, MOTOR ELÉTRICO, POTÊNCIA 4 HP - CHI DIURNO. AF_05/2023</t>
  </si>
  <si>
    <t>C.01.000.092024/CDHU</t>
  </si>
  <si>
    <t>Corte de junta dilatação com serra disco diamantado na largura de 3 mm, profundidade de 3 cm, para piso de concreto ou alta resistência 3,0 mm x 3,0 cm</t>
  </si>
  <si>
    <t>S.05.000.036031/CDHU</t>
  </si>
  <si>
    <t>Junta plástica de dilatação para pisos de 3/4´x 1/8´ (17 x 3 mm)</t>
  </si>
  <si>
    <t>K.01.000.033011/CDHU</t>
  </si>
  <si>
    <t>Soleira em granilite cinza ou verde, polido com espessura mínima de 8mm fornecimento e aplicação média</t>
  </si>
  <si>
    <t>B.02.000.020508/CDHU</t>
  </si>
  <si>
    <t>Cimento CPII-E-32 (sacos de 50 kg)</t>
  </si>
  <si>
    <t>K.01.000.036042/CDHU</t>
  </si>
  <si>
    <t>Rodapé em granilite tipo meia cana, cor cinza ou verde, polido, até 10cm fornecimento e aplicação média</t>
  </si>
  <si>
    <t>B.02.000.039056/CDHU</t>
  </si>
  <si>
    <t>Argamassa colante industrializada, resistência química e térmicas, tipo AC-III. Ref. Argamassa Ligamax Gold Performance Branca da Eliane ou equivalente</t>
  </si>
  <si>
    <t>K.02.000.032508/CDHU</t>
  </si>
  <si>
    <t>Peitoril e/ou soleira em granito boleado, com espessura de 2 cm e largura de 20 cm, nas cores cinza Andorinha, cinza Corumbá, Santa Cecília, verde Ubatuba ou branco Dallas, acabamento polido - material</t>
  </si>
  <si>
    <t>87304U</t>
  </si>
  <si>
    <t>ARGAMASSA TRAÇO 1:5 (EM VOLUME DE CIMENTO E AREIA MÉDIA ÚMIDA) PARA CONTRAPISO, PREPARO MECÂNICO COM BETONEIRA 400 L. AF_08/2019</t>
  </si>
  <si>
    <t>SOLDA EM BARRA DE ESTANHO-CHUMBO 50/50</t>
  </si>
  <si>
    <t>CALHA QUADRADA DE CHAPA DE ACO GALVANIZADA NUM 24, CORTE 100 CM</t>
  </si>
  <si>
    <t>REBITE DE REPUXO EM ALUMINIO VAZADO, DIAMETRO 3,2 X 8 MM DE COMPRIMENTO (1KG = 1025 UNIDADES)</t>
  </si>
  <si>
    <t>88323U</t>
  </si>
  <si>
    <t>TELHADISTA COM ENCARGOS COMPLEMENTARES</t>
  </si>
  <si>
    <t>93281U</t>
  </si>
  <si>
    <t>GUINCHO ELÉTRICO DE COLUNA, CAPACIDADE 400 KG, COM MOTO FREIO, MOTOR TRIFÁSICO DE 1,25 CV - CHP DIURNO. AF_03/2016</t>
  </si>
  <si>
    <t>93282U</t>
  </si>
  <si>
    <t>GUINCHO ELÉTRICO DE COLUNA, CAPACIDADE 400 KG, COM MOTO FREIO, MOTOR TRIFÁSICO DE 1,25 CV - CHI DIURNO. AF_03/2016</t>
  </si>
  <si>
    <t>17525/SIURB-EDIF</t>
  </si>
  <si>
    <t>PREGO 18 X 27 ZINCADO</t>
  </si>
  <si>
    <t>78877/SIURB-EDIF</t>
  </si>
  <si>
    <t>RUFO EM CHAPA DE AÇO GALVANIZADO N.24 - CORTE 50CM</t>
  </si>
  <si>
    <t>COT3</t>
  </si>
  <si>
    <t>RESERVATÓRIO CILÍNDRICO METÁLICO 30000L</t>
  </si>
  <si>
    <t>FITA VEDA ROSCA EM ROLOS DE 18 MM X 50 M (L X C)</t>
  </si>
  <si>
    <t>KIT CAVALETE, PVC, COM REGISTRO, PARA HIDROMETRO, BITOLAS 1/2" OU 3/4" - COMPLETO</t>
  </si>
  <si>
    <t>HIDROMETRO UNIJATO / MEDIDOR DE AGUA, DN 3/4", VAZAO MAXIMA DE 5 M3/H, PARA AGUA POTAVEL FRIA, RELOJOARIA PLANA, CLASSE B, HORIZONTAL (SEM CONEXOES)0,</t>
  </si>
  <si>
    <t>ACO CA-60, 4,2 MM, OU 5,0 MM, OU 6,0 MM, OU 7,0 MM, VERGALHAO</t>
  </si>
  <si>
    <t>B.03.000.038003/CDHU</t>
  </si>
  <si>
    <t>Cal para pintura (saco de 8 kg)</t>
  </si>
  <si>
    <t>B.05.000.020518/CDHU</t>
  </si>
  <si>
    <t>Pedra britada nº médios 1.2.3 e 4 (a granel)</t>
  </si>
  <si>
    <t>C.07.000.022510/CDHU</t>
  </si>
  <si>
    <t>Bloco de concreto de vedação 9 x 19 x 39 cm, classe C (resistência &gt; ou = 3 Mpa)</t>
  </si>
  <si>
    <t>H.04.000.091169/CDHU</t>
  </si>
  <si>
    <t>Portão 1 ou 2 folhas tubular com tela de arame galvanizado, completo até 2,50m</t>
  </si>
  <si>
    <t>R.02.000.038018/CDHU</t>
  </si>
  <si>
    <t>Óleo de linhaça</t>
  </si>
  <si>
    <t>14.001.000556.MAT</t>
  </si>
  <si>
    <t>Adaptador PVC soldável com flange livre Ø 25 mm x 3/4"</t>
  </si>
  <si>
    <t>TUBO PVC, SOLDAVEL, DE 20 MM, AGUA FRIA (NBR-5648)</t>
  </si>
  <si>
    <t>CURVA DE PVC 90 GRAUS, SOLDAVEL, 20 MM, COR MARROM, PARA AGUA FRIA PREDIAL</t>
  </si>
  <si>
    <t>JOELHO PVC, SOLDAVEL, COM BUCHA DE LATAO, 90 GRAUS, 25 MM X 3/4", PARA AGUA FRIA PREDIAL</t>
  </si>
  <si>
    <t>TE SOLDAVEL, PVC, 90 GRAUS, 25 MM, PARA AGUA FRIA PREDIAL (NBR 5648)</t>
  </si>
  <si>
    <t>TE DE REDUCAO, PVC, SOLDAVEL, 90 GRAUS, 25 MM X 20 MM, PARA AGUA FRIA PREDIAL</t>
  </si>
  <si>
    <t>CURVA DE PVC 90 GRAUS, SOLDAVEL, 85 MM, COR MARROM, PARA AGUA FRIA PREDIAL</t>
  </si>
  <si>
    <t>TE DE REDUCAO, PVC, SOLDAVEL, 90 GRAUS, 50 MM X 25 MM, PARA AGUA FRIA PREDIAL</t>
  </si>
  <si>
    <t>JOELHO PVC, SOLDAVEL, COM BUCHA DE LATAO, 90 GRAUS, 25 MM X 1/2", PARA AGUA FRIA PREDIAL</t>
  </si>
  <si>
    <t>TE PVC, SOLDAVEL, COM BUCHA DE LATAO NA BOLSA CENTRAL, 90 GRAUS, 25 MM X 3/4", PARA AGUA FRIA PREDIAL</t>
  </si>
  <si>
    <t>ADAPTADOR PVC SOLDAVEL, COM FLANGE E ANEL DE VEDACAO, 50 MM X 1 1/2", PARA CAIXA DAGUA</t>
  </si>
  <si>
    <t>ADAPTADOR PVC, SOLDAVEL, COM FLANGES LIVRES, 75 MM X 2 1/2", PARA CAIXA DAGUA</t>
  </si>
  <si>
    <t>BUCHA DE REDUCAO DE PVC, SOLDAVEL, LONGA, COM 50 X 25 MM, PARA AGUA FRIA PREDIAL</t>
  </si>
  <si>
    <t>TE SOLDAVEL, PVC, 90 GRAUS,50 MM, PARA AGUA FRIA PREDIAL (NBR 5648)</t>
  </si>
  <si>
    <t>14.001.000619.MAT</t>
  </si>
  <si>
    <t>REGISTRO GAVETA BRUTO EM LATAO FORJADO, BITOLA 3/4 " (REF 1509)</t>
  </si>
  <si>
    <t>REGISTRO GAVETA COM ACABAMENTO E CANOPLA CROMADOS, SIMPLES, BITOLA 3/4 " (REF 1509)</t>
  </si>
  <si>
    <t>REGISTRO GAVETA BRUTO EM LATAO FORJADO, BITOLA 1 1/2 " (REF 1509)</t>
  </si>
  <si>
    <t>REGISTRO GAVETA BRUTO EM LATAO FORJADO, BITOLA 2 1/2" (REF 1509)</t>
  </si>
  <si>
    <t>REGISTRO DE ESFERA PVC, COM BORBOLETA, COM ROSCA EXTERNA, DE 3/4"</t>
  </si>
  <si>
    <t>VALVULA DE RETENCAO HORIZONTAL, DE BRONZE (PN-25), 2 1/2", 400 PSI, TAMPA DE PORCA DE UNIAO, EXTREMIDADES COM ROSCA</t>
  </si>
  <si>
    <t>BUCHA DE NYLON, DIAMETRO DO FURO 8 MM, COMPRIMENTO 40 MM, COM PARAFUSO DE ROSCA SOBERBA, CABECA CHATA, FENDA SIMPLES, 4,8 X 50 MM</t>
  </si>
  <si>
    <t>CAIXA DE INCENDIO/ABRIGO PARA MANGUEIRA, DE EMBUTIR/INTERNA, COM 75 X 45 X 17 CM, EM CHAPA DE ACO, PORTA COM VENTILACAO, VISOR COM A INSCRICAO "INCENDIO", SUPORTE/CESTA INTERNA PARA A MANGUEIRA, PINTURA ELETROSTATICA VERMELHA</t>
  </si>
  <si>
    <t>ADAPTADOR EM LATAO, ENGATE RAPIDO 2 1/2" X ROSCA INTERNA 5 FIOS 2 1/2", PARA INSTALACAO PREDIAL DE COMBATE A INCENDIO</t>
  </si>
  <si>
    <t>REGISTRO OU VALVULA GLOBO ANGULAR EM LATAO, PARA HIDRANTES EM INSTALACAO PREDIAL DE INCENDIO, 45 GRAUS, DIAMETRO DE 2 1/2", COM VOLANTE, CLASSE DE PRESSAO DE ATE 200 PSI</t>
  </si>
  <si>
    <t>CHAVE DUPLA PARA CONEXOES TIPO STORZ, ENGATE RAPIDO 1 1/2" X 2 1/2", EM LATAO, PARA INSTALACAO PREDIAL COMBATE A INCENDIO</t>
  </si>
  <si>
    <t>ESGUICHO JATO REGULAVEL, TIPO ELKHART, ENGATE RAPIDO 2 1/2", PARA COMBATE A INCENDIO</t>
  </si>
  <si>
    <t>87367U</t>
  </si>
  <si>
    <t>ARGAMASSA TRAÇO 1:1:6 (EM VOLUME DE CIMENTO, CAL E AREIA MÉDIA ÚMIDA) PARA EMBOÇO/MASSA ÚNICA/ASSENTAMENTO DE ALVENARIA DE VEDAÇÃO, PREPARO MANUAL. AF_08/2019</t>
  </si>
  <si>
    <t>FUNDO ANTICORROSIVO PARA METAIS FERROSOS (ZARCAO)</t>
  </si>
  <si>
    <t>MANOMETRO COM CAIXA EM ACO PINTADO, ESCALA *10* KGF/CM2 (*10* BAR), DIAMETRO NOMINAL DE *63* MM, CONEXAO DE 1/4"</t>
  </si>
  <si>
    <t>FITA VEDA ROSCA EM ROLOS DE 18 MM X 10 M (L X C)</t>
  </si>
  <si>
    <t>P.16.000.067001/CDHU</t>
  </si>
  <si>
    <t>Bloco autônomo de iluminação de emergência LED, autonomia de 3 horas, equipado com 2 faróis, fluxo luminoso 2.000 até 3.000 lúmens; ref. FAE-LED216 da KBR, Bloco de 3000 lumens da Segurimax ou equivalente</t>
  </si>
  <si>
    <t>E.03.000.026513/CDHU</t>
  </si>
  <si>
    <t>Chumbador Fischer Bolt diâmetro = 1/2´ e comprimento = 4´</t>
  </si>
  <si>
    <t>P.11.000.090216/CDHU</t>
  </si>
  <si>
    <t>Conjunto motor-bomba centrífuga, potência 5cv, ref. 5DM2-T Jacuzzi ou equivalente</t>
  </si>
  <si>
    <t>EQ.AQ.</t>
  </si>
  <si>
    <t>O.17.000.042431/CDHU</t>
  </si>
  <si>
    <t>Pressostato diferencial ajustável mecânico, montagem inferior diâmetro 1/2" e/ou 1/4", faixa de operação até 16 bar; ref. modelo UT16 da Zurich, série UT16 da Waaree Instruments, WLF-5516 da Warme ou equivalente</t>
  </si>
  <si>
    <t>O.12.000.067076/CDHU</t>
  </si>
  <si>
    <t>Botoeira para acionamento de bomba de incêndio tipo quebra-vidro, com botão liga e desliga, em chapa de plástico na cor vermelha, com um martelo</t>
  </si>
  <si>
    <t>P.17.000.091009/CDHU</t>
  </si>
  <si>
    <t>Sirene audiovisual tipo endereçável, potência de 90 a 110db, tensão até 24Vcc, corrente 100mA, leds alto brilho; ref. VRE-SVF da Verin, Strobe 99dB da Siemens ou equivalente</t>
  </si>
  <si>
    <t>P.16.000.091030/CDHU</t>
  </si>
  <si>
    <t>Central de detecção e alarme de incêndio, autonomia de 1 hora para 12 laços, 220V/12V</t>
  </si>
  <si>
    <t>P.17.000.042521/CDHU</t>
  </si>
  <si>
    <t>Detector óptico de fumaça endereçável, com base de fixação, ref. BH-300 da Kidde, Protege ou equivalente</t>
  </si>
  <si>
    <t>N.04.000.020300/CDHU</t>
  </si>
  <si>
    <t>Placa de sinalização em PVC fotoluminescente (200x200mmx2mm), com indicação de equipamentos de alarme, detecção e extinção de incêndio, ref. E001.01B da ADVcomm, E2 da Net Placa, 17388 da TAG Sinalização ou equivalente</t>
  </si>
  <si>
    <t>N.04.000.020302/CDHU</t>
  </si>
  <si>
    <t>Placa de sinalização em PVC fotoluminescente (240x120x2mm), indicação de rota de evacuação e saída de emergência; ref. S2 da Net Placa, 3670 da TAG Sinalização, S2 da Perfect Vision ou equivalente</t>
  </si>
  <si>
    <t>01120/SIURB-EDIF</t>
  </si>
  <si>
    <t>ENGENHEIRO CIVIL/ ARQUITETO COORDENADOR GERAL - MAIS DE 20 ANOS EXPERIÊNCIA (SGSP)</t>
  </si>
  <si>
    <t>M.O.</t>
  </si>
  <si>
    <t>90768U</t>
  </si>
  <si>
    <t>ARQUITETO DE OBRA JUNIOR COM ENCARGOS COMPLEMENTARES</t>
  </si>
  <si>
    <t>SIFAO EM METAL CROMADO PARA PIA OU LAVATORIO, 1 X 1.1/2 "</t>
  </si>
  <si>
    <t>JOELHO PVC, SOLDAVEL, PB, 45 GRAUS, DN 50 MM, PARA ESGOTO PREDIAL</t>
  </si>
  <si>
    <t>JOELHO PVC, SOLDAVEL, PB, 45 GRAUS, DN 100 MM, PARA ESGOTO PREDIAL</t>
  </si>
  <si>
    <t>JUNCAO SIMPLES DE REDUCAO, PVC, DN 100 X 50 MM, SERIE NORMAL PARA ESGOTO PREDIAL</t>
  </si>
  <si>
    <t>14.001.000934.MAT</t>
  </si>
  <si>
    <t>Anel de borracha para tubo PVC esgoto Ø 40 mm</t>
  </si>
  <si>
    <t>14.001.001004.MAT</t>
  </si>
  <si>
    <t>Adaptador PVC PBV para sifão metálico esgoto roscável Ø 1 1/2", soldável Ø 40 mm</t>
  </si>
  <si>
    <t>PEÇA RETANGULAR PRÉ-MOLDADA, VOLUME DE CONCRETO DE 30 A 100 LITROS, TAXA DE AÇO APROXIMADA DE 30KG/M³. AF_01/2018</t>
  </si>
  <si>
    <t>101618U</t>
  </si>
  <si>
    <t>PREPARO DE FUNDO DE VALA COM LARGURA MENOR QUE 1,5 M, COM CAMADA DE AREIA, LANÇAMENTO MANUAL. AF_08/2020</t>
  </si>
  <si>
    <t>CAIXA DE GORDURA EM PVC, DIAMETRO MINIMO 300 MM, DIAMETRO DE SAIDA 100 MM, CAPACIDADE APROXIMADA 18 LITROS, COM TAMPA E CESTO</t>
  </si>
  <si>
    <t>TUBO PVC, SERIE R, DN 100 MM, PARA ESGOTO OU AGUAS PLUVIAIS PREDIAL (NBR 5688)</t>
  </si>
  <si>
    <t>CURVA PVC CURTA 90 GRAUS, DN 100 MM, PARA ESGOTO PREDIAL</t>
  </si>
  <si>
    <t>O.05.000.090427/CDHU</t>
  </si>
  <si>
    <t>20503/SECEDUSP</t>
  </si>
  <si>
    <t>AREIA</t>
  </si>
  <si>
    <t>20518/SECEDUSP</t>
  </si>
  <si>
    <t>PEDRA BRITADA 2</t>
  </si>
  <si>
    <t>21525/SECEDUSP</t>
  </si>
  <si>
    <t>ACO CA-50-A $MD BITOLAS</t>
  </si>
  <si>
    <t>24069/SECEDUSP</t>
  </si>
  <si>
    <t>IMPERMEABILIZANTE PEGA NORMAL P/ ARGAM E CONCRETO</t>
  </si>
  <si>
    <t>67608/SECEDUSP</t>
  </si>
  <si>
    <t>CA-11 GRELHA DE FERRO 20 X 20 CM</t>
  </si>
  <si>
    <t>TORNEIRA DE MESA/BANCADA, PARA LAVATORIO, FIXA, METALICA CROMADA, PADRAO POPULAR, 1/2 " OU 3/4 " (REF 1193)</t>
  </si>
  <si>
    <t>TORNEIRA METALICA CROMADA DE PAREDE, PARA COZINHA, BICA MOVEL, COM AREJADOR, 1/2" OU 3/4"</t>
  </si>
  <si>
    <t>86872U</t>
  </si>
  <si>
    <t>TANQUE DE LOUÇA BRANCA COM COLUNA, 30L OU EQUIVALENTE - FORNECIMENTO E INSTALAÇÃO. AF_01/2020</t>
  </si>
  <si>
    <t>86877U</t>
  </si>
  <si>
    <t>VÁLVULA EM METAL CROMADO 1.1/2? X 1.1/2? PARA TANQUE OU LAVATÓRIO, COM OU SEM LADRÃO - FORNECIMENTO E INSTALAÇÃO. AF_01/2020</t>
  </si>
  <si>
    <t>86883U</t>
  </si>
  <si>
    <t>SIFÃO DO TIPO FLEXÍVEL EM PVC 1 X 1.1/2 - FORNECIMENTO E INSTALAÇÃO. AF_01/2020</t>
  </si>
  <si>
    <t>86887U</t>
  </si>
  <si>
    <t>ENGATE FLEXÍVEL EM INOX, 1/2 X 40CM - FORNECIMENTO E INSTALAÇÃO. AF_01/2020</t>
  </si>
  <si>
    <t>86878U</t>
  </si>
  <si>
    <t>VÁLVULA EM METAL CROMADO TIPO AMERICANA 3.1/2? X 1.1/2? PARA PIA - FORNECIMENTO E INSTALAÇÃO. AF_01/2020</t>
  </si>
  <si>
    <t>86900U</t>
  </si>
  <si>
    <t>CUBA DE EMBUTIR RETANGULAR DE AÇO INOXIDÁVEL, 46 X 30 X 12 CM - FORNECIMENTO E INSTALAÇÃO. AF_01/2020</t>
  </si>
  <si>
    <t>86903U</t>
  </si>
  <si>
    <t>LAVATÓRIO LOUÇA BRANCA COM COLUNA, 45 X 55CM OU EQUIVALENTE, PADRÃO MÉDIO - FORNECIMENTO E INSTALAÇÃO. AF_01/2020</t>
  </si>
  <si>
    <t>ASSENTO SANITARIO DE PLASTICO, TIPO CONVENCIONAL</t>
  </si>
  <si>
    <t>B.02.000.037501/CDHU</t>
  </si>
  <si>
    <t>Massa plástica para mármore e granito</t>
  </si>
  <si>
    <t>K.02.000.032502/CDHU</t>
  </si>
  <si>
    <t>Tampo (com frontão) em granito, com espessura de 2 cm, com furo para 1 cuba simples, nas cores Andorinha, cinza Corumbá, Santa Cecília, verde Ubatuba, acabamento polido</t>
  </si>
  <si>
    <t>104091U</t>
  </si>
  <si>
    <t>TERMOFUSORA PARA TUBOS E CONEXÕES EM PPR COM DIÂMETROS DE 20 A 63 MM, POTÊNCIA DE 800 W, TENSAO 220 V - CHP DIURNO. AF_05/2022</t>
  </si>
  <si>
    <t>CURVA PPR 90 GRAUS, F/F, DN 20 MM, PARA AGUA QUENTE PREDIAL</t>
  </si>
  <si>
    <t>DILUENTE AGUARRAS</t>
  </si>
  <si>
    <t>TINTA ESMALTE SINTETICO PREMIUM DE DUPLA ACAO GRAFITE FOSCO PARA SUPERFICIES METALICAS FERROSAS</t>
  </si>
  <si>
    <t>LIXA EM FOLHA PARA PAREDE OU MADEIRA, NUMERO 120, COR VERMELHA</t>
  </si>
  <si>
    <t>MASSA CORRIDA PARA SUPERFICIES DE AMBIENTES INTERNOS</t>
  </si>
  <si>
    <t>MASSA PARA MADEIRA - INTERIOR E EXTERIOR</t>
  </si>
  <si>
    <t>TINTA ESMALTE SINTETICO PREMIUM ACETINADO</t>
  </si>
  <si>
    <t>TINTA ESMALTE SINTETICO PREMIUM BRILHANTE</t>
  </si>
  <si>
    <t>FITA CREPE ROLO DE 25 MM X 50 M</t>
  </si>
  <si>
    <t>TINTA ACRILICA PREMIUM PARA PISO</t>
  </si>
  <si>
    <t>S.04.000.024123/CDHU</t>
  </si>
  <si>
    <t>Fibra de polipropileno corrugada, monofilamento 600g/m³, para concreto; ref. Degussa (Masterfiber), Fitesa (Polycret MF) ou equivalente</t>
  </si>
  <si>
    <t>88251U</t>
  </si>
  <si>
    <t>AUXILIAR DE SERRALHEIRO COM ENCARGOS COMPLEMENTARES</t>
  </si>
  <si>
    <t>88315U</t>
  </si>
  <si>
    <t>SERRALHEIRO COM ENCARGOS COMPLEMENTARES</t>
  </si>
  <si>
    <t>E.03.000.026653/CDHU</t>
  </si>
  <si>
    <t>Parafuso auto-atarraxante/auto-brocante em aço médio carbono, com acabamento zincado brando, de 12 x 38 mm - com arruela de vedação</t>
  </si>
  <si>
    <t>E.03.000.026771/CDHU</t>
  </si>
  <si>
    <t>Rebites de ferro zincado n° 8, comprimento de 6,10 mm, diâmetro nominal de 3 mm</t>
  </si>
  <si>
    <t>E.08.000.026210/CDHU</t>
  </si>
  <si>
    <t>Placa de alumínio composto "ACM", espessura de 4 mm, acabamento em PVDF, uso externo/interno</t>
  </si>
  <si>
    <t>F.08.000.024103/CDHU</t>
  </si>
  <si>
    <t>Mastique silicone Silix 567; referência comercial Rhodia / Dow Corning 791 ou equivalente</t>
  </si>
  <si>
    <t>bg</t>
  </si>
  <si>
    <t>S.03.000.026616/CDHU</t>
  </si>
  <si>
    <t>Cantoneira em alumínio</t>
  </si>
  <si>
    <t>87377U</t>
  </si>
  <si>
    <t>ARGAMASSA TRAÇO 1:3 (EM VOLUME DE CIMENTO E AREIA GROSSA ÚMIDA) PARA CHAPISCO CONVENCIONAL, PREPARO MANUAL. AF_08/2019</t>
  </si>
  <si>
    <t>87407U</t>
  </si>
  <si>
    <t>ARGAMASSA INDUSTRIALIZADA PARA REVESTIMENTOS, MISTURA E PROJEÇÃO DE 1,5 M³/H DE ARGAMASSA. AF_08/2019</t>
  </si>
  <si>
    <t>89883U</t>
  </si>
  <si>
    <t>CAMINHÃO BASCULANTE 18 M3, COM CAVALO MECÂNICO DE CAPACIDADE MÁXIMA DE TRAÇÃO COMBINADO DE 45000 KG, POTÊNCIA 330 CV, INCLUSIVE SEMIREBOQUE COM CAÇAMBA METÁLICA - CHP DIURNO. AF_12/2014</t>
  </si>
  <si>
    <t>89884U</t>
  </si>
  <si>
    <t>CAMINHÃO BASCULANTE 18 M3, COM CAVALO MECÂNICO DE CAPACIDADE MÁXIMA DE TRAÇÃO COMBINADO DE 45000 KG, POTÊNCIA 330 CV, INCLUSIVE SEMIREBOQUE COM CAÇAMBA METÁLICA - CHI DIURNO. AF_12/2014</t>
  </si>
  <si>
    <t>5932U</t>
  </si>
  <si>
    <t>MOTONIVELADORA POTÊNCIA BÁSICA LÍQUIDA (PRIMEIRA MARCHA) 125 HP, PESO BRUTO 13032 KG, LARGURA DA LÂMINA DE 3,7 M - CHP DIURNO. AF_06/2014</t>
  </si>
  <si>
    <t>5934U</t>
  </si>
  <si>
    <t>MOTONIVELADORA POTÊNCIA BÁSICA LÍQUIDA (PRIMEIRA MARCHA) 125 HP, PESO BRUTO 13032 KG, LARGURA DA LÂMINA DE 3,7 M - CHI DIURNO. AF_06/2014</t>
  </si>
  <si>
    <t>73436U</t>
  </si>
  <si>
    <t>ROLO COMPACTADOR VIBRATÓRIO PÉ DE CARNEIRO PARA SOLOS, POTÊNCIA 80 HP, PESO OPERACIONAL SEM/COM LASTRO 7,4 / 8,8 T, LARGURA DE TRABALHO 1,68 M - CHP DIURNO. AF_02/2016</t>
  </si>
  <si>
    <t>93244U</t>
  </si>
  <si>
    <t>ROLO COMPACTADOR VIBRATÓRIO PÉ DE CARNEIRO PARA SOLOS, POTÊNCIA 80 HP, PESO OPERACIONAL SEM/COM LASTRO 7,4 / 8,8 T, LARGURA DE TRABALHO 1,68 M - CHI DIURNO. AF_02/2016</t>
  </si>
  <si>
    <t>92804U</t>
  </si>
  <si>
    <t>CORTE E DOBRA DE AÇO CA-50, DIÂMETRO DE 12,5 MM. AF_06/2022</t>
  </si>
  <si>
    <t>102274U</t>
  </si>
  <si>
    <t>MARTELO DEMOLIDOR ELÉTRICO, COM POTÊNCIA DE 2.000 W, 1.000 IMPACTOS POR MINUTO, PESO DE 30 KG - CHI DIURNO. AF_01/2021</t>
  </si>
  <si>
    <t>102275U</t>
  </si>
  <si>
    <t>MARTELO DEMOLIDOR ELÉTRICO, COM POTÊNCIA DE 2.000 W, 1.000 IMPACTOS POR MINUTO, PESO DE 30 KG - CHP DIURNO. AF_01/2021</t>
  </si>
  <si>
    <t>CONCRETO USINADO BOMBEAVEL, CLASSE DE RESISTENCIA C30, COM BRITA 0 E 1, SLUMP = 220 +/- 30 MM, EXCLUI SERVICO DE BOMBEAMENTO (NBR 8953)</t>
  </si>
  <si>
    <t>90674U</t>
  </si>
  <si>
    <t>PERFURATRIZ COM TORRE METÁLICA PARA EXECUÇÃO DE ESTACA HÉLICE CONTÍNUA, PROFUNDIDADE MÁXIMA DE 30 M, DIÂMETRO MÁXIMO DE 800 MM, POTÊNCIA INSTALADA DE 268 HP, MESA ROTATIVA COM TORQUE MÁXIMO DE 170 KNM - CHP DIURNO. AF_06/2015</t>
  </si>
  <si>
    <t>90675U</t>
  </si>
  <si>
    <t>PERFURATRIZ COM TORRE METÁLICA PARA EXECUÇÃO DE ESTACA HÉLICE CONTÍNUA, PROFUNDIDADE MÁXIMA DE 30 M, DIÂMETRO MÁXIMO DE 800 MM, POTÊNCIA INSTALADA DE 268 HP, MESA ROTATIVA COM TORQUE MÁXIMO DE 170 KNM - CHI DIURNO. AF_06/2015</t>
  </si>
  <si>
    <t>90776U</t>
  </si>
  <si>
    <t>ENCARREGADO GERAL COM ENCARGOS COMPLEMENTARES</t>
  </si>
  <si>
    <t>97913U</t>
  </si>
  <si>
    <t>TRANSPORTE COM CAMINHÃO BASCULANTE DE 6 M³, EM VIA URBANA EM REVESTIMENTO PRIMÁRIO (UNIDADE: M3XKM). AF_07/2020</t>
  </si>
  <si>
    <t>A.08.000.020137/CDHU</t>
  </si>
  <si>
    <t>VERBA</t>
  </si>
  <si>
    <t>96245U</t>
  </si>
  <si>
    <t>MINIESCAVADEIRA SOBRE ESTEIRAS, POTENCIA LIQUIDA DE *30* HP, PESO OPERACIONAL DE *3.500* KG - CHP DIURNO. AF_04/2017</t>
  </si>
  <si>
    <t>96246U</t>
  </si>
  <si>
    <t>MINIESCAVADEIRA SOBRE ESTEIRAS, POTENCIA LIQUIDA DE *30* HP, PESO OPERACIONAL DE *3.500* KG - CHI DIURNO. AF_04/2017</t>
  </si>
  <si>
    <t>PEDRA BRITADA N. 0, OU PEDRISCO (4,8 A 9,5 MM) POSTO PEDREIRA/FORNECEDOR, SEM FRETE</t>
  </si>
  <si>
    <t>CPU2</t>
  </si>
  <si>
    <t>VIGIA NOTURNO COM ENCARGOS COMPLEMENTARES</t>
  </si>
  <si>
    <t>90770U</t>
  </si>
  <si>
    <t>ARQUITETO DE OBRA SENIOR COM ENCARGOS COMPLEMENTARES</t>
  </si>
  <si>
    <t>90775U</t>
  </si>
  <si>
    <t>DESENHISTA PROJETISTA COM ENCARGOS COMPLEMENTARES</t>
  </si>
  <si>
    <t>B.01.000.020112/CDHU</t>
  </si>
  <si>
    <t>Coordenador de projetos</t>
  </si>
  <si>
    <t>B.01.000.020121/CDHU</t>
  </si>
  <si>
    <t>Projetista pleno - nível técnico</t>
  </si>
  <si>
    <t>ELETRODUTO PVC FLEXIVEL CORRUGADO, COR AMARELA, DE 25 MM</t>
  </si>
  <si>
    <t>ELETRODUTO PVC FLEXIVEL CORRUGADO, COR AMARELA, DE 32 MM</t>
  </si>
  <si>
    <t>ELETRODUTO DE PVC RIGIDO ROSCAVEL DE 1 1/4 ", SEM LUVA</t>
  </si>
  <si>
    <t>LUVA EM PVC RIGIDO ROSCAVEL, DE 1/2", PARA ELETRODUTO</t>
  </si>
  <si>
    <t>LUVA EM PVC RIGIDO ROSCAVEL, DE 1 1/4", PARA ELETRODUTO</t>
  </si>
  <si>
    <t>CURVA 90 GRAUS, LONGA, DE PVC RIGIDO ROSCAVEL, DE 1/2", PARA ELETRODUTO</t>
  </si>
  <si>
    <t>CURVA 180 GRAUS, DE PVC RIGIDO ROSCAVEL, DE 1 1/4", PARA ELETRODUTO</t>
  </si>
  <si>
    <t>ELETRODUTO DE PVC RIGIDO ROSCAVEL DE 1 1/2 ", SEM LUVA</t>
  </si>
  <si>
    <t>ELETRODUTO DE PVC RIGIDO ROSCAVEL DE 3 ", SEM LUVA</t>
  </si>
  <si>
    <t>ELETRODUTO DE PVC RIGIDO ROSCAVEL DE 4 ", SEM LUVA</t>
  </si>
  <si>
    <t>P.02.000.042502/CDHU</t>
  </si>
  <si>
    <t>Eletroduto de PVC rígido roscável de 25mm (3/4´)</t>
  </si>
  <si>
    <t>P.04.000.091217/CDHU</t>
  </si>
  <si>
    <t>Tirante/vergalhão aço rosca total de 1/4´</t>
  </si>
  <si>
    <t>P.04.000.062038/CDHU</t>
  </si>
  <si>
    <t>Eletrocalha lisa galvanizada a fogo, 50x50mm</t>
  </si>
  <si>
    <t>P.04.000.062115/CDHU</t>
  </si>
  <si>
    <t>Eletrocalha perfurada galvanizada a fogo, 100x50mm</t>
  </si>
  <si>
    <t>P.04.000.062170/CDHU</t>
  </si>
  <si>
    <t>Tampa encaixe para eletrocalha galvanizada a fogo, L= 50mm</t>
  </si>
  <si>
    <t>P.04.000.062171/CDHU</t>
  </si>
  <si>
    <t>Tampa encaixe para eletrocalha galvanizada a fogo, L= 100mm</t>
  </si>
  <si>
    <t>P.04.000.062196/CDHU</t>
  </si>
  <si>
    <t>Suporte para eletrocalha galvanizada a fogo, 100x100mm</t>
  </si>
  <si>
    <t>55802/SIURB-EDIF</t>
  </si>
  <si>
    <t>LUMINÁRIA COMERCIAL DE SOBREPOR COM DIFUSOR TRANSPARENTE OU FOSCO 2 LED TUBULAR 9/10 W</t>
  </si>
  <si>
    <t>56492/SIURB-EDIF</t>
  </si>
  <si>
    <t>LAMPADA DE LED TUBULAR 18/20 W</t>
  </si>
  <si>
    <t>59038/SIURB-EDIF</t>
  </si>
  <si>
    <t>SOQUETE PARA LAMPADA TUBULAR</t>
  </si>
  <si>
    <t>CAIXA DE PASSAGEM, EM PVC, DE 4" X 2", PARA ELETRODUTO FLEXIVEL CORRUGADO</t>
  </si>
  <si>
    <t>88629U</t>
  </si>
  <si>
    <t>ARGAMASSA TRAÇO 1:3 (EM VOLUME DE CIMENTO E AREIA MÉDIA ÚMIDA), PREPARO MANUAL. AF_08/2019</t>
  </si>
  <si>
    <t>QUADRO DE DISTRIBUICAO COM BARRAMENTO TRIFASICO, DE EMBUTIR, EM CHAPA DE ACO GALVANIZADO, PARA 48 DISJUNTORES DIN, 100 A</t>
  </si>
  <si>
    <t>QUADRO DE DISTRIBUICAO COM BARRAMENTO TRIFASICO, DE SOBREPOR, EM CHAPA DE ACO GALVANIZADO, PARA 28 DISJUNTORES DIN, 100 A</t>
  </si>
  <si>
    <t>QUADRO DE DISTRIBUICAO COM BARRAMENTO TRIFASICO, DE SOBREPOR, EM CHAPA DE ACO GALVANIZADO, PARA 48 DISJUNTORES DIN, 100 A</t>
  </si>
  <si>
    <t>COT4</t>
  </si>
  <si>
    <t>TERMINAL A COMPRESSAO EM COBRE ESTANHADO PARA CABO 4 MM2, 1 FURO E 1 COMPRESSAO, PARA PARAFUSO DE FIXACAO M5</t>
  </si>
  <si>
    <t>DISJUNTOR TERMOMAGNETICO PARA TRILHO DIN (IEC), MONOPOLAR, 6 - 32 A</t>
  </si>
  <si>
    <t>TERMINAL A COMPRESSAO EM COBRE ESTANHADO PARA CABO 2,5 MM2, 1 FURO E 1 COMPRESSAO, PARA PARAFUSO DE FIXACAO M5</t>
  </si>
  <si>
    <t>DISJUNTOR TERMOMAGNETICO PARA TRILHO DIN (IEC), BIPOLAR, 6 - 32 A</t>
  </si>
  <si>
    <t>TERMINAL A COMPRESSAO EM COBRE ESTANHADO PARA CABO 6 MM2, 1 FURO E 1 COMPRESSAO, PARA PARAFUSO DE FIXACAO M6</t>
  </si>
  <si>
    <t>TERMINAL A COMPRESSAO EM COBRE ESTANHADO PARA CABO 16 MM2, 1 FURO E 1 COMPRESSAO, PARA PARAFUSO DE FIXACAO M6</t>
  </si>
  <si>
    <t>DISJUNTOR TERMOMAGNETICO PARA TRILHO DIN (IEC), TRIPOLAR, 10 - 50 A</t>
  </si>
  <si>
    <t>TERMINAL A COMPRESSAO EM COBRE ESTANHADO PARA CABO 50 MM2, 1 FURO E 1 COMPRESSAO, PARA PARAFUSO DE FIXACAO M8</t>
  </si>
  <si>
    <t>DISJUNTOR TERMOMAGNETICO TRIPOLAR 125 A / 425 V / ICC - 25 KA</t>
  </si>
  <si>
    <t>TERMINAL A COMPRESSAO EM COBRE ESTANHADO PARA CABO 95 MM2, 1 FURO E 1 COMPRESSAO, PARA PARAFUSO DE FIXACAO M12</t>
  </si>
  <si>
    <t>DISJUNTOR TERMOMAGNETICO TRIPOLAR 200 A / 600 V, TIPO FXD / ICC - 35 KA</t>
  </si>
  <si>
    <t>100307U</t>
  </si>
  <si>
    <t>MONTADOR DE ELETROELETRÔNICOS COM ENCARGOS COMPLEMENTARES</t>
  </si>
  <si>
    <t>P.12.000.049753/CDHU</t>
  </si>
  <si>
    <t>Supressor de surto monofásico, In 4 a 11 kA, Imax. de surto de 12 até 15 kA, ref. 722.B.010.127 / 220 fabricação Clamper, DPS15275 fabricação Steck ou equivalente</t>
  </si>
  <si>
    <t>P.12.000.049754/CDHU</t>
  </si>
  <si>
    <t>Supressor de surto monofásico, In 20 KA, Imax. de surto de 50 até 80 KA; ref. Spw275-60 da Weg, VCl-Slim 60KA da Clamper, LK385 da Lukma ou equivalente</t>
  </si>
  <si>
    <t>16.004.000043.MAT</t>
  </si>
  <si>
    <t>Disjuntor tripolar com térmico ajustável e magnético fixo 80/100 A</t>
  </si>
  <si>
    <t>CABO DE COBRE, FLEXIVEL, CLASSE 4 OU 5, ISOLACAO EM PVC/A, ANTICHAMA BWF-B, 1 CONDUTOR, 450/750 V, SECAO NOMINAL 1,5 MM2</t>
  </si>
  <si>
    <t>FITA ISOLANTE ADESIVA ANTICHAMA, USO ATE 750 V, EM ROLO DE 19 MM X 5 M</t>
  </si>
  <si>
    <t>CABO DE COBRE, FLEXIVEL, CLASSE 4 OU 5, ISOLACAO EM PVC/A, ANTICHAMA BWF-B, 1 CONDUTOR, 450/750 V, SECAO NOMINAL 2,5 MM2</t>
  </si>
  <si>
    <t>CABO DE COBRE, FLEXIVEL, CLASSE 4 OU 5, ISOLACAO EM PVC/A, ANTICHAMA BWF-B, 1 CONDUTOR, 450/750 V, SECAO NOMINAL 6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</si>
  <si>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</si>
  <si>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</si>
  <si>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</si>
  <si>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</si>
  <si>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95 MM2</t>
  </si>
  <si>
    <t>91946U</t>
  </si>
  <si>
    <t>SUPORTE PARAFUSADO COM PLACA DE ENCAIXE 4" X 2" MÉDIO (1,30 M DO PISO) PARA PONTO ELÉTRICO - FORNECIMENTO E INSTALAÇÃO. AF_03/2023</t>
  </si>
  <si>
    <t>91952U</t>
  </si>
  <si>
    <t>INTERRUPTOR SIMPLES (1 MÓDULO), 10A/250V, SEM SUPORTE E SEM PLACA - FORNECIMENTO E INSTALAÇÃO. AF_03/2023</t>
  </si>
  <si>
    <t>91994U</t>
  </si>
  <si>
    <t>TOMADA MÉDIA DE EMBUTIR (1 MÓDULO), 2P+T 10 A, SEM SUPORTE E SEM PLACA - FORNECIMENTO E INSTALAÇÃO. AF_03/2023</t>
  </si>
  <si>
    <t>91995U</t>
  </si>
  <si>
    <t>TOMADA MÉDIA DE EMBUTIR (1 MÓDULO), 2P+T 20 A, SEM SUPORTE E SEM PLACA - FORNECIMENTO E INSTALAÇÃO. AF_03/2023</t>
  </si>
  <si>
    <t>92002U</t>
  </si>
  <si>
    <t>TOMADA MÉDIA DE EMBUTIR (2 MÓDULOS), 2P+T 10 A, SEM SUPORTE E SEM PLACA - FORNECIMENTO E INSTALAÇÃO. AF_03/2023</t>
  </si>
  <si>
    <t>CAIXA DE INSPECAO PARA ATERRAMENTO E PARA RAIOS, EM POLIPROPILENO, DIAMETRO = 300 MM X ALTURA = 400 MM</t>
  </si>
  <si>
    <t>ELETRODUTO DE PVC RIGIDO ROSCAVEL DE 1", SEM LUVA</t>
  </si>
  <si>
    <t>P.19.000.048007/CDHU</t>
  </si>
  <si>
    <t>Barra condutora chata em alumínio de 3/4´ x 1/4´ x 3 m; ref. TEL 770 da Termotécnica ou equivalente</t>
  </si>
  <si>
    <t>ELETRODUTO PVC FLEXIVEL CORRUGADO, REFORCADO, COR LARANJA, DE 32 MM, PARA LAJES E PISOS</t>
  </si>
  <si>
    <t>TOMADA RJ45, 8 FIOS, CAT 5E, CONJUNTO MONTADO PARA EMBUTIR 4" X 2" (PLACA + SUPORTE + MODULO)</t>
  </si>
  <si>
    <t>16.015.000029.MAT</t>
  </si>
  <si>
    <t>Caixa de passagem em chapa de aço com tampa aparafusada 102 x 102 x 82 mm</t>
  </si>
  <si>
    <t>100308U</t>
  </si>
  <si>
    <t>MECÂNICO DE REFRIGERAÇÃO COM ENCARGOS COMPLEMENTARES</t>
  </si>
  <si>
    <t>CHUMBADOR DE ACO ZINCADO, DIAMETRO 1/4" COM PARAFUSO 1/4" X 40 MM</t>
  </si>
  <si>
    <t>PARAFUSO DE ACO ZINCADO, SEXTAVADO, COM ROSCA INTEIRA, DIAMETRO 5/16", COMPRIMENTO 3/4", COM PORCA E ARRUELA LISA LEVE</t>
  </si>
  <si>
    <t>SUPORTE MAO-FRANCESA EM ACO, ABAS IGUAIS 40 CM, CAPACIDADE MINIMA 70 KG, BRANCO</t>
  </si>
  <si>
    <t>AR CONDICIONADO SPLIT INVERTER, HI-WALL (PAREDE), 9000 BTU/H, CICLO FRIO, 60HZ, CLASSIFICACAO A (SELO PROCEL), GAS HFC, CONTROLE S/FIO</t>
  </si>
  <si>
    <t>BUCHA DE NYLON SEM ABA S10, COM PARAFUSO DE 6,10 X 65 MM EM ACO ZINCADO COM ROSCA SOBERBA, CABECA CHATA E FENDA PHILLIPS</t>
  </si>
  <si>
    <t>AR CONDICIONADO SPLIT INVERTER, HI-WALL (PAREDE), 12000 BTU/H, CICLO FRIO, 60HZ, CLASSIFICACAO A (SELO PROCEL), GAS HFC, CONTROLE S/FIO</t>
  </si>
  <si>
    <t>91166U</t>
  </si>
  <si>
    <t>FIXAÇÃO DE TUBOS HORIZONTAIS DE PEX OU MULTICAMADAS, DIÂMETROS IGUAIS OU INFERIORES A 40 MM, COM ABRAÇADEIRA PLÁSTICA FIXADA EM LAJE. AF_09/2023_PE</t>
  </si>
  <si>
    <t>97327U</t>
  </si>
  <si>
    <t>TUBO EM COBRE FLEXÍVEL, DN 1/4", COM ISOLAMENTO, INSTALADO EM RAMAL DE ALIMENTAÇÃO DE AR-CONDICIONADO - FORNECIMENTO E INSTALAÇÃO. AF_07/2025</t>
  </si>
  <si>
    <t>97329U</t>
  </si>
  <si>
    <t>TUBO EM COBRE FLEXÍVEL, DN 1/2", COM ISOLAMENTO, INSTALADO EM RAMAL DE ALIMENTAÇÃO DE AR-CONDICIONADO - FORNECIMENTO E INSTALAÇÃO. AF_07/2025</t>
  </si>
  <si>
    <t>COT5</t>
  </si>
  <si>
    <t>EXAUSTOR SICFLUX MAXX 150</t>
  </si>
  <si>
    <t>Q.04.000.031400/CDHU</t>
  </si>
  <si>
    <t>Duto flexível em alumínio, seção circular, isolado termicamente com lã de vidro de 25 mm; ref. Isodec RT 10 cm (4") Multivac ou equivalente</t>
  </si>
  <si>
    <t>88240U</t>
  </si>
  <si>
    <t>AJUDANTE DE ESTRUTURA METÁLICA COM ENCARGOS COMPLEMENTARES</t>
  </si>
  <si>
    <t>Q.04.000.031442/CDHU</t>
  </si>
  <si>
    <t>Grelha de insuflação ou retorno, dupla deflexão e registro, lâminas convergentes, aletas verticais ajustáveis individualmente, em alumínio anodizado, tamanho: até 0,1 m²; ref. mod. VAT-DG da Trox ou equivalente</t>
  </si>
  <si>
    <t>REFORMA DA UBS 7</t>
  </si>
  <si>
    <t>02.04</t>
  </si>
  <si>
    <t>04.12</t>
  </si>
  <si>
    <t>05.02</t>
  </si>
  <si>
    <t>07.03</t>
  </si>
  <si>
    <t>12.03</t>
  </si>
  <si>
    <t>15.07</t>
  </si>
  <si>
    <t>17.01</t>
  </si>
  <si>
    <t>17.02</t>
  </si>
  <si>
    <t>17.03</t>
  </si>
  <si>
    <t>17.04</t>
  </si>
  <si>
    <t>17.05</t>
  </si>
  <si>
    <t>17.06</t>
  </si>
  <si>
    <t>18.01</t>
  </si>
  <si>
    <t>18.02</t>
  </si>
  <si>
    <t>18.03</t>
  </si>
  <si>
    <t>18.04</t>
  </si>
  <si>
    <t>2025/08</t>
  </si>
  <si>
    <t>RESERVATÓRIO METÁLICO TIPO TAÇA, COLUNA SECA, 5000 LITROS - FORNECIMENTO E INSTALAÇÃO</t>
  </si>
  <si>
    <t>NOVA EXAUSTORES</t>
  </si>
  <si>
    <t>AMERICANVEK</t>
  </si>
  <si>
    <t>AR TECH</t>
  </si>
  <si>
    <t>LEROY MERLIN</t>
  </si>
  <si>
    <t>REFORMA</t>
  </si>
  <si>
    <t>AMPLIAÇÃO</t>
  </si>
  <si>
    <t>DEMOLIÇÕES E RETIRADAS</t>
  </si>
  <si>
    <t>90446U</t>
  </si>
  <si>
    <t>RASGO LINEAR MECANIZADO EM CONTRAPISO, PARA RAMAIS/ DISTRIBUIÇÃO DE INSTALAÇÕES HIDRÁULICAS, DIÂMETROS MAIORES QUE 75 MM E MENORES OU IGUAIS A 100 MM. AF_09/2023_PS</t>
  </si>
  <si>
    <t>97622U</t>
  </si>
  <si>
    <t>DEMOLIÇÃO DE ALVENARIA DE BLOCO FURADO, DE FORMA MANUAL, SEM REAPROVEITAMENTO. AF_09/2023</t>
  </si>
  <si>
    <t>97634U</t>
  </si>
  <si>
    <t>DEMOLIÇÃO DE REVESTIMENTO CERÂMICO, DE FORMA MECANIZADA COM MARTELETE, SEM REAPROVEITAMENTO. AF_09/2023</t>
  </si>
  <si>
    <t>97647U</t>
  </si>
  <si>
    <t>REMOÇÃO DE TELHAS DE FIBROCIMENTO METÁLICA E CERÂMICA, DE FORMA MANUAL, SEM REAPROVEITAMENTO. AF_09/2023</t>
  </si>
  <si>
    <t>CPU 001</t>
  </si>
  <si>
    <t>Desinstalação de aparelho climatizador evaporativo 1,03 x 1,12.</t>
  </si>
  <si>
    <t>CPU 004</t>
  </si>
  <si>
    <t>RETIRADA DE PLACA DE OBRA</t>
  </si>
  <si>
    <t>03.08.200/CDHUU</t>
  </si>
  <si>
    <t>Demolição manual de painéis divisórias, inclusive montantes metálicos</t>
  </si>
  <si>
    <t>03.10.100/CDHUU</t>
  </si>
  <si>
    <t>Remoção de pintura em superfícies de madeira e/ou metálicas com lixamento</t>
  </si>
  <si>
    <t>03.10.140/CDHUU</t>
  </si>
  <si>
    <t>Remoção de pintura em massa com lixamento</t>
  </si>
  <si>
    <t>04.02.140/CDHUU</t>
  </si>
  <si>
    <t>Retirada de estrutura metálica</t>
  </si>
  <si>
    <t>04.08.020/CDHUU</t>
  </si>
  <si>
    <t>Retirada de folha de esquadria em madeira</t>
  </si>
  <si>
    <t>04.09.020/CDHUU</t>
  </si>
  <si>
    <t>Retirada de esquadria metálica em geral</t>
  </si>
  <si>
    <t>04.09.100/CDHUU</t>
  </si>
  <si>
    <t>Retirada de guarda-corpo ou gradil em geral</t>
  </si>
  <si>
    <t>04.11.030/CDHUU</t>
  </si>
  <si>
    <t>Retirada de bancada incluindo pertences</t>
  </si>
  <si>
    <t>04.11.110/CDHUU</t>
  </si>
  <si>
    <t>Retirada de purificador/bebedouro</t>
  </si>
  <si>
    <t>04.30.040/CDHUU</t>
  </si>
  <si>
    <t>Remoção de condutor aparente</t>
  </si>
  <si>
    <t>34.13.021/CDHUU</t>
  </si>
  <si>
    <t>Corte, recorte e remoção de árvore inclusive as raízes - diâmetro (DAP)&gt;15cm &lt; 30cm</t>
  </si>
  <si>
    <t>02.102.000022.SERU</t>
  </si>
  <si>
    <t>Demolição de piso revestido com granilite</t>
  </si>
  <si>
    <t>05.109.000060.SERU</t>
  </si>
  <si>
    <t>Enchimento de rasgo em concreto com argamassa mista traço 1:4, para tubulação com Ø 65 mm a 100 mm</t>
  </si>
  <si>
    <t>01.02</t>
  </si>
  <si>
    <t>101162U</t>
  </si>
  <si>
    <t>ALVENARIA DE VEDAÇÃO COM ELEMENTO VAZADO DE CERÂMICA (COBOGÓ) DE 7X20X20CM E ARGAMASSA DE ASSENTAMENTO COM PREPARO EM BETONEIRA. AF_05/2020</t>
  </si>
  <si>
    <t>103325U</t>
  </si>
  <si>
    <t>ALVENARIA DE VEDAÇÃO DE BLOCOS CERÂMICOS FURADOS NA VERTICAL DE 14X19X39 CM (ESPESSURA 14 CM) E ARGAMASSA DE ASSENTAMENTO COM PREPARO MANUAL. AF_12/2021</t>
  </si>
  <si>
    <t>105025U</t>
  </si>
  <si>
    <t>VERGA MOLDADA IN LOCO COM UTILIZAÇÃO DE BLOCOS CANALETA, ESPESSURA DE *15* CM. AF_03/2024</t>
  </si>
  <si>
    <t>105031U</t>
  </si>
  <si>
    <t>CONTRAVERGA MOLDADA IN LOCO COM UTILIZAÇÃO DE BLOCOS CANALETA, ESPESSURA DE *15* CM. AF_03/2024</t>
  </si>
  <si>
    <t>22.06.240/CDHUU</t>
  </si>
  <si>
    <t>Brise metálico fixo em chapa lisa aluzinc pré-pintada, formato ogiva, lâmina frontal de 200mm</t>
  </si>
  <si>
    <t>08-002-074/SIURBU</t>
  </si>
  <si>
    <t>REINSTALAÇÃO DE GRADE DE PROTEÇÃO</t>
  </si>
  <si>
    <t>102166U</t>
  </si>
  <si>
    <t>INSTALAÇÃO DE VIDRO LISO INCOLOR, E = 6 MM, EM ESQUADRIA DE ALUMÍNIO OU PVC, FIXADO COM BAGUETE. AF_01/2021_PS</t>
  </si>
  <si>
    <t>IMPERMEABILIZAÇÃO DE COBERTURAS</t>
  </si>
  <si>
    <t>87622U</t>
  </si>
  <si>
    <t>CONTRAPISO EM ARGAMASSA TRAÇO 1:4 (CIMENTO E AREIA), PREPARO MANUAL, APLICADO EM ÁREAS SECAS SOBRE LAJE, ADERIDO, ACABAMENTO NÃO REFORÇADO, ESPESSURA 2CM. AF_07/2021</t>
  </si>
  <si>
    <t>BEIRAIS E TETO DOS ABRIGOS</t>
  </si>
  <si>
    <t>98556U</t>
  </si>
  <si>
    <t>IMPERMEABILIZAÇÃO DE SUPERFÍCIE COM ARGAMASSA POLIMÉRICA / MEMBRANA ACRÍLICA, 4 DEMÃOS, REFORÇADA COM VÉU DE POLIÉSTER (MAV). AF_09/2023</t>
  </si>
  <si>
    <t>BALDRAME DA COBERTURA ENTRADA DE AMBULANCIAS</t>
  </si>
  <si>
    <t>10.02</t>
  </si>
  <si>
    <t>LASTRO DE CONTRAPISO</t>
  </si>
  <si>
    <t>96624U</t>
  </si>
  <si>
    <t>LASTRO COM MATERIAL GRANULAR (PEDRA BRITADA N.2), APLICADO EM PISOS OU LAJES SOBRE SOLO, ESPESSURA DE *10 CM*. AF_08/2017</t>
  </si>
  <si>
    <t>11.02</t>
  </si>
  <si>
    <t>88476U</t>
  </si>
  <si>
    <t>CONTRAPISO COM ARGAMASSA AUTONIVELANTE, APLICADO SOBRE LAJE, ADERIDO, ESPESSURA 2CM. AF_07/2021</t>
  </si>
  <si>
    <t>97088U</t>
  </si>
  <si>
    <t>ARMAÇÃO PARA EXECUÇÃO DE RADIER, PISO DE CONCRETO OU LAJE SOBRE SOLO, COM USO DE TELA Q-92. AF_09/2021</t>
  </si>
  <si>
    <t>11.03</t>
  </si>
  <si>
    <t>17.40.010/CDHUU</t>
  </si>
  <si>
    <t>Reparos em piso de granilite - estucamento e polimento</t>
  </si>
  <si>
    <t>17.40.070/CDHUU</t>
  </si>
  <si>
    <t>Reparos em rodapé de granilite - estucamento e polimento</t>
  </si>
  <si>
    <t>94228U</t>
  </si>
  <si>
    <t>CALHA EM CHAPA DE AÇO GALVANIZADO NÚMERO 24, DESENVOLVIMENTO DE 50 CM, INCLUSO TRANSPORTE VERTICAL. AF_07/2019</t>
  </si>
  <si>
    <t>CPU 002</t>
  </si>
  <si>
    <t>Instalação de aparelho climatizador evaporativo, 1,02 x 1,12, somente instalação.</t>
  </si>
  <si>
    <t>CPU 003</t>
  </si>
  <si>
    <t>Instalação de bebedouro, sem fornecimento, somente instalação.</t>
  </si>
  <si>
    <t>13.160.000200.SERU</t>
  </si>
  <si>
    <t>Ponto de água fria com tubo PVC Ø 25 mm inclusive conexões</t>
  </si>
  <si>
    <t>16.125.000070.SERU</t>
  </si>
  <si>
    <t>Ponto de tomada com eletroduto PVC rígido, sem placa, Ø 3/4"</t>
  </si>
  <si>
    <t>INSTALAÇÕES PARA DRENO DE AR CONDICIONADO</t>
  </si>
  <si>
    <t>104323U</t>
  </si>
  <si>
    <t>TE, PVC, SOLDÁVEL, DN 20 MM, INSTALADO EM DRENO DE AR CONDICIONADO - FORNECIMENTO E INSTALAÇÃO. AF_08/2022</t>
  </si>
  <si>
    <t>102500U</t>
  </si>
  <si>
    <t>PINTURA DE DEMARCAÇÃO DE VAGA COM TINTA ACRÍLICA, E = 10 CM, APLICAÇÃO MANUAL. AF_05/2021</t>
  </si>
  <si>
    <t>102513U</t>
  </si>
  <si>
    <t>PINTURA DE SÍMBOLOS E TEXTOS COM TINTA ACRÍLICA, DEMARCAÇÃO COM FITA ADESIVA E APLICAÇÃO COM ROLO. AF_05/2021</t>
  </si>
  <si>
    <t>ABRIGO DE GÁS</t>
  </si>
  <si>
    <t>103805U</t>
  </si>
  <si>
    <t>COTOVELO EM COBRE, DN 15 MM, 90 GRAUS, SEM ANEL DE SOLDA, INSTALADO EM RAMAL E SUB-RAMAL DE GÁS COMBUSTÍVEL - FORNECIMENTO E INSTALAÇÃO. AF_04/2022</t>
  </si>
  <si>
    <t>103835U</t>
  </si>
  <si>
    <t>TUBO EM COBRE RÍGIDO, DN 15 MM, CLASSE A, SEM ISOLAMENTO, INSTALADO EM RAMAL E SUB-RAMAL DE GÁS MEDICINAL - FORNECIMENTO E INSTALAÇÃO. AF_04/2022</t>
  </si>
  <si>
    <t>103030UU</t>
  </si>
  <si>
    <t>VÁLVULA ESFERA PARA GÁS, 1/2" - FORNECIMENTO E INSTALAÇÃO. AF_08/2021</t>
  </si>
  <si>
    <t>45.02.040/CDHUU</t>
  </si>
  <si>
    <t>Entrada completa de gás GLP com 2 cilindros de 45 kg</t>
  </si>
  <si>
    <t>45.02.020/CDHUUU</t>
  </si>
  <si>
    <t>Abrigo para compressor</t>
  </si>
  <si>
    <t>08.80.040/SECEDUSPU</t>
  </si>
  <si>
    <t>LAUDO COM TESTE DE ESTANQUEIDADE EM INSTAL.DE REDES DE DISTRIB.DE GÁSES COMBUST.NBR 15526/07</t>
  </si>
  <si>
    <t>100966U</t>
  </si>
  <si>
    <t>TRANSPORTE COM CAMINHÃO TANQUE DE TRANSPORTE DE MATERIAL ASFÁLTICO DE 30000 L, EM VIA URBANA EM REVESTIMENTO PRIMÁRIO (UNIDADE: TXKM). AF_07/2020</t>
  </si>
  <si>
    <t>TXKM</t>
  </si>
  <si>
    <t>102469UU</t>
  </si>
  <si>
    <t>EXECUÇÃO DE IMPRIMAÇÃO IMPERMEABILIZANTE COM ASFALTO DILUÍDO CM-30, PARA O FECHAMENTO DE VALAS. AF_05/2021</t>
  </si>
  <si>
    <t>104388UU</t>
  </si>
  <si>
    <t>EXECUÇÃO DE PINTURA DE LIGAÇÃO COM EMULSÃO ASFÁLTICA RR-2C, PARA O FECHAMENTO DE VALAS. AF_12/2020</t>
  </si>
  <si>
    <t>14.04</t>
  </si>
  <si>
    <t>97.02.210/CDHUU</t>
  </si>
  <si>
    <t>Placa de sinalização em PVC para ambientes</t>
  </si>
  <si>
    <t>RECONSTRUÇÃO MURETA E GRADIL FUNDOS</t>
  </si>
  <si>
    <t>93205U</t>
  </si>
  <si>
    <t>CINTA DE AMARRAÇÃO DE ALVENARIA MOLDADA IN LOCO COM UTILIZAÇÃO DE BLOCOS CANALETA, ESPESSURA DE *20* CM. AF_03/2024</t>
  </si>
  <si>
    <t>14.11.231/CDHUU</t>
  </si>
  <si>
    <t>Alvenaria de bloco de concreto estrutural 19 cm - classe B</t>
  </si>
  <si>
    <t>34.05.260/CDHUU</t>
  </si>
  <si>
    <t>Gradil em aço galvanizado eletrofundido, malha 65 x 132 mm e pintura eletrostática</t>
  </si>
  <si>
    <t>88298U</t>
  </si>
  <si>
    <t>OPERADOR DE MARTELETE OU MARTELETEIRO COM ENCARGOS COMPLEMENTARES</t>
  </si>
  <si>
    <t>88256U</t>
  </si>
  <si>
    <t>AZULEJISTA OU LADRILHISTA COM ENCARGOS COMPLEMENTARES</t>
  </si>
  <si>
    <t>S.05.000.093275/CDHU</t>
  </si>
  <si>
    <t>88297U</t>
  </si>
  <si>
    <t>OPERADOR DE MÁQUINAS E EQUIPAMENTOS COM ENCARGOS COMPLEMENTARES</t>
  </si>
  <si>
    <t>S.03.000.085678/CDHU</t>
  </si>
  <si>
    <t>Retroescavadeira sobre rodas com carregadeira, tração 4x4, potência liquida 88 HP, peso operacional mínimo 6674 kg capacidade da carregadeira de 1 m³ e da retroescavadeira mínima de 0,26 m³, profundidade de escavação máxima de 4,37 m</t>
  </si>
  <si>
    <t>S.04.000.081346/CDHU</t>
  </si>
  <si>
    <t>Motosserra a gasolina portátil tipo 60 cilindradas; ref. mod.61 da Husqvarna ou equivalente</t>
  </si>
  <si>
    <t>S.04.000.081349/CDHU</t>
  </si>
  <si>
    <t>Caminhão MUNCK 3 toneladas</t>
  </si>
  <si>
    <t>03.001.000008.MAT</t>
  </si>
  <si>
    <t>Areia média lavada</t>
  </si>
  <si>
    <t>100489U</t>
  </si>
  <si>
    <t>ARGAMASSA TRAÇO 1:3 (EM VOLUME DE CIMENTO E AREIA MÉDIA ÚMIDA), PREPARO MECÂNICO COM BETONEIRA 600 L. AF_08/2019</t>
  </si>
  <si>
    <t>ELEMENTO VAZADO CERAMICO QUADRADO (TIPO RETO OU REDONDO) DE *7 A 9 X 20 X 20* CM (L X A X C)</t>
  </si>
  <si>
    <t>TELA DE ACO SOLDADA GALVANIZADA/ZINCADA PARA ALVENARIA, FIO D = *1,20 A 1,70* MM, MALHA 15 X 15 MM, (C X L) *50 X 12* CM</t>
  </si>
  <si>
    <t>BLOCO CERAMICO / TIJOLO VAZADO PARA ALVENARIA DE VEDACAO, FUROS NA VERTICAL DE 14 X 19 X 39 CM (L X A X C)</t>
  </si>
  <si>
    <t>E.20.000.091554/CDHU</t>
  </si>
  <si>
    <t>Brise metálico fixo em chapa lisa de Aluzinc pré-pintada, espessura de 0,6 mm, seção "U" dimensão 200x75mm; ref. Aerobrise 200 da Hunter Douglas, AB 200 da Refax, BSM-A200 da Sul Metais ou equivalente - instalado</t>
  </si>
  <si>
    <t>VIDRO LISO INCOLOR 6 MM - SEM COLOCACAO</t>
  </si>
  <si>
    <t>ADITIVO ADESIVO LIQUIDO PARA ARGAMASSAS DE REVESTIMENTOS CIMENTICIOS</t>
  </si>
  <si>
    <t>87373U</t>
  </si>
  <si>
    <t>ARGAMASSA TRAÇO 1:4 (EM VOLUME DE CIMENTO E AREIA MÉDIA ÚMIDA) PARA CONTRAPISO, PREPARO MANUAL. AF_08/2019</t>
  </si>
  <si>
    <t>ARGAMASSA POLIMERICA IMPERMEABILIZANTE SEMIFLEXIVEL, BICOMPONENTE, A BASE DE CIMENTO E ADITIVOS</t>
  </si>
  <si>
    <t>VEU DE POLIESTER PARA IMPERMEABILIZACAO</t>
  </si>
  <si>
    <t>ARGAMASSA USINADA AUTOADENSAVEL E AUTONIVELANTE PARA CONTRAPISO, COM BOMBEAMENTO (DISPONIBILIZACAO DE BOMBA), SEM O LANCAMENTO</t>
  </si>
  <si>
    <t>TELA DE ACO SOLDADA NERVURADA, CA-60, Q-92, (1,48 KG/M2), DIAMETRO DO FIO = 4,2 MM, LARGURA = 2,45 X 60 M DE COMPRIMENTO, ESPACAMENTO DA MALHA = 15 X 15 CM</t>
  </si>
  <si>
    <t>TRELICA NERVURADA (ESPACADOR), ALTURA = 120,0 MM, DIAMETRO DOS BANZOS INFERIORES E SUPERIOR = 6,0 MM, DIAMETRO DA DIAGONAL = 4,2 MM</t>
  </si>
  <si>
    <t>K.01.000.033001/CDHU</t>
  </si>
  <si>
    <t>Estucamento e polimento piso/patamar em granilite</t>
  </si>
  <si>
    <t>K.01.000.033004/CDHU</t>
  </si>
  <si>
    <t>Estucamento e polimento de rodapé em granilite</t>
  </si>
  <si>
    <t>CALHA QUADRADA DE CHAPA DE ACO GALVANIZADA NUM 24, CORTE 50 CM</t>
  </si>
  <si>
    <t>JOELHO PVC, SOLDAVEL COM ROSCA, 90 GRAUS, 25 MM X 3/4", COR MARROM, PARA AGUA FRIA PREDIAL</t>
  </si>
  <si>
    <t>JOELHO PVC, SOLDAVEL COM ROSCA, 90 GRAUS, 32 MM X 3/4", COR MARROM, PARA AGUA FRIA PREDIAL</t>
  </si>
  <si>
    <t>TE PVC, SOLDAVEL, COM ROSCA NA BOLSA CENTRAL, 90 GRAUS, 25 MM X 3/4", PARA AGUA FRIA PREDIAL</t>
  </si>
  <si>
    <t>16.006.000010.MAT</t>
  </si>
  <si>
    <t>Fio rígido 1,5 mm² isolamento em PVC, 750 V</t>
  </si>
  <si>
    <t>LUVA EM PVC RIGIDO ROSCAVEL, DE 3/4", PARA ELETRODUTO</t>
  </si>
  <si>
    <t>CAIXA DE LUZ "4 X 2" EM ACO ESMALTADA</t>
  </si>
  <si>
    <t>ELETRODUTO DE PVC RIGIDO SOLDAVEL, CLASSE B, DE 20 MM</t>
  </si>
  <si>
    <t>CURVA 90 GRAUS, CURTA, DE PVC RIGIDO ROSCAVEL, DE 3/4", PARA ELETRODUTO</t>
  </si>
  <si>
    <t>TOMADA 2P+T 10A, 250V, CONJUNTO MONTADO PARA EMBUTIR 4" X 2" (PLACA + SUPORTE + MODULO)</t>
  </si>
  <si>
    <t>TE SOLDAVEL, PVC, 90 GRAUS, 20 MM, PARA AGUA FRIA PREDIAL (NBR 5648)</t>
  </si>
  <si>
    <t>COTOVELO DE COBRE 90 GRAUS SEM ANEL DE SOLDA, BOLSA X BOLSA, 15 MM</t>
  </si>
  <si>
    <t>SOLDA ESTANHO/COBRE PARA CONEXOES DE COBRE, FIO 2,5 MM, CARRETEL 500 GR (SEM CHUMBO)</t>
  </si>
  <si>
    <t>PASTA PARA SOLDA DE TUBOS E CONEXOES DE COBRE (EMBALAGEM COM 250 G)</t>
  </si>
  <si>
    <t>TUBO DE COBRE CLASSE "A", DN = 1/2" (15 MM), PARA INSTALACOES DE MEDIA PRESSAO PARA GASES COMBUSTIVEIS E MEDICINAIS</t>
  </si>
  <si>
    <t>O.04.000.064080/CDHU</t>
  </si>
  <si>
    <t>Válvula de esfera em aço carbono fundido, esfera em aço inoxidável, passagem plena, extremidades rosqueáveis, classe 300lbs para vapor, 600lbs para água, óleo e gás, DN= 1/2"</t>
  </si>
  <si>
    <t>A.06.000.068502/CDHU</t>
  </si>
  <si>
    <t>Cilindro de aço para gás GLP de 45kg com carga</t>
  </si>
  <si>
    <t>O.04.000.068502/CDHU</t>
  </si>
  <si>
    <t>CAP (tampão) em aço SCH 80, diâmetro de 3/4" soldável para tamponamento de tubulação</t>
  </si>
  <si>
    <t>O.04.000.068508/CDHU</t>
  </si>
  <si>
    <t>Válvula de esfera monobloco em aço carbono, diâmetro de 1/2", com passagem plena e rosca BSP</t>
  </si>
  <si>
    <t>O.04.000.068509/CDHU</t>
  </si>
  <si>
    <t>Tê em aço SCH 80, diâmetro de 1/2", soldável</t>
  </si>
  <si>
    <t>O.06.000.060750/CDHU</t>
  </si>
  <si>
    <t>Tubo em aço galvanizado 1/2´ SCH 80, sem costura</t>
  </si>
  <si>
    <t>O.06.000.060751/CDHU</t>
  </si>
  <si>
    <t>Tubo em aço galvanizado 3/4´ SCH 80, sem costura</t>
  </si>
  <si>
    <t>O.07.000.068503/CDHU</t>
  </si>
  <si>
    <t>Luva de redução de 3/4´x 1/2´ para entrada de gás em latão</t>
  </si>
  <si>
    <t>O.07.000.068505/CDHU</t>
  </si>
  <si>
    <t>Pigtail para manômetro em latão (rabo de porco), DN 1/2´</t>
  </si>
  <si>
    <t>O.11.000.068506/CDHU</t>
  </si>
  <si>
    <t>Regulador de pressão, estágio único 12 kg/h; ref. 76511 fabricação Aliança</t>
  </si>
  <si>
    <t>B.01.000.010141/CDHU</t>
  </si>
  <si>
    <t>Ajudante de pintor</t>
  </si>
  <si>
    <t>G.01.000.022515/CDHU</t>
  </si>
  <si>
    <t>Tijolo comum maciço</t>
  </si>
  <si>
    <t>H.03.000.030355/CDHU</t>
  </si>
  <si>
    <t>Porta veneziana completa para abrigo em chapa</t>
  </si>
  <si>
    <t>H.08.000.031719/CDHU</t>
  </si>
  <si>
    <t>Cadeado com haste de aço, 35/36 mm, ref. CR35 da Papaiz, E35 da Pado ou equivalente</t>
  </si>
  <si>
    <t>J.01.000.038012/CDHU</t>
  </si>
  <si>
    <t>Lixa para ferro e metais Norton N° 80, ou equivalente</t>
  </si>
  <si>
    <t>J.02.000.028058/CDHU</t>
  </si>
  <si>
    <t>Tinta esmalte Premium, base água, brilhante/acetinado, várias cores, pintura interna/externa, ref. Coralit Zero da Coral, Futura Premium, Suvinil Premium, Metalatex Eco, Sherwin Williams, ou equivalente</t>
  </si>
  <si>
    <t>J.02.000.038028/CDHU</t>
  </si>
  <si>
    <t>Zarcão, ref. Zarcoral fabricação Coral - Zarcão Internacional ou equivalente</t>
  </si>
  <si>
    <t>68540/SECEDUSP</t>
  </si>
  <si>
    <t>TESTE DE ESTANQUEIDADE EM REDE DISTRIBUIÇAO DE GAS COMBUSTIVEL</t>
  </si>
  <si>
    <t>91645U</t>
  </si>
  <si>
    <t>CAMINHÃO DE TRANSPORTE DE MATERIAL ASFÁLTICO 30.000 L, COM CAVALO MECÂNICO DE CAPACIDADE MÁXIMA DE TRAÇÃO COMBINADO DE 66.000 KG, POTÊNCIA 360 CV, INCLUSIVE TANQUE DE ASFALTO COM SERPENTINA - CHP DIURNO. AF_08/2015</t>
  </si>
  <si>
    <t>91646U</t>
  </si>
  <si>
    <t>CAMINHÃO DE TRANSPORTE DE MATERIAL ASFÁLTICO 30.000 L, COM CAVALO MECÂNICO DE CAPACIDADE MÁXIMA DE TRAÇÃO COMBINADO DE 66.000 KG, POTÊNCIA 360 CV, INCLUSIVE TANQUE DE ASFALTO COM SERPENTINA - CHI DIURNO. AF_08/2015</t>
  </si>
  <si>
    <t>36062/SIURB-EDIF</t>
  </si>
  <si>
    <t>ASFALTO DILUÍDO CM-30 - IMPERMEABILIZANTE</t>
  </si>
  <si>
    <t>T</t>
  </si>
  <si>
    <t>5867U</t>
  </si>
  <si>
    <t>ROLO COMPACTADOR VIBRATÓRIO TANDEM AÇO LISO, POTÊNCIA 58 HP, PESO SEM/COM LASTRO 6,5 / 9,4 T, LARGURA DE TRABALHO 1,2 M - CHP DIURNO. AF_06/2014</t>
  </si>
  <si>
    <t>5869U</t>
  </si>
  <si>
    <t>ROLO COMPACTADOR VIBRATÓRIO TANDEM AÇO LISO, POTÊNCIA 58 HP, PESO SEM/COM LASTRO 6,5 / 9,4 T, LARGURA DE TRABALHO 1,2 M - CHI DIURNO. AF_06/2014</t>
  </si>
  <si>
    <t>97636U</t>
  </si>
  <si>
    <t>DEMOLIÇÃO PARCIAL DE PAVIMENTO ASFÁLTICO, DE FORMA MECANIZADA, SEM REAPROVEITAMENTO. AF_09/2023</t>
  </si>
  <si>
    <t>36112/SIURB-EDIF</t>
  </si>
  <si>
    <t>EMULSÃO ASFÁLTICA (LIGANTE) - RR 2C</t>
  </si>
  <si>
    <t>S.04.000.026514/CDHU</t>
  </si>
  <si>
    <t>Parafuso auto-atarraxante com fenda, zincado branco de 9,5 x 2,9 mm</t>
  </si>
  <si>
    <t>S.04.000.039086/CDHU</t>
  </si>
  <si>
    <t>Placa de sinalização em PVC expandido de 70x20cm, espessura 3mm, adesivo dupla face sobre todo o verso</t>
  </si>
  <si>
    <t>C.07.000.022538/CDHU</t>
  </si>
  <si>
    <t>Bloco de concreto estrutural 19 x 19 x 39 cm, classe B (resistência &gt; ou = 4 Mpa)</t>
  </si>
  <si>
    <t>AJUDANTE DE SERRALHEIRO (HORISTA)</t>
  </si>
  <si>
    <t>SERRALHEIRO (HORISTA)</t>
  </si>
  <si>
    <t>C.04.000.020536/CDHU</t>
  </si>
  <si>
    <t>Concreto usinado fck= 25 MPa, slump 5 ± 1cm, slump 1 e 2</t>
  </si>
  <si>
    <t>H.04.000.031618/CDHU</t>
  </si>
  <si>
    <t>Gradil em aço galvanizado eletrofundido de 1718x1650mm e pintura eletrostática, 65x132mm e barra portante 25x2mm</t>
  </si>
  <si>
    <t>H.04.000.031619/CDHU</t>
  </si>
  <si>
    <t>Montante para gradil em aço galvanizado eletrofundido, pintura eletrostática, chato, dimensões 2120 x 76 x 8 mm</t>
  </si>
  <si>
    <t>GERAL</t>
  </si>
  <si>
    <t>LETRAS CONSULTÓRIOS, AMBIENTES E UBS</t>
  </si>
  <si>
    <t>FECHAMENTO COBERTURA ACM CONFORME PROJETO</t>
  </si>
  <si>
    <t>PLACA DE OBRA PARA SUBSTITUIR A EXISTENTE</t>
  </si>
  <si>
    <t>LIMPEZA GERAL DA ÁREA EXISTENTE</t>
  </si>
  <si>
    <t>LIMPEZA VIDROS SUBSTITUIDOS DA ÁREA EXISTENTE</t>
  </si>
  <si>
    <t>RASGOS PARA PASSAGEM DA HIDRAULICA, ELÉTRICA, LÓGICA, GÁS E ÁGUAS PLUVIAIS</t>
  </si>
  <si>
    <t>RETIRADA DA PLACA ANTIGA P/ SUBSTITUIÇÃO</t>
  </si>
  <si>
    <t>ELEMENTO VAZADO PARA FECHHAMENTO DO DML</t>
  </si>
  <si>
    <t>FECHAMENTOS COM ALVENARIA CONFORME PROJETO</t>
  </si>
  <si>
    <t>GUIMA/COPA/ESTERELIZAÇÃO</t>
  </si>
  <si>
    <t>REMOÇÃO DO CLIMATIZADOE SALA DE ESPERA</t>
  </si>
  <si>
    <t>REMOÇÃO DA DIVISÓRIA EXISTENTE DO DML</t>
  </si>
  <si>
    <t>8 MESES</t>
  </si>
  <si>
    <t>REMOÇÃO DE TINTA DAS PORTAS SE NECESSÁRIO</t>
  </si>
  <si>
    <t>REMOÇÃO DE TINTA DAS PAREDES E TETO EM GERAL</t>
  </si>
  <si>
    <t>CONDUTOR PLUVIAL</t>
  </si>
  <si>
    <t>RETIRADA DAS PALMEIRAS DOS FUNDOS</t>
  </si>
  <si>
    <t>ENCHIMENTO DOS RASGOS MENCIONADOS ACIMA</t>
  </si>
  <si>
    <t xml:space="preserve">TRANSPORTE DE ENTULHO </t>
  </si>
  <si>
    <t>CARGA DE ENTULHO</t>
  </si>
  <si>
    <t>DEMOLIÇÃO DE PASSEIO EM MÁS CONDIÇÕES</t>
  </si>
  <si>
    <t>REMOÇÃO TELHAS DA COBERTURA ENTRADA AMBULANCIA E PEDESTRES</t>
  </si>
  <si>
    <t>SALA VACINAS, COPA, CONSULT. PEDIATRIA 03</t>
  </si>
  <si>
    <t>EXPUGO 01 E 02, SALA DOS AGENTES, COPA E DEMAIS REPAROS NECESSÁRIOS</t>
  </si>
  <si>
    <t xml:space="preserve">RETIRADA DO ENTULHO </t>
  </si>
  <si>
    <t>COBERTURAS ENTRADA AMBULANCIA E PEDESTRES</t>
  </si>
  <si>
    <t>TROCA DA PORTA DO BANHEIRO MASCULINO PNE</t>
  </si>
  <si>
    <t>SUBSTITUIÇÃO JANELA DA SALA DE ESPERA, J13 E NOVAS J14</t>
  </si>
  <si>
    <t>REINSTALAÇÃO DE TODAS AS GRADES DAS ESQUADRIAS</t>
  </si>
  <si>
    <t>PARA AS JANELAS NOVAS J14 DA SALA DE ESPERA</t>
  </si>
  <si>
    <t>JANELA DA SALA DE ESPERA, J13 E NOVAS J14</t>
  </si>
  <si>
    <t>FÔRMAS DOS BLOCOS</t>
  </si>
  <si>
    <t>REPAROS SE NECESSÁRIO NOS TETOS</t>
  </si>
  <si>
    <t>LOCAIS ONDE FOR NECESSÁRIO A TROCA DE REVESTIMENTO</t>
  </si>
  <si>
    <t>BEIRAIS, LAJES DOS ABRIGOS E REPAROS NECESSÁRIOS</t>
  </si>
  <si>
    <t>SALA DE ODONTO, PONTO P/ NOVA CADEIRA</t>
  </si>
  <si>
    <t>RODAPÉ GRANILITE</t>
  </si>
  <si>
    <t>PARA O CLIMATIZADOR E O BEBEDOURO NOS NOVOS LOCAIS</t>
  </si>
  <si>
    <t>REPARO NO DRENO ACIMA DO ABRIGO DE LIXO BRANCO LATERAL DIREITA DO PRÉDIO</t>
  </si>
  <si>
    <t>TETOS</t>
  </si>
  <si>
    <t>PAREDES INTERNAS</t>
  </si>
  <si>
    <t>PAREDES EXT DO PRÉDIO, MURO DE DIVISA E MURETAS</t>
  </si>
  <si>
    <t>PAREDES EXT DO PRÉDIO, MURO DE DIVISA E MURETAS SE NECESSÁRIO REPAROS</t>
  </si>
  <si>
    <t>TODAS AS ESQUADRIAS METÁLICAS EXISTENTES</t>
  </si>
  <si>
    <t>REPINTURA DE TODAS AS FAIXAS DO ESTACIONAMENTO</t>
  </si>
  <si>
    <t>REPINTURA</t>
  </si>
  <si>
    <t>REPINTURA DE TODAS CALHAS, RUFOS E CONDUTORES</t>
  </si>
  <si>
    <t>RASGOS NAS ÁREAS ASFALTADAS PARA PASSAGEM DE TUBULAÇÕES, GÁS, ELÉTRICA, PLUVIAL, SPDA E LÓGICA</t>
  </si>
  <si>
    <t>DIST. ATÉ A SEMOP</t>
  </si>
  <si>
    <t xml:space="preserve">MURETAS RECONSTRUIDAS RETIRADAS PARA ACESSO A OBRA </t>
  </si>
  <si>
    <t>NOVO GRADIL, RETIRADO PARA ACESSO À OBRA</t>
  </si>
  <si>
    <t>Obra: REFORMA E AMPLIAÇÃO DA UBS 7</t>
  </si>
  <si>
    <t>99861U</t>
  </si>
  <si>
    <t>GRADIL EM FERRO FIXADO EM VÃOS DE JANELAS, FORMADO POR BARRAS CHATAS DE 25X4,8 MM. AF_04/2019</t>
  </si>
  <si>
    <t>104448UU</t>
  </si>
  <si>
    <t>ELETRODO REVESTIDO AWS - E6013, DIAMETRO IGUAL A 2,50 MM</t>
  </si>
  <si>
    <t>CANTONEIRA ACO ABAS IGUAIS (QUALQUER BITOLA), ESPESSURA ENTRE 1/8" E 1/4"</t>
  </si>
  <si>
    <t>BARRA DE ACO CHATO, RETANGULAR, 25,4 MM X 4,76 MM (L X E), 0,94 KG/M</t>
  </si>
  <si>
    <t>COT 001</t>
  </si>
  <si>
    <t>LUVA DE EMENDA PARA ELETRODUTO, EM ALUMINIO SEM ROSCA, DIMENSÃO DE 25 MM 1"</t>
  </si>
  <si>
    <t>01.21.110/CDHU</t>
  </si>
  <si>
    <t>Sondagem do terreno à percussão (mínimo de 30 m)</t>
  </si>
  <si>
    <t>SONDAGEM DO TERRENO</t>
  </si>
  <si>
    <t>A.07.000.020483/CDHU</t>
  </si>
  <si>
    <t>Sondagem a percussão, inclusive as peças gráficas e relatórios pertinentes mínimo de 30m</t>
  </si>
  <si>
    <t>102098U</t>
  </si>
  <si>
    <t>RECOMPOSIÇÃO DE REVESTIMENTO EM CONCRETO ASFÁLTICO (AQUISIÇÃO EM USINA), PARA O FECHAMENTO DE VALAS - INCLUSO DEMOLIÇÃO DO PAVIMENTO. AF_12/2020</t>
  </si>
  <si>
    <t>CONCRETO BETUMINOSO USINADO A QUENTE (CBUQ) PARA PAVIMENTACAO ASFALTICA, PADRAO DNIT, FAIXA C, COM CAP 50/70 - AQUISICAO POSTO USINA</t>
  </si>
  <si>
    <t>PLACA NOVA PARA A OBRA</t>
  </si>
  <si>
    <t>REMOÇÃO DO ENTULHO</t>
  </si>
  <si>
    <t>LOCAÇÃO DA OBRA DE AMPLIAÇÃO DA COBERTURA ATIVIDADES COLETIVAS</t>
  </si>
  <si>
    <t>TRANSPORTE DE CAMADA VEGETAL RETIRADO DA LIMPEZA DO TERRENO</t>
  </si>
  <si>
    <t>LIMPEZA DO TERRRENO</t>
  </si>
  <si>
    <t>CARGA DE CAMADA VEGETAL</t>
  </si>
  <si>
    <t>LIGAÇÃO DE ÁGUA PARA OBRA</t>
  </si>
  <si>
    <t>LIGUAÇÃO DE LUZ PARA OBRA</t>
  </si>
  <si>
    <t>TRANSPORTE DA ARGILA (ATERRO)</t>
  </si>
  <si>
    <t>CARGA DA ARGILA (ATERRO)</t>
  </si>
  <si>
    <t>ESCAVAÇÃO DOS BLOCOS DA COBERTURA ATIVIDADES COLETIVAS</t>
  </si>
  <si>
    <t>ESCAVAÇÃO VIGAS BALDRAME DA COBERTURA ATIVIDADES COLETIVAS</t>
  </si>
  <si>
    <t>TRANSPORTE BOTA-FORA ESCAVAÇÃO</t>
  </si>
  <si>
    <t>CARGA BOTA-FORA ESCAVAÇÃO</t>
  </si>
  <si>
    <t>LASTRO DOS BLOCOS E VIGAS BALDRAME DA COBERTURA ATIVIDADES COLETIVAS</t>
  </si>
  <si>
    <t>EMBASAMENTO DAS ALVENARIAS</t>
  </si>
  <si>
    <t>REATERRO DOS BLOCOS E VIGA BALDRAME DA COBERTURA ATIVIDADES COLETIVAS</t>
  </si>
  <si>
    <t>FÔRMAS DAS VIGAS BALDRAME</t>
  </si>
  <si>
    <t>ARMADURA ESTRIBOS VIGAS BALDRAME DA COBERTURA ATIVIDADES COLETIVAS</t>
  </si>
  <si>
    <t>ARMADURA LONGITUDINAL VIGAS BALDRAME DA COBERTURA ATIVIDADES COLETIVAS</t>
  </si>
  <si>
    <t>CONCRETAGEM VIGAS BALDRAME COBERTURA DE ATIVIDADES COLETIVAS</t>
  </si>
  <si>
    <t>ARMADURA DE REFORÇO DAS ESTACAS DA COBERTURA ATIVIDADES COLETIVAS E RADIER RESERVATÓRIO</t>
  </si>
  <si>
    <t>ARMADURA LONGITUDINAL DAS ESTACAS DA COBERTURA ATIVIDADES COLETIVAS E RADIER RESERVATÓRIO</t>
  </si>
  <si>
    <t>ARMADURA ESTRIBOS DAS ESTACAS DA COBERTURA ATIVIDADES COLETIVAS E RADIER RESERVATÓRIO</t>
  </si>
  <si>
    <t>SERVIÇO DE EXECUÇÃO DAS ESTACAS COM CONCRETAGEM</t>
  </si>
  <si>
    <t>MOBILIZAÇÃO DOS EQUIPAMENTOS PARA EXECUÇÃO DAS ESTACAS</t>
  </si>
  <si>
    <t>REATERRO DA VALA DO RADIER RESERVATÓRIO</t>
  </si>
  <si>
    <t>ESCAVAÇÃO DA VALA DO RADIER RESERVATÓRIO</t>
  </si>
  <si>
    <t>LASTRO DA VALA DO RADIER RESERVATÓRIO</t>
  </si>
  <si>
    <t>COMPACTAÇÃO DO FUNDO DE VALA DO RADIER RESERVATÓRIO</t>
  </si>
  <si>
    <t>LONA</t>
  </si>
  <si>
    <t>TUBOS PARA GRAUTE DO RADIER ANCORAGEM DO RESERVATÓRIO</t>
  </si>
  <si>
    <t>FÔRMAS PARA O RADIER</t>
  </si>
  <si>
    <t>ARMADURAS PARA O RADIER</t>
  </si>
  <si>
    <t>CONCRETAGEM DO RADIER DO RESERVATÓRIO</t>
  </si>
  <si>
    <t>GRAUTE DA ALVENARIA DE AMPLIAÇÃO</t>
  </si>
  <si>
    <t>ARMADURA DE ANCORAGEM DAS ALVENARIAS DA AMPLIAÇÃO NO PISO</t>
  </si>
  <si>
    <t>ALVENARIA AMPLIAÇÃO</t>
  </si>
  <si>
    <t>VERGAS PORTAS E JANELAS</t>
  </si>
  <si>
    <t>CONTRAVERGAS DAS JANELAS</t>
  </si>
  <si>
    <t>AMARRAÇÃO ALVENARIA ESTRUTURAL</t>
  </si>
  <si>
    <t>JUNTA DE DILATAÇÃO ENTRE PRÉDIO EXISTENTE E AMPLIAÇÃO PISO E PAREDES</t>
  </si>
  <si>
    <t>PARA A ARMADURA DE ANCORAGEM DAS ALVENARIAS DA AMPLIAÇÃO NO PISO</t>
  </si>
  <si>
    <t>ALMOXARIFADO</t>
  </si>
  <si>
    <t>GRADES DE PROTEÇÃO DAS ESQUADRIAS DA AMPLIAÇÃO (EXECUÇÃO BARRA REDONDA)</t>
  </si>
  <si>
    <t>ENTRADA AMPLIAÇÃO FUNDOS</t>
  </si>
  <si>
    <t>VIDROS JANELAS DOS SANITÁRIOS</t>
  </si>
  <si>
    <t>VIDROS JANELAS CONSULTÓRIOS E ALMOXARIFADO</t>
  </si>
  <si>
    <t>ESTRUTURA METÁLICA DA COBERTURA ATIVIDADES COLETIVAS</t>
  </si>
  <si>
    <t>FORROS AMPLIAÇÃO ACABAMENTO</t>
  </si>
  <si>
    <t xml:space="preserve">FORROS AMPLIAÇÃO </t>
  </si>
  <si>
    <t>SANITÁRIOS</t>
  </si>
  <si>
    <t>REVESTIMENTO SANITÁRIOS</t>
  </si>
  <si>
    <t>CANTONEIRA JANELAS</t>
  </si>
  <si>
    <t>RECOMPOSIÇÃO PISO DOS SANITÁRIOS ONDE HAVERÁ CORTE COM O DISCO DIAMANTADO</t>
  </si>
  <si>
    <t xml:space="preserve">DEMOLIÇÃO PISO DOS SANITÁRIOS </t>
  </si>
  <si>
    <t>CONTRAPISO DO RESTANTE DA AMPLIAÇÃO</t>
  </si>
  <si>
    <t>PISO AMPLIAÇÃO</t>
  </si>
  <si>
    <t>COBERTURAS AMPLIAÇÃO</t>
  </si>
  <si>
    <t>NOVO RESERVATÓRIO, EXTINÇÃO DOS EXISTENTES</t>
  </si>
  <si>
    <t>ABRIGO CNSIDERADO NAS INSTALAÇÕES HIDRÁULICAS</t>
  </si>
  <si>
    <t>SANITÁRIOS E LAVATÓRIOS DAS SALAS</t>
  </si>
  <si>
    <t>P/ APARELHOS DE AR CONDICIONADO AMPLIAÇÃO</t>
  </si>
  <si>
    <t>NOVOS PARA A AMPLIAÇÃO</t>
  </si>
  <si>
    <t>CONFORME PROJETO</t>
  </si>
  <si>
    <t>EXAUSTOR PARA AS SALAS SEM VENTILAÇÃO DIRETA EXPUGO 02</t>
  </si>
  <si>
    <t>E ALMOXARIFADO 02</t>
  </si>
  <si>
    <t>POSTE NOVO A SER INSTALADO NA RUA SILVIO CANDELLO</t>
  </si>
  <si>
    <t>PINTURA DAS ESTRUTURAS METÁLICAS DA COBERTURA DAS ATIVIDADES COLETIVAS</t>
  </si>
  <si>
    <t>COBERTURA DAS ATIVIDADES COLETIVAS</t>
  </si>
  <si>
    <t>EXECUÇÃO DOS PASSEIOS DA AMPLIAÇÃO</t>
  </si>
  <si>
    <t>EXECUÇÃO DO PISO DAS ATIVIDADES COLETIVAS</t>
  </si>
  <si>
    <t>LIMPEZA DA AMPLIAÇÃO DO PRÉDIO E ÁREA DE ATIV. COLETIVAS</t>
  </si>
  <si>
    <t>LIMPEZA DA AMPLIAÇÃO DO PRÉDIO - VIDROS DAS ESQUADRIAS</t>
  </si>
  <si>
    <t>MURETA DE ARRIMO P/ CONTENÇÃO DE SOLO NOS FUNDOS DA AMPLIAÇÃODO PRÉDIO, ENCOSTADO NO PASSEIO</t>
  </si>
  <si>
    <t>SÓ EM UMA FACE</t>
  </si>
  <si>
    <t>TRANSPORTE DO CORTE DO TERRENO</t>
  </si>
  <si>
    <t>CARGA DO CORTE DO TERRENO</t>
  </si>
  <si>
    <t>CORTE DO TERRENO</t>
  </si>
  <si>
    <t>m2xmes</t>
  </si>
  <si>
    <t>INFRAESTRUTURA-COBERTURA</t>
  </si>
  <si>
    <t>15.11</t>
  </si>
  <si>
    <t>SERVIÇOS GERAIS DE FUNDAÇÃO-RADIER</t>
  </si>
  <si>
    <t>SERVIÇOS GERAIS DE FUNDAÇÃO-COBERTURAS</t>
  </si>
  <si>
    <t>INFRAESTRUTURA - FORMAS-COBERTURAS</t>
  </si>
  <si>
    <t>INFRAESTRUTURA - ARMADURAS-COBERTURAS</t>
  </si>
  <si>
    <t>INFRAESTRUTURA - CONCRETO-COBERTURAS</t>
  </si>
  <si>
    <t>INFRAESTRUTURA - FORMAS-RADIER</t>
  </si>
  <si>
    <t>INFRAESTRUTURA - ARMADURAS-RADIER</t>
  </si>
  <si>
    <t>INFRAESTRUTURA - CONCRETO-RADIER</t>
  </si>
  <si>
    <t>FUNDAÇÕES PROFUNDAS-COBERTURAS E RADIER</t>
  </si>
  <si>
    <t>96534U</t>
  </si>
  <si>
    <t>FABRICAÇÃO, MONTAGEM E DESMONTAGEM DE FÔRMA PARA BLOCO DE COROAMENTO, EM MADEIRA SERRADA, E=25 MM, 4 UTILIZAÇÕES. AF_01/2024</t>
  </si>
  <si>
    <t>93671U</t>
  </si>
  <si>
    <t>DISJUNTOR TRIPOLAR TIPO DIN, CORRENTE NOMINAL DE 32A - FORNECIMENTO E INSTALAÇÃO. AF_07/2025</t>
  </si>
  <si>
    <t>2025/07</t>
  </si>
  <si>
    <t>15.12</t>
  </si>
  <si>
    <t>18.06</t>
  </si>
  <si>
    <t>18.05</t>
  </si>
  <si>
    <t>02.05</t>
  </si>
  <si>
    <t>02.06</t>
  </si>
  <si>
    <t>02.02.140/CDHUU</t>
  </si>
  <si>
    <t>02.02.150/CDHUU</t>
  </si>
  <si>
    <t>Locação de container tipo sanitário com 2 vasos sanitários, 2 lavatórios, 2 mictórios e 4 pontos para chuveiro - área mínima de 13,80 m²</t>
  </si>
  <si>
    <t>Locação de container tipo depósito - área mínima de 13,80 m²</t>
  </si>
  <si>
    <t>OBRA: REFORMA E AMPLIAÇÃO DA UBS 7</t>
  </si>
  <si>
    <t>REFORMA E AMPLIAÇÃO DA UBS 7</t>
  </si>
  <si>
    <t>Orçamento: AMPLIAÇÃO DA UBS 7</t>
  </si>
  <si>
    <t>A.12.000.021098/CDHU</t>
  </si>
  <si>
    <t>Container sanitário, módulo aço galvanizado, 2 vasos sanitários, 2 lavatórios/calha e 2 mictórios/calha, 4 pontos para chuveiro, piso impermeável e antiderrapante</t>
  </si>
  <si>
    <t>A.12.000.021099/CDHU</t>
  </si>
  <si>
    <t>Container depósito, módulo metálico em aço galvanizado de 6,0x2,3x2,5m, vão livre, piso de concreto, cimentado, madeira ou material equivalente</t>
  </si>
  <si>
    <t>17-001-080/SIURB-EDIFU</t>
  </si>
  <si>
    <t>FV.12/14 - MURETA DE ARRIMO EM BLOCOS DE CONCRETO, H=1,00 M</t>
  </si>
  <si>
    <t>10504/SIURB-EDIF</t>
  </si>
  <si>
    <t>AREIA LAVADA GROSSA</t>
  </si>
  <si>
    <t>10627/SIURB-EDIF</t>
  </si>
  <si>
    <t>CONCRETO "GROUT" C/ PEDRISCO</t>
  </si>
  <si>
    <t>14022/SIURB-EDIF</t>
  </si>
  <si>
    <t>PRIMER HIDROFUGANTE A BASE DE SILANO SILOXANO P/ SUPERFÍCIES DE CONCRETO, ALVENARIA, ETC.</t>
  </si>
  <si>
    <t>BLOCO DE CONCRETO ESTRUTURAL 14 X 19 X 39 CM, FBK 4,5 MPA (NBR 6136)</t>
  </si>
  <si>
    <t>TUBO DRENO, CORRUGADO, ESPIRALADO, FLEXIVEL, PERFURADO, EM POLIETILENO DE ALTA DENSIDADE (PEAD), DN 100 MM, (4") PARA DRENAGEM - EM ROLO (NORMA DNIT 093/2006 - E.M)</t>
  </si>
  <si>
    <t>CONCRETO USINADO BOMBEAVEL, CLASSE DE RESISTENCIA C20, COM BRITA 0 E 1, SLUMP = 130 +/- 20 MM, EXCLUI SERVICO DE BOMBEAMENTO (NBR 8953)</t>
  </si>
  <si>
    <t>MANTA GEOTEXTIL TECIDO DE LAMINETES DE POLIPROPILENO, RESISTENCIA A TRACAO = *25* KN/M</t>
  </si>
  <si>
    <t>CHAPA/PAINEL DE MADEIRA COMPENSADA RESINADA (MADEIRITE RESINADO ROSA) PARA FORMA DE CONCRETO, DE 2200 x 1100 MM, E = 8 A 12 MM</t>
  </si>
  <si>
    <t>PEDRA BRITADA N. 3 (38 A 50 MM) POSTO PEDREIRA/FORNECEDOR, SEM FRETE</t>
  </si>
  <si>
    <t>TINTA ASFALTICA IMPERMEABILIZANTE DILUIDA EM SOLVENTE, PARA MATERIAIS CIMENTICIOS, METAL E MADEIRA</t>
  </si>
  <si>
    <t>GRADE EM FERRO FIXADO EM VÃOS DE JANELAS, FORMADO POR BARRAS CHATAS DE 25X4,8 MM. AF_04/2019</t>
  </si>
  <si>
    <t>IMPERMEABILIZAÇÃO DE ALVENARIA DE EMBASAMENTO</t>
  </si>
  <si>
    <t>EMBASAMENTO COBERTURA ATIVIDADES COLETIVAS</t>
  </si>
  <si>
    <t>94590U</t>
  </si>
  <si>
    <t>CONTRAMARCO DE ALUMÍNIO, FIXAÇÃO COM PARAFUSO - FORNECIMENTO E INSTALAÇÃO. AF_11/2024</t>
  </si>
  <si>
    <t>sala de coleta de exames, copa e sanitário PNE feminino</t>
  </si>
  <si>
    <t>remoção de janelas, portas, toldos, telas, grades metálicas</t>
  </si>
  <si>
    <t>ESTERELIZAÇÃO, GUIMMA e copa</t>
  </si>
  <si>
    <t xml:space="preserve">PINTURA DE ESTRUTURAS METÁLICAS </t>
  </si>
  <si>
    <t>ABRIGO DE GÁS/COPA/BANCADA COPA/MURETA ACESSO OBRA/JANELAS SALA ESPERA/CLIMATIZADOR SALA ESPERA/PASSAGEM CIRCULAÇÃO</t>
  </si>
  <si>
    <t>92336U</t>
  </si>
  <si>
    <t>97431U</t>
  </si>
  <si>
    <t>97436U</t>
  </si>
  <si>
    <t>97440U</t>
  </si>
  <si>
    <t>ACOPLAMENTO RÍGIDO EM AÇO, CONEXÃO RANHURADA, DN 65 (2 1/2"), INSTALADO EM PRUMADAS - FORNECIMENTO E INSTALAÇÃO. AF_10/2020</t>
  </si>
  <si>
    <t>CURVA 90 GRAUS, EM AÇO, CONEXÃO RANHURADA, DN 65 (2 1/2"), INSTALADO EM PRUMADAS - FORNECIMENTO E INSTALAÇÃO. AF_10/2020</t>
  </si>
  <si>
    <t>TÊ, EM AÇO, CONEXÃO RANHURADA, DN 65 (2 1/2"), INSTALADO EM PRUMADAS - FORNECIMENTO E INSTALAÇÃO. AF_10/2020</t>
  </si>
  <si>
    <t>EXTINTOR DE INCÊNDIO PORTÁTIL COM CARGA DE PQS DE 6 KG, CLASSE BC - FORNECIMENTO E INSTALAÇÃO. AF_10/2020_PE</t>
  </si>
  <si>
    <t>101909U</t>
  </si>
  <si>
    <t>50.05.450/CDHUU</t>
  </si>
  <si>
    <t>Acionador manual quebra-vidro endereçável</t>
  </si>
  <si>
    <t>09.05.087/SECEDUSPU</t>
  </si>
  <si>
    <t>QUADRO COMANDO PARA BOMBA DE INCENDIO TRIFASICO DE 5 HP</t>
  </si>
  <si>
    <t>TUBO DE AÇO GALVANIZADO COM COSTURA, CLASSE MÉDIA, CONEXÃO RANHURADA, DN 65 (2 1/2"), INSTALADO EM PRUMADAS - FORNECIMENTO E INSTALAÇÃO. AF_10/2020</t>
  </si>
  <si>
    <t>50.01.340/CDHUU</t>
  </si>
  <si>
    <t>Abrigo para registro de recalque tipo coluna, completo - inclusive tubulações e válvulas</t>
  </si>
  <si>
    <t>34.05.290/CDHUU</t>
  </si>
  <si>
    <t>Portão de abrir em grade de aço galvanizado eletrofundida, malha 65 x 132 mm, e pintura eletrostática</t>
  </si>
  <si>
    <t>BRISE NAS LATERAIS DAS EDIFICAÇÕES E NO FECHAMENTO DA AMBULANCIA</t>
  </si>
  <si>
    <t>ACM FECHAMENTO DA TRELIÇA DA SALA DE ATIVIDADES</t>
  </si>
  <si>
    <t>ACUMULADO</t>
  </si>
  <si>
    <t>BUCHA DE NYLON SEM ABA S6, COM PARAFUSO DE 4,20 X 40 MM EM ACO ZINCADO COM ROSCA SOBERBA, CABECA CHATA E FENDA PHILLIPS</t>
  </si>
  <si>
    <t>SILICONE ACETICO USO GERAL INCOLOR 280 G</t>
  </si>
  <si>
    <t>CONTRAMARCO DE ALUMINIO (PERFIL 25) PARA ESQUADRIAS, TIPO CONVENCIONAL / CADEIRINHA, 60 MM (CM-060), INCLUSO CONEXOES, GRAPAS E TRAVAMENTOS</t>
  </si>
  <si>
    <t>TUBO ACO GALVANIZADO COM COSTURA, CLASSE MEDIA, DN 2.1/2", E = *3,65* MM, PESO *6,51* KG/M (NBR 5580)</t>
  </si>
  <si>
    <t>ACOPLAMENTO RIGIDO EM FERRO FUNDIDO PARA SISTEMA DE TUBULACAO RANHURADA, DN 65 MM (2 1/2")</t>
  </si>
  <si>
    <t>CURVA 90 GRAUS RANHURADA EM FERRO FUNDIDO, DN 65 MM (2 1/2")</t>
  </si>
  <si>
    <t>TE RANHURADO EM FERRO FUNDIDO, DN 65 (2 1/2")</t>
  </si>
  <si>
    <t>EXTINTOR DE INCENDIO PORTATIL COM CARGA DE PO QUIMICO SECO (PQS) DE 6 KG, CLASSE BC</t>
  </si>
  <si>
    <t>B.07.000.069552/CDHU</t>
  </si>
  <si>
    <t>Fita teflon de 18 mm</t>
  </si>
  <si>
    <t>E.02.000.026760/CDHU</t>
  </si>
  <si>
    <t>Prego diversas bitolas (referência 18 x 27)</t>
  </si>
  <si>
    <t>F.12.000.028008/CDHU</t>
  </si>
  <si>
    <t>Desmoldante para formas</t>
  </si>
  <si>
    <t>H.04.000.031390/CDHU</t>
  </si>
  <si>
    <t>Tampa para alçapão em chapa de aço galvanizada de 14, com porta cadeado</t>
  </si>
  <si>
    <t>O.06.000.060805/CDHU</t>
  </si>
  <si>
    <t>Tubo em aço galvanizado 2 1/2´ SCH 40, sem costura</t>
  </si>
  <si>
    <t>O.09.000.063543/CDHU</t>
  </si>
  <si>
    <t>Válvula de gaveta em bronze com haste não ascendente e extremidades rosqueáveis, classe 125 libras, para vapor e classe 200 libras, para água, óleo e gás, DN= 2 1/2´</t>
  </si>
  <si>
    <t>O.09.000.064065/CDHU</t>
  </si>
  <si>
    <t>Válvula de retenção vertical em bronze 2 1/2´</t>
  </si>
  <si>
    <t>O.16.000.067009/CDHU</t>
  </si>
  <si>
    <t>Adaptador de engate rápido em latão 2 1/2´ x 1 1/2´</t>
  </si>
  <si>
    <t>P.04.000.049671/CDHU</t>
  </si>
  <si>
    <t>Niple cônico galvanizado a fogo de 2 1/2´</t>
  </si>
  <si>
    <t>S.01.000.080125/CDHU</t>
  </si>
  <si>
    <t>Betoneira reversível com carregador, capacidade de 320 litros, acionamento do motor combustão interna (diesel e gasolina) ou motor elétrico Alfa 320</t>
  </si>
  <si>
    <t>S.03.000.061192/CDHU</t>
  </si>
  <si>
    <t>Curva 45° em aço galvanizado, rosca macho/fêmea, Ø 2 1/2´</t>
  </si>
  <si>
    <t>S.03.000.061193/CDHU</t>
  </si>
  <si>
    <t>Curva 90° em aço galvanizado, rosca fêmea/fêmea, Ø 2 1/2´</t>
  </si>
  <si>
    <t>S.04.000.038014/CDHU</t>
  </si>
  <si>
    <t>Lixa massa/madeira uso geral Norton, Alcar ou equivalente (médias)</t>
  </si>
  <si>
    <t>O.16.000.030539/CDHU</t>
  </si>
  <si>
    <t>Acionador manual tipo quebra vidro endereçável, ref. Ascael ou equivalente</t>
  </si>
  <si>
    <t>ELETRODUTO DE PVC RIGIDO ROSCAVEL DE 1/2 ", SEM LUVA</t>
  </si>
  <si>
    <t>ABRACADEIRA EM ACO PARA AMARRACAO DE ELETRODUTOS, TIPO D, COM 1/2" E PARAFUSO DE FIXACAO</t>
  </si>
  <si>
    <t>41772/SECEDUSP</t>
  </si>
  <si>
    <t>CONTACTOR TRIPOLAR ATE 16A</t>
  </si>
  <si>
    <t>43646/SECEDUSP</t>
  </si>
  <si>
    <t>CHAVE FACA SECA 3X60A MARMORE</t>
  </si>
  <si>
    <t>44001/SECEDUSP</t>
  </si>
  <si>
    <t>BASE FUSIVEIS DIAZED COMPLETA ATE 25A</t>
  </si>
  <si>
    <t>44010/SECEDUSP</t>
  </si>
  <si>
    <t>FUSIVEL DIAZED ATE 25A</t>
  </si>
  <si>
    <t>45117/SECEDUSP</t>
  </si>
  <si>
    <t>CAIXA CHAPA FERRO 16 DE 50X30X25CM</t>
  </si>
  <si>
    <t>S.04.000.026727/CDHU</t>
  </si>
  <si>
    <t>Parafuso auto-atarraxante 5,5x38mm com arruela e bucha tipo S8</t>
  </si>
  <si>
    <t>104788U</t>
  </si>
  <si>
    <t>RASGO LINEAR MECANIZADO EM CONCRETO, PARA RAMAIS/ DISTRIBUIÇÃO DE INSTALAÇÕES HIDRÁULICAS, DIÂMETROS MAIORES QUE 75 MM E MENORES OU IGUAIS A 100 MM. AF_09/2023</t>
  </si>
  <si>
    <t>RECONSTRUÇÃO DE PASSEIO NAS ÁREAS CRÍTICAS</t>
  </si>
  <si>
    <t>COMPACTAÇÃO DO ATERRO PARA REGULARIZAÇÃO NA ÁREA DE ATIVIDADES COLETIVAS</t>
  </si>
  <si>
    <t>96385UU</t>
  </si>
  <si>
    <t>OBSERVAÇÃO: SERVIÇO 96385 DA SINAPI INCLUINDO O FORNECIMENTO DE ARGILA (CÓDIGO 6077)</t>
  </si>
  <si>
    <t>OBSERVAÇÃO: SERVIÇO 100651 DA SINAPI, MAS SEM AS ARMADURAS, POIS FORAM LANÇADAS SEPARADAMENTE</t>
  </si>
  <si>
    <t>OBSERVAÇÃO: CÓDIGO 105555 DA SINAPI, COM O BLOCO DA CDHU, POIS O INSUMO 45224 DA SINAPI ESTÁ COM SEU PREÇO ZERADO</t>
  </si>
  <si>
    <t>OBSERVAÇÕES: COMPOSIÇÃO COM BASE NO SERVIÇO 89569 DA SINAPI, QUE TRATA DA JUNÇÃO 100X75MM, TROCANDO A JUNÇÃO E OS ANÉIS PELO DE 100 E 75MM</t>
  </si>
  <si>
    <t>OBSERVAÇÃO: SERVIÇO 104406 DA SINAPI, COM O INSUMO DO ELETRODUTO DA CDHU, POIS O INSUMO 41493 DA SINAPI ESTÁ SEM PREÇO</t>
  </si>
  <si>
    <t>OBSERVAÇÃO: SERVIÇO 104448 DA SINAPI, COM O INSUMO DA LUVA COMO COTAÇÃO DE MERCADO, POIS O INSUMO 44395 DA SINAPI ESTÁ SEM PREÇO</t>
  </si>
  <si>
    <t>OBSERVAÇÃO: SERVIÇO 106024 DA SINAPI, COM OS INSUMOS DE BARRAMENTO DA TCPO E SUPORTE PARA 24 DISJUNTORES COMO COTAÇÃO DE MERCADO, POIS OS INSUMOS 43878 E 43935 ESTÃO SEM PREÇO</t>
  </si>
  <si>
    <t>OBSERVAÇÃO: COMPOSIÇÃO COM BASE NO SERVIÇO 9004072 DA SIURB (INTERRUPTOR DIFERENCIAL TETRAPOLAR - 40A - SENSIBILIDADE 30MA ), CONSIDERANDO NO INSUMO  DO INTERRUPTOR DIFERENCIAL A COTAÇÃO DE MERCADO</t>
  </si>
  <si>
    <t>OBSERVAÇÃO:COMPOSIÇÃO CRIADA CONSIDERANDO UMA HORA DE CADA PROFISSIONAL E O INSUMO EXAUSTOR COMO COTAÇÃO DE MERCADO</t>
  </si>
  <si>
    <t>OBSERVAÇÃO: COMPOSIÇÃO COM BASE NO SERVIÇO 94995 DA SINAPI, REMOVENDO A TELA DE AÇO, E ACRESCENTANDO O INSUMO DE FIBRA DE POLIPROPILENO DA CDHU COM O MESMO COEFICIENTE DO SERVIÇO 35.01.550 DA CDHU (Piso em fibra de polipropileno corrugado para quadra de esportes, inclusive pintura)</t>
  </si>
  <si>
    <t>CONCRETO USINADO BOMBEAVEL, CLASSE DE RESISTENCIA C25, COM BRITA 0 E 1, SLUMP = 190 +/- 20 MM, EXCLUI SERVICO DE BOMBEAMENTO (NBR 8953)</t>
  </si>
  <si>
    <t>H.04.000.031616/CDHU</t>
  </si>
  <si>
    <t>Portão pivotante/abrir aço galvanizado de 65x132mm, pintura eletrostática, 1 folha, medida 2200x1000mm, dimensão 100x2100mm, incluso Pilares</t>
  </si>
  <si>
    <t>H.04.000.031617/CDHU</t>
  </si>
  <si>
    <t>Portão pivotante/abrir aço galvanizado de 65x132mm, pintura eletrostática, 2 folhas, medida 2200x3600mm, dimensão 1600x2100mm, incluso requadro e pilares</t>
  </si>
  <si>
    <t>OBSERVAÇÃO: COMPOSIÇÃO CRIADA CONSIDERANDO 4H DE CADA PROFISSIONAL</t>
  </si>
  <si>
    <t>OBSERVAÇÃO: COMPOSIÇÃO CRIADA CONSIDERANDO APENAS A MÃO DE OBRA E ARGAMASSA DO SERVIÇO 08-002-074 DA SIURB (GRADE DE PROTEÇÃO)</t>
  </si>
  <si>
    <t>OBSERVAÇÃO: COMPOSIÇÃO CRIADA CONSIDERANDO O CUSTO DA MÃO DE OBRA COM BASE NO PREGÃO MUNICIPAL Nº 91/24, CUJO SERVIÇO DE INSTALAÇÃO DE CLIMATIZADOR DO TIPO EVAPORATIVO DE MEDIO PORTE ATÉ 3,0M DE ALTURA RESULTOU EM R$1840,00</t>
  </si>
  <si>
    <t>OBSERVAÇÃO: COMPOSIÇÃO CRIADA COM BASE NO SERVIÇO 43.01.012 DA CDHU, SOMENTE A MÃO DE OBRA E FITA TEFLON (Purificador de pressão elétrico em chapa eletrozincado pré-pintada e tampo em aço inoxidável, tipo coluna, capacidade de refrigeração de 2 l/h - simples)</t>
  </si>
  <si>
    <t>OBSERVAÇÃO: COMPOSIÇÃO COM BASE NO SERVIÇO 102469 DA SINAPI, INSERINDO O INSUMO DO ASFALTO DILUÍDO DA SIURB, POIS O INSUMO 43830 TEM O PREÇO ZERADO</t>
  </si>
  <si>
    <t>OBSERVAÇÃO: COMPOSIÇÃO COM BASE NO SERVIÇO 104388 DA SINAPI, INSERINDO O INSUMO DA EMULSÃO ASLFÁLTICA DA SIURB, POIS O INSUMO 44952 TEM O PREÇO ZERADO</t>
  </si>
  <si>
    <t>OBSERVAÇÃO: COMPOSIÇÃO COM BASE NO SERVIÇO 103030 DA SINAPI, COM A VÁLVULA DE ESFERA DA CDHU, POIS O INSUMO 43818 DA SINAPI ESTÁ COM O PREÇO ZERADO</t>
  </si>
  <si>
    <t>COMPOSIÇÃO COM BASE NO SERVIÇO 45.02.020 DA CDHU (ABRIGO DE GÁS P45), REMOVENDO AS TUBULAÇÕES E OS CILINDROS DE GÁS P45</t>
  </si>
  <si>
    <t>Resina acrílica para piso de granilite</t>
  </si>
  <si>
    <t>17.40.150/CDHUU</t>
  </si>
  <si>
    <t>J.02.000.024147/CDHU</t>
  </si>
  <si>
    <t>Resina acrílica para piso granilite</t>
  </si>
  <si>
    <t>08.08.069/SECEDUSPU</t>
  </si>
  <si>
    <t>AI-01 ABRIGO PARA BOMBA DE INCENDIO</t>
  </si>
  <si>
    <t>22503/SECEDUSP</t>
  </si>
  <si>
    <t>BLOCO DE CONCRETO 11,5 X19X39CM - 3MPa</t>
  </si>
  <si>
    <t>31193/SECEDUSP</t>
  </si>
  <si>
    <t>AI-01 PORTINHOLA EM CHAPA COMPLETA</t>
  </si>
  <si>
    <t>31621/SECEDUSP</t>
  </si>
  <si>
    <t>CADEADO LATAO CIL. TRAVA DUPLA 30 MM</t>
  </si>
  <si>
    <t>TINTA LATEX ACRILICA STANDARD, COR BRANCA</t>
  </si>
  <si>
    <t>37508/SECEDUSP</t>
  </si>
  <si>
    <t>TINTA ESMALTE A BASE DE ÁGUA</t>
  </si>
  <si>
    <t>38012/SECEDUSP</t>
  </si>
  <si>
    <t>LIXA PARA FERRO</t>
  </si>
  <si>
    <t>32.17.010/CDHUU</t>
  </si>
  <si>
    <t>Impermeabilização em argamassa impermeável com aditivo hidrófugo</t>
  </si>
  <si>
    <t>32.17.030/CDHUU</t>
  </si>
  <si>
    <t>Impermeabilização em argamassa polimérica para umidade e água de percolação</t>
  </si>
  <si>
    <t>B.09.000.024069/CDHU</t>
  </si>
  <si>
    <t>Aditivo hidrófugo de pega normal; ref. Vedacit, Sika 1 / Sika ou equivalente</t>
  </si>
  <si>
    <t>B.02.000.039024/CDHU</t>
  </si>
  <si>
    <t>Argamassa polimérica impermeabilizante, referência Sikatop 100, Tec Plus Top da Quartzolit Weber ou equivalente</t>
  </si>
  <si>
    <t>ADITIVO IMPERMEABILIZANTE NA ARGAMASSA DE ASSENTAMENTO DAS 5 PRIMEIRAS FIADAS</t>
  </si>
  <si>
    <t xml:space="preserve">FAIXAS DE 50CM NO PISO ARMADO ONDE SERÃO ERGUIDAS AS PAREDES </t>
  </si>
  <si>
    <t>02.101.000045.SER/CPU</t>
  </si>
  <si>
    <t>Ligação provisória de luz e força com poste padrão de concreto CPFL para obra - instalação mínima</t>
  </si>
  <si>
    <t>86941U/CPU</t>
  </si>
  <si>
    <t>LAVATÓRIO LOUÇA BRANCA COM COLUNA, 45 X 55CM OU EQUIVALENTE, PADRÃO MÉDIO, INCLUSO SIFÃO TIPO GARRAFA, VÁLVULA E ENGATE FLEXÍVEL DE 40CM EM METAL CROMADO, PADRÃO MÉDIO - FORNECIMENTO E INSTALAÇÃO. AF_01/2020</t>
  </si>
  <si>
    <t>44.03.645/CDHUU</t>
  </si>
  <si>
    <t>Torneira de mesa automática, acionamento hidromecânico, em latão cromado, DN= 1/2´ou 3/4´</t>
  </si>
  <si>
    <t>40102/SECEDUSP</t>
  </si>
  <si>
    <t>POSTE DE CONCRETO DUPLO T 200DAN 7,50M</t>
  </si>
  <si>
    <t>OBSERVAÇÃO: FOI CONSIDERADO COMO BASE O SERVIÇO 86941 DA SINAPI, SENDO REMOVIDA A TORNEIRA (QUE FOI LANÇADA SEPARADAMENTE CONSIDERANDO FECHAMENTO AUTOMATICO)</t>
  </si>
  <si>
    <t>O.11.000.066091/CDHU</t>
  </si>
  <si>
    <t>Torneira de mesa automática em metal cromado de 1/2", medidas aproximadas: distância horizontal 110 a 125mm, altura vertical 90 a 120mm, ref.Single, Robust ou Prime da LuxSanit, 1193 ou 1194 da Oliveira, Pressmatic da Docol ou equivalente</t>
  </si>
  <si>
    <t>Orçamento: Geral</t>
  </si>
  <si>
    <t>Orçamento: REFORMA DA UBS 7</t>
  </si>
  <si>
    <t>2026/01</t>
  </si>
  <si>
    <t>2026/02</t>
  </si>
  <si>
    <t>11/03/2026</t>
  </si>
  <si>
    <t>COPAFER</t>
  </si>
  <si>
    <t>ANDRA</t>
  </si>
  <si>
    <t>TELHANORTE</t>
  </si>
  <si>
    <t>TAXAS: BDI= 21,00% |LS= 115,01% </t>
  </si>
  <si>
    <t>24/03/2026</t>
  </si>
  <si>
    <t>OBRAMAX</t>
  </si>
  <si>
    <t>2025/11</t>
  </si>
  <si>
    <t>ALFA RESERVATÓRIOS</t>
  </si>
  <si>
    <t>26/03/2026</t>
  </si>
  <si>
    <t>FERLOC FERRAGEBS</t>
  </si>
  <si>
    <t>SZ CONSTRUÇÕES</t>
  </si>
  <si>
    <t>30/03/2026</t>
  </si>
  <si>
    <t>MULTMETALICA</t>
  </si>
  <si>
    <t>27/03/2026</t>
  </si>
  <si>
    <t>Data: 17/04/2026</t>
  </si>
  <si>
    <t>Indaiatuba, 17 de abril de 2026</t>
  </si>
  <si>
    <t>37.10.010/CDHUU</t>
  </si>
  <si>
    <t>Barramento de cobre nu</t>
  </si>
  <si>
    <t>LS(%): 115,01</t>
  </si>
  <si>
    <t>MANGUEIRA DE INCENDIO, TIPO 1, DE 1 1/2", COMPRIMENTO = 15 M, TECIDO EM FIO DE POLIESTER E TUBO INTERNO EM BORRACHA SINTETICA, COM UNIOES ENGATE RAPIDO</t>
  </si>
  <si>
    <t>P.23.000.049627/CDHU</t>
  </si>
  <si>
    <t>Barramento de cobre nu (qualquer bitola)</t>
  </si>
  <si>
    <t/>
  </si>
  <si>
    <t>PART (%)</t>
  </si>
  <si>
    <t>PART ACUM (%</t>
  </si>
  <si>
    <t>QDADE ACUMULADA</t>
  </si>
  <si>
    <t>PREÇO TOTAL ACUMULADO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</si>
</sst>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R$&quot;\ * #,##0.00_-;\-&quot;R$&quot;\ * #,##0.00_-;_-&quot;R$&quot;\ * &quot;-&quot;??_-;_-@_-"/>
    <numFmt numFmtId="43" formatCode="_-* #,##0.00_-;\-* #,##0.00_-;_-* &quot;-&quot;??_-;_-@_-"/>
    <numFmt numFmtId="164" formatCode="_(&quot;R$ &quot;* #,##0.00_);_(&quot;R$ &quot;* \(#,##0.00\);_(&quot;R$ &quot;* &quot;-&quot;??_);_(@_)"/>
    <numFmt numFmtId="165" formatCode="&quot;R$ &quot;#,##0.00"/>
    <numFmt numFmtId="166" formatCode="&quot;R$ &quot;#,##0.00_);[Red]\(&quot;R$ &quot;#,##0.00\)"/>
    <numFmt numFmtId="167" formatCode="_(* #,##0.00_);_(* \(#,##0.00\);_(* &quot;-&quot;??_);_(@_)"/>
    <numFmt numFmtId="168" formatCode="#,##0.000000"/>
    <numFmt numFmtId="169" formatCode="yyyy/mm"/>
  </numFmts>
  <fonts count="72" x14ac:knownFonts="1">
    <font>
      <sz val="11"/>
      <color rgb="FF000000"/>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8"/>
      <color rgb="FF000000"/>
      <name val="Arial"/>
      <family val="2"/>
    </font>
    <font>
      <b/>
      <sz val="14"/>
      <color rgb="FF000000"/>
      <name val="Arial"/>
      <family val="2"/>
    </font>
    <font>
      <sz val="11"/>
      <color indexed="8"/>
      <name val="Calibri"/>
      <family val="2"/>
    </font>
    <font>
      <sz val="10"/>
      <name val="Arial"/>
      <family val="2"/>
    </font>
    <font>
      <b/>
      <sz val="18"/>
      <color theme="3"/>
      <name val="Cambria"/>
      <family val="2"/>
    </font>
    <font>
      <sz val="10"/>
      <name val="Arial"/>
      <family val="2"/>
    </font>
    <font>
      <sz val="11"/>
      <color rgb="FF000000"/>
      <name val="Calibri"/>
      <family val="2"/>
      <scheme val="minor"/>
    </font>
    <font>
      <b/>
      <sz val="12"/>
      <name val="Arial"/>
      <family val="2"/>
    </font>
    <font>
      <b/>
      <sz val="10"/>
      <name val="Arial"/>
      <family val="2"/>
    </font>
    <font>
      <b/>
      <sz val="10"/>
      <color indexed="8"/>
      <name val="Arial"/>
      <family val="2"/>
    </font>
    <font>
      <sz val="12"/>
      <name val="Arial"/>
      <family val="2"/>
    </font>
    <font>
      <b/>
      <sz val="20"/>
      <name val="Arial"/>
      <family val="2"/>
    </font>
    <font>
      <b/>
      <sz val="14"/>
      <name val="Times New Roman"/>
      <family val="1"/>
    </font>
    <font>
      <b/>
      <sz val="14"/>
      <name val="Arial"/>
      <family val="2"/>
    </font>
    <font>
      <b/>
      <sz val="7"/>
      <name val="Arial"/>
      <family val="2"/>
    </font>
    <font>
      <b/>
      <sz val="7"/>
      <color indexed="8"/>
      <name val="Arial"/>
      <family val="2"/>
    </font>
    <font>
      <sz val="7"/>
      <name val="Arial"/>
      <family val="2"/>
    </font>
    <font>
      <sz val="8"/>
      <color theme="1"/>
      <name val="Arial"/>
      <family val="2"/>
    </font>
    <font>
      <sz val="11"/>
      <color rgb="FF000000"/>
      <name val="Arial"/>
      <family val="2"/>
    </font>
    <font>
      <sz val="11"/>
      <color theme="1"/>
      <name val="Arial"/>
      <family val="2"/>
    </font>
    <font>
      <b/>
      <sz val="15"/>
      <name val="Arial"/>
      <family val="2"/>
    </font>
    <font>
      <b/>
      <sz val="10"/>
      <color rgb="FF000000"/>
      <name val="Arial"/>
      <family val="2"/>
    </font>
    <font>
      <sz val="10"/>
      <color rgb="FF000000"/>
      <name val="Arial"/>
      <family val="2"/>
    </font>
    <font>
      <b/>
      <sz val="18"/>
      <color theme="3"/>
      <name val="Calibri Light"/>
      <family val="2"/>
      <scheme val="major"/>
    </font>
    <font>
      <sz val="10"/>
      <color theme="1"/>
      <name val="Calibri"/>
      <family val="2"/>
      <scheme val="minor"/>
    </font>
    <font>
      <sz val="10"/>
      <color theme="1"/>
      <name val="Arial"/>
      <family val="2"/>
    </font>
    <font>
      <b/>
      <i/>
      <sz val="10"/>
      <color theme="1"/>
      <name val="Arial"/>
      <family val="2"/>
    </font>
    <font>
      <sz val="7"/>
      <color rgb="FF000000"/>
      <name val="Arial"/>
      <family val="2"/>
    </font>
    <font>
      <sz val="7"/>
      <color theme="1"/>
      <name val="Arial"/>
      <family val="2"/>
    </font>
    <font>
      <sz val="8"/>
      <name val="Calibri"/>
      <family val="2"/>
      <scheme val="minor"/>
    </font>
    <font>
      <sz val="11"/>
      <color rgb="FF9C5700"/>
      <name val="Calibri"/>
      <family val="2"/>
      <scheme val="minor"/>
    </font>
    <font>
      <b/>
      <sz val="11"/>
      <color rgb="FF000000"/>
      <name val="Arial"/>
      <family val="2"/>
    </font>
    <font>
      <u/>
      <sz val="11"/>
      <color theme="10"/>
      <name val="Calibri"/>
      <family val="2"/>
      <scheme val="minor"/>
    </font>
    <font>
      <sz val="8"/>
      <color rgb="FFFF0000"/>
      <name val="Arial"/>
      <family val="2"/>
    </font>
    <font>
      <b/>
      <sz val="7"/>
      <color rgb="FF000000"/>
      <name val="Arial"/>
      <family val="2"/>
    </font>
    <font>
      <b/>
      <sz val="10"/>
      <color theme="1"/>
      <name val="Arial"/>
      <family val="2"/>
    </font>
    <font>
      <b/>
      <i/>
      <sz val="10"/>
      <color rgb="FF000000"/>
      <name val="Arial"/>
      <family val="2"/>
    </font>
    <font>
      <sz val="10"/>
      <color rgb="FF000000"/>
      <name val="Verdana"/>
      <family val="2"/>
    </font>
    <font>
      <b/>
      <sz val="10"/>
      <color rgb="FF000000"/>
      <name val="Verdana"/>
      <family val="2"/>
    </font>
  </fonts>
  <fills count="4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11"/>
      </patternFill>
    </fill>
    <fill>
      <patternFill patternType="solid">
        <fgColor indexed="36"/>
      </patternFill>
    </fill>
    <fill>
      <patternFill patternType="solid">
        <fgColor indexed="52"/>
      </patternFill>
    </fill>
    <fill>
      <patternFill patternType="solid">
        <fgColor rgb="FFE6E6E6"/>
        <bgColor indexed="64"/>
      </patternFill>
    </fill>
    <fill>
      <patternFill patternType="solid">
        <fgColor theme="0"/>
        <bgColor indexed="64"/>
      </patternFill>
    </fill>
    <fill>
      <patternFill patternType="solid">
        <fgColor theme="0" tint="-0.14999847407452621"/>
        <bgColor indexed="64"/>
      </patternFill>
    </fill>
    <fill>
      <patternFill patternType="solid">
        <fgColor indexed="65"/>
        <bgColor indexed="64"/>
      </patternFill>
    </fill>
    <fill>
      <patternFill patternType="solid">
        <fgColor indexed="22"/>
        <bgColor indexed="64"/>
      </patternFill>
    </fill>
    <fill>
      <patternFill patternType="solid">
        <fgColor rgb="FFFF0000"/>
        <bgColor indexed="64"/>
      </patternFill>
    </fill>
    <fill>
      <patternFill patternType="solid">
        <fgColor rgb="FFFFFF00"/>
        <bgColor indexed="64"/>
      </patternFill>
    </fill>
    <fill>
      <patternFill patternType="solid">
        <fgColor rgb="FF00B0F0"/>
        <bgColor indexed="64"/>
      </patternFill>
    </fill>
  </fills>
  <borders count="1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hair">
        <color indexed="64"/>
      </left>
      <right/>
      <top/>
      <bottom/>
      <diagonal/>
    </border>
    <border>
      <left/>
      <right/>
      <top/>
      <bottom style="hair">
        <color indexed="64"/>
      </bottom>
      <diagonal/>
    </border>
    <border>
      <left style="thin">
        <color indexed="64"/>
      </left>
      <right style="thin">
        <color indexed="64"/>
      </right>
      <top style="thin">
        <color indexed="64"/>
      </top>
      <bottom style="thin">
        <color indexed="64"/>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medium">
        <color indexed="64"/>
      </top>
      <bottom style="medium">
        <color indexed="64"/>
      </bottom>
      <diagonal/>
    </border>
    <border>
      <left/>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style="thick">
        <color indexed="64"/>
      </left>
      <right style="thick">
        <color indexed="64"/>
      </right>
      <top/>
      <bottom style="thick">
        <color indexed="64"/>
      </bottom>
      <diagonal/>
    </border>
    <border>
      <left style="thick">
        <color indexed="64"/>
      </left>
      <right style="thick">
        <color indexed="64"/>
      </right>
      <top style="thick">
        <color indexed="64"/>
      </top>
      <bottom style="thick">
        <color indexed="64"/>
      </bottom>
      <diagonal/>
    </border>
    <border>
      <left style="thick">
        <color indexed="64"/>
      </left>
      <right/>
      <top style="medium">
        <color indexed="64"/>
      </top>
      <bottom/>
      <diagonal/>
    </border>
    <border>
      <left/>
      <right style="thick">
        <color indexed="64"/>
      </right>
      <top style="medium">
        <color indexed="64"/>
      </top>
      <bottom/>
      <diagonal/>
    </border>
    <border>
      <left/>
      <right style="thick">
        <color indexed="64"/>
      </right>
      <top/>
      <bottom style="thick">
        <color indexed="64"/>
      </bottom>
      <diagonal/>
    </border>
    <border>
      <left/>
      <right style="hair">
        <color indexed="64"/>
      </right>
      <top/>
      <bottom/>
      <diagonal/>
    </border>
    <border>
      <left/>
      <right style="hair">
        <color indexed="64"/>
      </right>
      <top/>
      <bottom style="hair">
        <color indexed="64"/>
      </bottom>
      <diagonal/>
    </border>
    <border>
      <left style="hair">
        <color auto="1"/>
      </left>
      <right style="hair">
        <color auto="1"/>
      </right>
      <top style="hair">
        <color auto="1"/>
      </top>
      <bottom style="hair">
        <color auto="1"/>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
      <left style="hair">
        <color auto="1"/>
      </left>
      <right/>
      <top style="hair">
        <color auto="1"/>
      </top>
      <bottom/>
      <diagonal/>
    </border>
    <border>
      <left/>
      <right/>
      <top style="hair">
        <color auto="1"/>
      </top>
      <bottom/>
      <diagonal/>
    </border>
    <border>
      <left/>
      <right style="hair">
        <color auto="1"/>
      </right>
      <top style="hair">
        <color auto="1"/>
      </top>
      <bottom/>
      <diagonal/>
    </border>
    <border>
      <left style="hair">
        <color indexed="8"/>
      </left>
      <right style="hair">
        <color indexed="64"/>
      </right>
      <top style="hair">
        <color indexed="8"/>
      </top>
      <bottom style="hair">
        <color indexed="8"/>
      </bottom>
      <diagonal/>
    </border>
    <border>
      <left style="hair">
        <color indexed="64"/>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medium">
        <color auto="1"/>
      </left>
      <right/>
      <top style="medium">
        <color rgb="FF000000"/>
      </top>
      <bottom style="medium">
        <color rgb="FF000000"/>
      </bottom>
      <diagonal/>
    </border>
    <border>
      <left/>
      <right/>
      <top style="medium">
        <color rgb="FF000000"/>
      </top>
      <bottom style="medium">
        <color rgb="FF000000"/>
      </bottom>
      <diagonal/>
    </border>
    <border>
      <left style="medium">
        <color auto="1"/>
      </left>
      <right style="medium">
        <color rgb="FF000000"/>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hair">
        <color auto="1"/>
      </left>
      <right style="hair">
        <color auto="1"/>
      </right>
      <top style="hair">
        <color auto="1"/>
      </top>
      <bottom/>
      <diagonal/>
    </border>
    <border>
      <left/>
      <right style="medium">
        <color rgb="FF000000"/>
      </right>
      <top style="medium">
        <color indexed="64"/>
      </top>
      <bottom/>
      <diagonal/>
    </border>
    <border>
      <left/>
      <right style="medium">
        <color auto="1"/>
      </right>
      <top style="medium">
        <color auto="1"/>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auto="1"/>
      </left>
      <right/>
      <top style="hair">
        <color auto="1"/>
      </top>
      <bottom style="medium">
        <color auto="1"/>
      </bottom>
      <diagonal/>
    </border>
    <border>
      <left/>
      <right/>
      <top style="hair">
        <color auto="1"/>
      </top>
      <bottom style="medium">
        <color auto="1"/>
      </bottom>
      <diagonal/>
    </border>
    <border>
      <left/>
      <right style="thin">
        <color indexed="64"/>
      </right>
      <top style="medium">
        <color rgb="FF000000"/>
      </top>
      <bottom style="medium">
        <color rgb="FF000000"/>
      </bottom>
      <diagonal/>
    </border>
    <border>
      <left style="medium">
        <color rgb="FF000000"/>
      </left>
      <right style="thin">
        <color indexed="64"/>
      </right>
      <top style="medium">
        <color rgb="FF000000"/>
      </top>
      <bottom/>
      <diagonal/>
    </border>
    <border>
      <left/>
      <right style="thin">
        <color indexed="64"/>
      </right>
      <top/>
      <bottom/>
      <diagonal/>
    </border>
    <border>
      <left style="medium">
        <color auto="1"/>
      </left>
      <right/>
      <top/>
      <bottom style="medium">
        <color auto="1"/>
      </bottom>
      <diagonal/>
    </border>
    <border>
      <left/>
      <right/>
      <top/>
      <bottom style="medium">
        <color indexed="64"/>
      </bottom>
      <diagonal/>
    </border>
    <border>
      <left/>
      <right style="thin">
        <color indexed="64"/>
      </right>
      <top/>
      <bottom style="medium">
        <color indexed="64"/>
      </bottom>
      <diagonal/>
    </border>
    <border>
      <left style="hair">
        <color indexed="64"/>
      </left>
      <right style="hair">
        <color indexed="8"/>
      </right>
      <top style="hair">
        <color indexed="64"/>
      </top>
      <bottom style="hair">
        <color indexed="8"/>
      </bottom>
      <diagonal/>
    </border>
    <border>
      <left/>
      <right style="hair">
        <color indexed="8"/>
      </right>
      <top style="hair">
        <color indexed="8"/>
      </top>
      <bottom style="hair">
        <color indexed="8"/>
      </bottom>
      <diagonal/>
    </border>
    <border>
      <left/>
      <right/>
      <top style="hair">
        <color indexed="8"/>
      </top>
      <bottom style="hair">
        <color indexed="8"/>
      </bottom>
      <diagonal/>
    </border>
    <border>
      <left style="hair">
        <color indexed="64"/>
      </left>
      <right/>
      <top style="hair">
        <color indexed="8"/>
      </top>
      <bottom style="hair">
        <color indexed="8"/>
      </bottom>
      <diagonal/>
    </border>
    <border>
      <left style="hair">
        <color indexed="8"/>
      </left>
      <right style="hair">
        <color indexed="8"/>
      </right>
      <top style="hair">
        <color indexed="64"/>
      </top>
      <bottom style="hair">
        <color indexed="8"/>
      </bottom>
      <diagonal/>
    </border>
    <border>
      <left style="hair">
        <color indexed="8"/>
      </left>
      <right style="hair">
        <color indexed="64"/>
      </right>
      <top style="hair">
        <color indexed="64"/>
      </top>
      <bottom style="hair">
        <color indexed="8"/>
      </bottom>
      <diagonal/>
    </border>
    <border>
      <left style="hair">
        <color indexed="8"/>
      </left>
      <right style="hair">
        <color indexed="8"/>
      </right>
      <top style="hair">
        <color indexed="8"/>
      </top>
      <bottom style="hair">
        <color indexed="64"/>
      </bottom>
      <diagonal/>
    </border>
    <border>
      <left/>
      <right style="hair">
        <color indexed="8"/>
      </right>
      <top style="hair">
        <color indexed="8"/>
      </top>
      <bottom style="hair">
        <color indexed="64"/>
      </bottom>
      <diagonal/>
    </border>
    <border>
      <left style="hair">
        <color indexed="8"/>
      </left>
      <right/>
      <top style="hair">
        <color indexed="64"/>
      </top>
      <bottom style="hair">
        <color indexed="8"/>
      </bottom>
      <diagonal/>
    </border>
    <border>
      <left/>
      <right/>
      <top style="hair">
        <color indexed="64"/>
      </top>
      <bottom style="hair">
        <color indexed="8"/>
      </bottom>
      <diagonal/>
    </border>
    <border>
      <left/>
      <right style="hair">
        <color indexed="64"/>
      </right>
      <top style="hair">
        <color indexed="64"/>
      </top>
      <bottom style="hair">
        <color indexed="8"/>
      </bottom>
      <diagonal/>
    </border>
    <border>
      <left style="hair">
        <color indexed="8"/>
      </left>
      <right/>
      <top style="hair">
        <color indexed="8"/>
      </top>
      <bottom style="hair">
        <color indexed="8"/>
      </bottom>
      <diagonal/>
    </border>
    <border>
      <left style="medium">
        <color auto="1"/>
      </left>
      <right/>
      <top/>
      <bottom/>
      <diagonal/>
    </border>
    <border>
      <left style="thick">
        <color indexed="64"/>
      </left>
      <right style="thick">
        <color indexed="64"/>
      </right>
      <top style="medium">
        <color indexed="64"/>
      </top>
      <bottom style="thick">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dotted">
        <color auto="1"/>
      </left>
      <right/>
      <top style="hair">
        <color auto="1"/>
      </top>
      <bottom/>
      <diagonal/>
    </border>
    <border>
      <left/>
      <right style="dotted">
        <color auto="1"/>
      </right>
      <top style="hair">
        <color auto="1"/>
      </top>
      <bottom/>
      <diagonal/>
    </border>
    <border>
      <left style="dotted">
        <color auto="1"/>
      </left>
      <right/>
      <top/>
      <bottom/>
      <diagonal/>
    </border>
    <border>
      <left/>
      <right style="dotted">
        <color auto="1"/>
      </right>
      <top/>
      <bottom/>
      <diagonal/>
    </border>
    <border>
      <left/>
      <right style="dotted">
        <color auto="1"/>
      </right>
      <top/>
      <bottom style="hair">
        <color indexed="64"/>
      </bottom>
      <diagonal/>
    </border>
    <border>
      <left style="dotted">
        <color auto="1"/>
      </left>
      <right style="hair">
        <color auto="1"/>
      </right>
      <top style="hair">
        <color auto="1"/>
      </top>
      <bottom style="hair">
        <color auto="1"/>
      </bottom>
      <diagonal/>
    </border>
    <border>
      <left/>
      <right style="dotted">
        <color auto="1"/>
      </right>
      <top style="hair">
        <color auto="1"/>
      </top>
      <bottom style="hair">
        <color auto="1"/>
      </bottom>
      <diagonal/>
    </border>
    <border>
      <left style="dotted">
        <color auto="1"/>
      </left>
      <right style="hair">
        <color auto="1"/>
      </right>
      <top style="hair">
        <color auto="1"/>
      </top>
      <bottom/>
      <diagonal/>
    </border>
    <border>
      <left/>
      <right style="dotted">
        <color auto="1"/>
      </right>
      <top style="hair">
        <color auto="1"/>
      </top>
      <bottom style="medium">
        <color auto="1"/>
      </bottom>
      <diagonal/>
    </border>
    <border>
      <left style="dotted">
        <color auto="1"/>
      </left>
      <right style="medium">
        <color rgb="FF000000"/>
      </right>
      <top style="medium">
        <color indexed="64"/>
      </top>
      <bottom/>
      <diagonal/>
    </border>
    <border>
      <left/>
      <right style="dotted">
        <color auto="1"/>
      </right>
      <top style="medium">
        <color auto="1"/>
      </top>
      <bottom/>
      <diagonal/>
    </border>
    <border>
      <left style="dotted">
        <color auto="1"/>
      </left>
      <right style="hair">
        <color indexed="8"/>
      </right>
      <top style="hair">
        <color indexed="64"/>
      </top>
      <bottom style="hair">
        <color indexed="8"/>
      </bottom>
      <diagonal/>
    </border>
    <border>
      <left/>
      <right style="dotted">
        <color auto="1"/>
      </right>
      <top style="hair">
        <color indexed="64"/>
      </top>
      <bottom style="hair">
        <color indexed="8"/>
      </bottom>
      <diagonal/>
    </border>
    <border>
      <left style="dotted">
        <color auto="1"/>
      </left>
      <right style="hair">
        <color indexed="8"/>
      </right>
      <top style="hair">
        <color indexed="8"/>
      </top>
      <bottom style="hair">
        <color indexed="8"/>
      </bottom>
      <diagonal/>
    </border>
    <border>
      <left/>
      <right style="dotted">
        <color auto="1"/>
      </right>
      <top style="hair">
        <color indexed="8"/>
      </top>
      <bottom style="hair">
        <color indexed="8"/>
      </bottom>
      <diagonal/>
    </border>
    <border>
      <left style="hair">
        <color indexed="8"/>
      </left>
      <right style="dotted">
        <color auto="1"/>
      </right>
      <top style="hair">
        <color indexed="8"/>
      </top>
      <bottom style="hair">
        <color indexed="8"/>
      </bottom>
      <diagonal/>
    </border>
    <border>
      <left style="dotted">
        <color auto="1"/>
      </left>
      <right/>
      <top style="hair">
        <color indexed="8"/>
      </top>
      <bottom style="hair">
        <color indexed="8"/>
      </bottom>
      <diagonal/>
    </border>
    <border>
      <left style="dotted">
        <color auto="1"/>
      </left>
      <right style="hair">
        <color indexed="8"/>
      </right>
      <top style="hair">
        <color indexed="8"/>
      </top>
      <bottom style="hair">
        <color indexed="64"/>
      </bottom>
      <diagonal/>
    </border>
    <border>
      <left style="hair">
        <color indexed="8"/>
      </left>
      <right style="dotted">
        <color auto="1"/>
      </right>
      <top style="hair">
        <color indexed="8"/>
      </top>
      <bottom style="hair">
        <color indexed="64"/>
      </bottom>
      <diagonal/>
    </border>
    <border>
      <left/>
      <right style="hair">
        <color auto="1"/>
      </right>
      <top style="hair">
        <color auto="1"/>
      </top>
      <bottom style="medium">
        <color auto="1"/>
      </bottom>
      <diagonal/>
    </border>
    <border>
      <left style="hair">
        <color auto="1"/>
      </left>
      <right style="medium">
        <color rgb="FF000000"/>
      </right>
      <top style="medium">
        <color indexed="64"/>
      </top>
      <bottom/>
      <diagonal/>
    </border>
    <border>
      <left/>
      <right style="hair">
        <color auto="1"/>
      </right>
      <top style="medium">
        <color auto="1"/>
      </top>
      <bottom/>
      <diagonal/>
    </border>
    <border>
      <left style="hair">
        <color auto="1"/>
      </left>
      <right style="hair">
        <color indexed="8"/>
      </right>
      <top style="hair">
        <color indexed="64"/>
      </top>
      <bottom style="hair">
        <color indexed="8"/>
      </bottom>
      <diagonal/>
    </border>
    <border>
      <left style="hair">
        <color auto="1"/>
      </left>
      <right style="hair">
        <color indexed="8"/>
      </right>
      <top style="hair">
        <color indexed="8"/>
      </top>
      <bottom style="hair">
        <color indexed="8"/>
      </bottom>
      <diagonal/>
    </border>
    <border>
      <left/>
      <right style="hair">
        <color auto="1"/>
      </right>
      <top style="hair">
        <color indexed="8"/>
      </top>
      <bottom style="hair">
        <color indexed="8"/>
      </bottom>
      <diagonal/>
    </border>
    <border>
      <left style="hair">
        <color indexed="8"/>
      </left>
      <right style="hair">
        <color auto="1"/>
      </right>
      <top style="hair">
        <color indexed="8"/>
      </top>
      <bottom style="hair">
        <color indexed="8"/>
      </bottom>
      <diagonal/>
    </border>
    <border>
      <left style="hair">
        <color auto="1"/>
      </left>
      <right/>
      <top style="hair">
        <color indexed="8"/>
      </top>
      <bottom style="hair">
        <color indexed="8"/>
      </bottom>
      <diagonal/>
    </border>
    <border>
      <left style="hair">
        <color auto="1"/>
      </left>
      <right style="hair">
        <color indexed="8"/>
      </right>
      <top style="hair">
        <color indexed="8"/>
      </top>
      <bottom style="hair">
        <color indexed="64"/>
      </bottom>
      <diagonal/>
    </border>
    <border>
      <left style="hair">
        <color indexed="8"/>
      </left>
      <right style="hair">
        <color auto="1"/>
      </right>
      <top style="hair">
        <color indexed="8"/>
      </top>
      <bottom style="hair">
        <color indexed="64"/>
      </bottom>
      <diagonal/>
    </border>
    <border>
      <left/>
      <right style="hair">
        <color indexed="8"/>
      </right>
      <top style="hair">
        <color indexed="8"/>
      </top>
      <bottom style="hair">
        <color indexed="8"/>
      </bottom>
      <diagonal/>
    </border>
    <border>
      <left/>
      <right style="hair">
        <color indexed="64"/>
      </right>
      <top style="hair">
        <color indexed="8"/>
      </top>
      <bottom style="hair">
        <color indexed="8"/>
      </bottom>
      <diagonal/>
    </border>
    <border>
      <left style="hair">
        <color indexed="64"/>
      </left>
      <right/>
      <top style="hair">
        <color indexed="8"/>
      </top>
      <bottom style="hair">
        <color indexed="64"/>
      </bottom>
      <diagonal/>
    </border>
    <border>
      <left/>
      <right/>
      <top style="hair">
        <color indexed="8"/>
      </top>
      <bottom style="hair">
        <color indexed="64"/>
      </bottom>
      <diagonal/>
    </border>
    <border>
      <left/>
      <right style="hair">
        <color indexed="64"/>
      </right>
      <top style="hair">
        <color indexed="8"/>
      </top>
      <bottom style="hair">
        <color indexed="64"/>
      </bottom>
      <diagonal/>
    </border>
  </borders>
  <cellStyleXfs count="681">
    <xf numFmtId="0" fontId="0" fillId="0" borderId="0"/>
    <xf numFmtId="0" fontId="17" fillId="0" borderId="0" applyNumberFormat="0" applyFill="0" applyBorder="0" applyAlignment="0" applyProtection="0"/>
    <xf numFmtId="0" fontId="18" fillId="0" borderId="1" applyNumberFormat="0" applyFill="0" applyAlignment="0" applyProtection="0"/>
    <xf numFmtId="0" fontId="19" fillId="0" borderId="2" applyNumberFormat="0" applyFill="0" applyAlignment="0" applyProtection="0"/>
    <xf numFmtId="0" fontId="20" fillId="0" borderId="3" applyNumberFormat="0" applyFill="0" applyAlignment="0" applyProtection="0"/>
    <xf numFmtId="0" fontId="20" fillId="0" borderId="0" applyNumberFormat="0" applyFill="0" applyBorder="0" applyAlignment="0" applyProtection="0"/>
    <xf numFmtId="0" fontId="21" fillId="2" borderId="0" applyNumberFormat="0" applyBorder="0" applyAlignment="0" applyProtection="0"/>
    <xf numFmtId="0" fontId="22" fillId="3" borderId="0" applyNumberFormat="0" applyBorder="0" applyAlignment="0" applyProtection="0"/>
    <xf numFmtId="0" fontId="23" fillId="4" borderId="0" applyNumberFormat="0" applyBorder="0" applyAlignment="0" applyProtection="0"/>
    <xf numFmtId="0" fontId="24" fillId="5" borderId="4" applyNumberFormat="0" applyAlignment="0" applyProtection="0"/>
    <xf numFmtId="0" fontId="25" fillId="6" borderId="5" applyNumberFormat="0" applyAlignment="0" applyProtection="0"/>
    <xf numFmtId="0" fontId="26" fillId="6" borderId="4" applyNumberFormat="0" applyAlignment="0" applyProtection="0"/>
    <xf numFmtId="0" fontId="27" fillId="0" borderId="6" applyNumberFormat="0" applyFill="0" applyAlignment="0" applyProtection="0"/>
    <xf numFmtId="0" fontId="28" fillId="7" borderId="7" applyNumberFormat="0" applyAlignment="0" applyProtection="0"/>
    <xf numFmtId="0" fontId="29" fillId="0" borderId="0" applyNumberFormat="0" applyFill="0" applyBorder="0" applyAlignment="0" applyProtection="0"/>
    <xf numFmtId="0" fontId="16" fillId="8" borderId="8" applyNumberFormat="0" applyFont="0" applyAlignment="0" applyProtection="0"/>
    <xf numFmtId="0" fontId="30" fillId="0" borderId="0" applyNumberFormat="0" applyFill="0" applyBorder="0" applyAlignment="0" applyProtection="0"/>
    <xf numFmtId="0" fontId="31" fillId="0" borderId="9" applyNumberFormat="0" applyFill="0" applyAlignment="0" applyProtection="0"/>
    <xf numFmtId="0" fontId="32" fillId="9"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32" fillId="12" borderId="0" applyNumberFormat="0" applyBorder="0" applyAlignment="0" applyProtection="0"/>
    <xf numFmtId="0" fontId="32"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32" fillId="24" borderId="0" applyNumberFormat="0" applyBorder="0" applyAlignment="0" applyProtection="0"/>
    <xf numFmtId="0" fontId="32"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32" fillId="28" borderId="0" applyNumberFormat="0" applyBorder="0" applyAlignment="0" applyProtection="0"/>
    <xf numFmtId="0" fontId="32" fillId="29" borderId="0" applyNumberFormat="0" applyBorder="0" applyAlignment="0" applyProtection="0"/>
    <xf numFmtId="0" fontId="16" fillId="30" borderId="0" applyNumberFormat="0" applyBorder="0" applyAlignment="0" applyProtection="0"/>
    <xf numFmtId="0" fontId="16" fillId="31" borderId="0" applyNumberFormat="0" applyBorder="0" applyAlignment="0" applyProtection="0"/>
    <xf numFmtId="0" fontId="32" fillId="32" borderId="0" applyNumberFormat="0" applyBorder="0" applyAlignment="0" applyProtection="0"/>
    <xf numFmtId="0" fontId="15" fillId="0" borderId="0"/>
    <xf numFmtId="0" fontId="15" fillId="33" borderId="0" applyNumberFormat="0" applyBorder="0" applyAlignment="0" applyProtection="0"/>
    <xf numFmtId="0" fontId="15" fillId="34" borderId="0" applyNumberFormat="0" applyBorder="0" applyAlignment="0" applyProtection="0"/>
    <xf numFmtId="0" fontId="15" fillId="35" borderId="0" applyNumberFormat="0" applyBorder="0" applyAlignment="0" applyProtection="0"/>
    <xf numFmtId="0" fontId="15" fillId="36" borderId="0" applyNumberFormat="0" applyBorder="0" applyAlignment="0" applyProtection="0"/>
    <xf numFmtId="0" fontId="15" fillId="26" borderId="0" applyNumberFormat="0" applyBorder="0" applyAlignment="0" applyProtection="0"/>
    <xf numFmtId="0" fontId="15" fillId="30" borderId="0" applyNumberFormat="0" applyBorder="0" applyAlignment="0" applyProtection="0"/>
    <xf numFmtId="0" fontId="15" fillId="11" borderId="0" applyNumberFormat="0" applyBorder="0" applyAlignment="0" applyProtection="0"/>
    <xf numFmtId="0" fontId="15" fillId="15" borderId="0" applyNumberFormat="0" applyBorder="0" applyAlignment="0" applyProtection="0"/>
    <xf numFmtId="0" fontId="15" fillId="37" borderId="0" applyNumberFormat="0" applyBorder="0" applyAlignment="0" applyProtection="0"/>
    <xf numFmtId="0" fontId="15" fillId="23" borderId="0" applyNumberFormat="0" applyBorder="0" applyAlignment="0" applyProtection="0"/>
    <xf numFmtId="0" fontId="15" fillId="27" borderId="0" applyNumberFormat="0" applyBorder="0" applyAlignment="0" applyProtection="0"/>
    <xf numFmtId="0" fontId="15" fillId="31" borderId="0" applyNumberFormat="0" applyBorder="0" applyAlignment="0" applyProtection="0"/>
    <xf numFmtId="0" fontId="32" fillId="37" borderId="0" applyNumberFormat="0" applyBorder="0" applyAlignment="0" applyProtection="0"/>
    <xf numFmtId="0" fontId="32" fillId="38" borderId="0" applyNumberFormat="0" applyBorder="0" applyAlignment="0" applyProtection="0"/>
    <xf numFmtId="0" fontId="32" fillId="39" borderId="0" applyNumberFormat="0" applyBorder="0" applyAlignment="0" applyProtection="0"/>
    <xf numFmtId="164" fontId="35" fillId="0" borderId="0" applyFont="0" applyFill="0" applyBorder="0" applyAlignment="0" applyProtection="0"/>
    <xf numFmtId="164" fontId="36" fillId="0" borderId="0" applyFont="0" applyFill="0" applyBorder="0" applyAlignment="0" applyProtection="0"/>
    <xf numFmtId="0" fontId="36" fillId="0" borderId="0"/>
    <xf numFmtId="0" fontId="35" fillId="8" borderId="8" applyNumberFormat="0" applyFont="0" applyAlignment="0" applyProtection="0"/>
    <xf numFmtId="9" fontId="36" fillId="0" borderId="0" applyFont="0" applyFill="0" applyBorder="0" applyAlignment="0" applyProtection="0"/>
    <xf numFmtId="43" fontId="36" fillId="0" borderId="0" applyFont="0" applyFill="0" applyBorder="0" applyAlignment="0" applyProtection="0"/>
    <xf numFmtId="0" fontId="37" fillId="0" borderId="0" applyNumberFormat="0" applyFill="0" applyBorder="0" applyAlignment="0" applyProtection="0"/>
    <xf numFmtId="164" fontId="38" fillId="0" borderId="0" applyFont="0" applyFill="0" applyBorder="0" applyAlignment="0" applyProtection="0"/>
    <xf numFmtId="0" fontId="38" fillId="0" borderId="0"/>
    <xf numFmtId="9" fontId="38" fillId="0" borderId="0" applyFont="0" applyFill="0" applyBorder="0" applyAlignment="0" applyProtection="0"/>
    <xf numFmtId="43" fontId="38" fillId="0" borderId="0" applyFont="0" applyFill="0" applyBorder="0" applyAlignment="0" applyProtection="0"/>
    <xf numFmtId="43" fontId="15" fillId="0" borderId="0" applyFont="0" applyFill="0" applyBorder="0" applyAlignment="0" applyProtection="0"/>
    <xf numFmtId="44" fontId="15" fillId="0" borderId="0" applyFont="0" applyFill="0" applyBorder="0" applyAlignment="0" applyProtection="0"/>
    <xf numFmtId="9" fontId="15" fillId="0" borderId="0" applyFont="0" applyFill="0" applyBorder="0" applyAlignment="0" applyProtection="0"/>
    <xf numFmtId="0" fontId="15" fillId="8" borderId="8" applyNumberFormat="0" applyFont="0" applyAlignment="0" applyProtection="0"/>
    <xf numFmtId="0" fontId="15" fillId="10" borderId="0" applyNumberFormat="0" applyBorder="0" applyAlignment="0" applyProtection="0"/>
    <xf numFmtId="0" fontId="15" fillId="14" borderId="0" applyNumberFormat="0" applyBorder="0" applyAlignment="0" applyProtection="0"/>
    <xf numFmtId="0" fontId="15" fillId="18" borderId="0" applyNumberFormat="0" applyBorder="0" applyAlignment="0" applyProtection="0"/>
    <xf numFmtId="0" fontId="15" fillId="19" borderId="0" applyNumberFormat="0" applyBorder="0" applyAlignment="0" applyProtection="0"/>
    <xf numFmtId="0" fontId="15" fillId="22" borderId="0" applyNumberFormat="0" applyBorder="0" applyAlignment="0" applyProtection="0"/>
    <xf numFmtId="43" fontId="39" fillId="0" borderId="0" applyFont="0" applyFill="0" applyBorder="0" applyAlignment="0" applyProtection="0"/>
    <xf numFmtId="0" fontId="13" fillId="0" borderId="0"/>
    <xf numFmtId="0" fontId="56" fillId="0" borderId="0" applyNumberFormat="0" applyFill="0" applyBorder="0" applyAlignment="0" applyProtection="0"/>
    <xf numFmtId="0" fontId="13" fillId="8" borderId="8" applyNumberFormat="0" applyFont="0" applyAlignment="0" applyProtection="0"/>
    <xf numFmtId="0" fontId="13" fillId="10" borderId="0" applyNumberFormat="0" applyBorder="0" applyAlignment="0" applyProtection="0"/>
    <xf numFmtId="0" fontId="13" fillId="11"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2" borderId="0" applyNumberFormat="0" applyBorder="0" applyAlignment="0" applyProtection="0"/>
    <xf numFmtId="0" fontId="13" fillId="23" borderId="0" applyNumberFormat="0" applyBorder="0" applyAlignment="0" applyProtection="0"/>
    <xf numFmtId="0" fontId="13" fillId="26" borderId="0" applyNumberFormat="0" applyBorder="0" applyAlignment="0" applyProtection="0"/>
    <xf numFmtId="0" fontId="13" fillId="27" borderId="0" applyNumberFormat="0" applyBorder="0" applyAlignment="0" applyProtection="0"/>
    <xf numFmtId="0" fontId="13" fillId="30" borderId="0" applyNumberFormat="0" applyBorder="0" applyAlignment="0" applyProtection="0"/>
    <xf numFmtId="0" fontId="13" fillId="31" borderId="0" applyNumberFormat="0" applyBorder="0" applyAlignment="0" applyProtection="0"/>
    <xf numFmtId="0" fontId="57" fillId="0" borderId="0">
      <alignment vertical="center"/>
    </xf>
    <xf numFmtId="0" fontId="12" fillId="0" borderId="0"/>
    <xf numFmtId="0" fontId="12" fillId="8" borderId="8" applyNumberFormat="0" applyFont="0" applyAlignment="0" applyProtection="0"/>
    <xf numFmtId="0" fontId="12" fillId="10" borderId="0" applyNumberFormat="0" applyBorder="0" applyAlignment="0" applyProtection="0"/>
    <xf numFmtId="0" fontId="12" fillId="11"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2" fillId="30" borderId="0" applyNumberFormat="0" applyBorder="0" applyAlignment="0" applyProtection="0"/>
    <xf numFmtId="0" fontId="12" fillId="31" borderId="0" applyNumberFormat="0" applyBorder="0" applyAlignment="0" applyProtection="0"/>
    <xf numFmtId="0" fontId="39" fillId="0" borderId="0"/>
    <xf numFmtId="0" fontId="17" fillId="0" borderId="0" applyNumberFormat="0" applyFill="0" applyBorder="0" applyAlignment="0" applyProtection="0"/>
    <xf numFmtId="0" fontId="12" fillId="0" borderId="0"/>
    <xf numFmtId="0" fontId="12" fillId="33" borderId="0" applyNumberFormat="0" applyBorder="0" applyAlignment="0" applyProtection="0"/>
    <xf numFmtId="0" fontId="12" fillId="34" borderId="0" applyNumberFormat="0" applyBorder="0" applyAlignment="0" applyProtection="0"/>
    <xf numFmtId="0" fontId="12" fillId="35" borderId="0" applyNumberFormat="0" applyBorder="0" applyAlignment="0" applyProtection="0"/>
    <xf numFmtId="0" fontId="12" fillId="36" borderId="0" applyNumberFormat="0" applyBorder="0" applyAlignment="0" applyProtection="0"/>
    <xf numFmtId="0" fontId="12" fillId="26" borderId="0" applyNumberFormat="0" applyBorder="0" applyAlignment="0" applyProtection="0"/>
    <xf numFmtId="0" fontId="12" fillId="30" borderId="0" applyNumberFormat="0" applyBorder="0" applyAlignment="0" applyProtection="0"/>
    <xf numFmtId="0" fontId="12" fillId="11" borderId="0" applyNumberFormat="0" applyBorder="0" applyAlignment="0" applyProtection="0"/>
    <xf numFmtId="0" fontId="12" fillId="15" borderId="0" applyNumberFormat="0" applyBorder="0" applyAlignment="0" applyProtection="0"/>
    <xf numFmtId="0" fontId="12" fillId="37" borderId="0" applyNumberFormat="0" applyBorder="0" applyAlignment="0" applyProtection="0"/>
    <xf numFmtId="0" fontId="12" fillId="23" borderId="0" applyNumberFormat="0" applyBorder="0" applyAlignment="0" applyProtection="0"/>
    <xf numFmtId="0" fontId="12" fillId="27" borderId="0" applyNumberFormat="0" applyBorder="0" applyAlignment="0" applyProtection="0"/>
    <xf numFmtId="0" fontId="12" fillId="31" borderId="0" applyNumberFormat="0" applyBorder="0" applyAlignment="0" applyProtection="0"/>
    <xf numFmtId="164" fontId="36" fillId="0" borderId="0" applyFont="0" applyFill="0" applyBorder="0" applyAlignment="0" applyProtection="0"/>
    <xf numFmtId="0" fontId="36" fillId="0" borderId="0"/>
    <xf numFmtId="9" fontId="36" fillId="0" borderId="0" applyFont="0" applyFill="0" applyBorder="0" applyAlignment="0" applyProtection="0"/>
    <xf numFmtId="43" fontId="36"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9" fontId="12" fillId="0" borderId="0" applyFont="0" applyFill="0" applyBorder="0" applyAlignment="0" applyProtection="0"/>
    <xf numFmtId="0" fontId="12" fillId="8" borderId="8" applyNumberFormat="0" applyFont="0" applyAlignment="0" applyProtection="0"/>
    <xf numFmtId="0" fontId="12" fillId="10" borderId="0" applyNumberFormat="0" applyBorder="0" applyAlignment="0" applyProtection="0"/>
    <xf numFmtId="0" fontId="12" fillId="14"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2" borderId="0" applyNumberFormat="0" applyBorder="0" applyAlignment="0" applyProtection="0"/>
    <xf numFmtId="43" fontId="39" fillId="0" borderId="0" applyFont="0" applyFill="0" applyBorder="0" applyAlignment="0" applyProtection="0"/>
    <xf numFmtId="0" fontId="12" fillId="0" borderId="0"/>
    <xf numFmtId="0" fontId="12" fillId="8" borderId="8" applyNumberFormat="0" applyFont="0" applyAlignment="0" applyProtection="0"/>
    <xf numFmtId="0" fontId="12" fillId="10" borderId="0" applyNumberFormat="0" applyBorder="0" applyAlignment="0" applyProtection="0"/>
    <xf numFmtId="0" fontId="12" fillId="11"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2" fillId="30" borderId="0" applyNumberFormat="0" applyBorder="0" applyAlignment="0" applyProtection="0"/>
    <xf numFmtId="0" fontId="12" fillId="31" borderId="0" applyNumberFormat="0" applyBorder="0" applyAlignment="0" applyProtection="0"/>
    <xf numFmtId="0" fontId="11" fillId="0" borderId="0"/>
    <xf numFmtId="0" fontId="11" fillId="8" borderId="8" applyNumberFormat="0" applyFont="0" applyAlignment="0" applyProtection="0"/>
    <xf numFmtId="0" fontId="11" fillId="10" borderId="0" applyNumberFormat="0" applyBorder="0" applyAlignment="0" applyProtection="0"/>
    <xf numFmtId="0" fontId="11" fillId="11"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2" borderId="0" applyNumberFormat="0" applyBorder="0" applyAlignment="0" applyProtection="0"/>
    <xf numFmtId="0" fontId="11" fillId="23" borderId="0" applyNumberFormat="0" applyBorder="0" applyAlignment="0" applyProtection="0"/>
    <xf numFmtId="0" fontId="11" fillId="26" borderId="0" applyNumberFormat="0" applyBorder="0" applyAlignment="0" applyProtection="0"/>
    <xf numFmtId="0" fontId="11" fillId="27" borderId="0" applyNumberFormat="0" applyBorder="0" applyAlignment="0" applyProtection="0"/>
    <xf numFmtId="0" fontId="11" fillId="30" borderId="0" applyNumberFormat="0" applyBorder="0" applyAlignment="0" applyProtection="0"/>
    <xf numFmtId="0" fontId="11" fillId="31" borderId="0" applyNumberFormat="0" applyBorder="0" applyAlignment="0" applyProtection="0"/>
    <xf numFmtId="0" fontId="10" fillId="0" borderId="0"/>
    <xf numFmtId="0" fontId="10" fillId="8" borderId="8" applyNumberFormat="0" applyFont="0" applyAlignment="0" applyProtection="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9" fillId="0" borderId="0"/>
    <xf numFmtId="0" fontId="9" fillId="8" borderId="8" applyNumberFormat="0" applyFont="0" applyAlignment="0" applyProtection="0"/>
    <xf numFmtId="0" fontId="9" fillId="10" borderId="0" applyNumberFormat="0" applyBorder="0" applyAlignment="0" applyProtection="0"/>
    <xf numFmtId="0" fontId="9" fillId="11"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39" fillId="0" borderId="0"/>
    <xf numFmtId="0" fontId="17" fillId="0" borderId="0" applyNumberFormat="0" applyFill="0" applyBorder="0" applyAlignment="0" applyProtection="0"/>
    <xf numFmtId="0" fontId="9" fillId="0" borderId="0"/>
    <xf numFmtId="0" fontId="9" fillId="33" borderId="0" applyNumberFormat="0" applyBorder="0" applyAlignment="0" applyProtection="0"/>
    <xf numFmtId="0" fontId="9" fillId="34" borderId="0" applyNumberFormat="0" applyBorder="0" applyAlignment="0" applyProtection="0"/>
    <xf numFmtId="0" fontId="9" fillId="35" borderId="0" applyNumberFormat="0" applyBorder="0" applyAlignment="0" applyProtection="0"/>
    <xf numFmtId="0" fontId="9" fillId="36" borderId="0" applyNumberFormat="0" applyBorder="0" applyAlignment="0" applyProtection="0"/>
    <xf numFmtId="0" fontId="9" fillId="26" borderId="0" applyNumberFormat="0" applyBorder="0" applyAlignment="0" applyProtection="0"/>
    <xf numFmtId="0" fontId="9" fillId="30" borderId="0" applyNumberFormat="0" applyBorder="0" applyAlignment="0" applyProtection="0"/>
    <xf numFmtId="0" fontId="9" fillId="11" borderId="0" applyNumberFormat="0" applyBorder="0" applyAlignment="0" applyProtection="0"/>
    <xf numFmtId="0" fontId="9" fillId="15" borderId="0" applyNumberFormat="0" applyBorder="0" applyAlignment="0" applyProtection="0"/>
    <xf numFmtId="0" fontId="9" fillId="37" borderId="0" applyNumberFormat="0" applyBorder="0" applyAlignment="0" applyProtection="0"/>
    <xf numFmtId="0" fontId="9" fillId="23" borderId="0" applyNumberFormat="0" applyBorder="0" applyAlignment="0" applyProtection="0"/>
    <xf numFmtId="0" fontId="9" fillId="27" borderId="0" applyNumberFormat="0" applyBorder="0" applyAlignment="0" applyProtection="0"/>
    <xf numFmtId="0" fontId="9" fillId="31" borderId="0" applyNumberFormat="0" applyBorder="0" applyAlignment="0" applyProtection="0"/>
    <xf numFmtId="43" fontId="9" fillId="0" borderId="0" applyFont="0" applyFill="0" applyBorder="0" applyAlignment="0" applyProtection="0"/>
    <xf numFmtId="44" fontId="9" fillId="0" borderId="0" applyFont="0" applyFill="0" applyBorder="0" applyAlignment="0" applyProtection="0"/>
    <xf numFmtId="9" fontId="9" fillId="0" borderId="0" applyFont="0" applyFill="0" applyBorder="0" applyAlignment="0" applyProtection="0"/>
    <xf numFmtId="0" fontId="9" fillId="8" borderId="8" applyNumberFormat="0" applyFont="0" applyAlignment="0" applyProtection="0"/>
    <xf numFmtId="0" fontId="9" fillId="10" borderId="0" applyNumberFormat="0" applyBorder="0" applyAlignment="0" applyProtection="0"/>
    <xf numFmtId="0" fontId="9" fillId="14"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2" borderId="0" applyNumberFormat="0" applyBorder="0" applyAlignment="0" applyProtection="0"/>
    <xf numFmtId="43" fontId="39" fillId="0" borderId="0" applyFont="0" applyFill="0" applyBorder="0" applyAlignment="0" applyProtection="0"/>
    <xf numFmtId="0" fontId="9" fillId="0" borderId="0"/>
    <xf numFmtId="0" fontId="9" fillId="8" borderId="8" applyNumberFormat="0" applyFont="0" applyAlignment="0" applyProtection="0"/>
    <xf numFmtId="0" fontId="9" fillId="10" borderId="0" applyNumberFormat="0" applyBorder="0" applyAlignment="0" applyProtection="0"/>
    <xf numFmtId="0" fontId="9" fillId="11"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0" borderId="0"/>
    <xf numFmtId="0" fontId="9" fillId="8" borderId="8" applyNumberFormat="0" applyFont="0" applyAlignment="0" applyProtection="0"/>
    <xf numFmtId="0" fontId="9" fillId="10" borderId="0" applyNumberFormat="0" applyBorder="0" applyAlignment="0" applyProtection="0"/>
    <xf numFmtId="0" fontId="9" fillId="11"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0" borderId="0"/>
    <xf numFmtId="0" fontId="9" fillId="33" borderId="0" applyNumberFormat="0" applyBorder="0" applyAlignment="0" applyProtection="0"/>
    <xf numFmtId="0" fontId="9" fillId="34" borderId="0" applyNumberFormat="0" applyBorder="0" applyAlignment="0" applyProtection="0"/>
    <xf numFmtId="0" fontId="9" fillId="35" borderId="0" applyNumberFormat="0" applyBorder="0" applyAlignment="0" applyProtection="0"/>
    <xf numFmtId="0" fontId="9" fillId="36" borderId="0" applyNumberFormat="0" applyBorder="0" applyAlignment="0" applyProtection="0"/>
    <xf numFmtId="0" fontId="9" fillId="26" borderId="0" applyNumberFormat="0" applyBorder="0" applyAlignment="0" applyProtection="0"/>
    <xf numFmtId="0" fontId="9" fillId="30" borderId="0" applyNumberFormat="0" applyBorder="0" applyAlignment="0" applyProtection="0"/>
    <xf numFmtId="0" fontId="9" fillId="11" borderId="0" applyNumberFormat="0" applyBorder="0" applyAlignment="0" applyProtection="0"/>
    <xf numFmtId="0" fontId="9" fillId="15" borderId="0" applyNumberFormat="0" applyBorder="0" applyAlignment="0" applyProtection="0"/>
    <xf numFmtId="0" fontId="9" fillId="37" borderId="0" applyNumberFormat="0" applyBorder="0" applyAlignment="0" applyProtection="0"/>
    <xf numFmtId="0" fontId="9" fillId="23" borderId="0" applyNumberFormat="0" applyBorder="0" applyAlignment="0" applyProtection="0"/>
    <xf numFmtId="0" fontId="9" fillId="27" borderId="0" applyNumberFormat="0" applyBorder="0" applyAlignment="0" applyProtection="0"/>
    <xf numFmtId="0" fontId="9" fillId="31" borderId="0" applyNumberFormat="0" applyBorder="0" applyAlignment="0" applyProtection="0"/>
    <xf numFmtId="43" fontId="9" fillId="0" borderId="0" applyFont="0" applyFill="0" applyBorder="0" applyAlignment="0" applyProtection="0"/>
    <xf numFmtId="44" fontId="9" fillId="0" borderId="0" applyFont="0" applyFill="0" applyBorder="0" applyAlignment="0" applyProtection="0"/>
    <xf numFmtId="9" fontId="9" fillId="0" borderId="0" applyFont="0" applyFill="0" applyBorder="0" applyAlignment="0" applyProtection="0"/>
    <xf numFmtId="0" fontId="9" fillId="8" borderId="8" applyNumberFormat="0" applyFont="0" applyAlignment="0" applyProtection="0"/>
    <xf numFmtId="0" fontId="9" fillId="10" borderId="0" applyNumberFormat="0" applyBorder="0" applyAlignment="0" applyProtection="0"/>
    <xf numFmtId="0" fontId="9" fillId="14"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2" borderId="0" applyNumberFormat="0" applyBorder="0" applyAlignment="0" applyProtection="0"/>
    <xf numFmtId="0" fontId="9" fillId="0" borderId="0"/>
    <xf numFmtId="0" fontId="9" fillId="8" borderId="8" applyNumberFormat="0" applyFont="0" applyAlignment="0" applyProtection="0"/>
    <xf numFmtId="0" fontId="9" fillId="10" borderId="0" applyNumberFormat="0" applyBorder="0" applyAlignment="0" applyProtection="0"/>
    <xf numFmtId="0" fontId="9" fillId="11"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0" borderId="0"/>
    <xf numFmtId="0" fontId="9" fillId="8" borderId="8" applyNumberFormat="0" applyFont="0" applyAlignment="0" applyProtection="0"/>
    <xf numFmtId="0" fontId="9" fillId="10" borderId="0" applyNumberFormat="0" applyBorder="0" applyAlignment="0" applyProtection="0"/>
    <xf numFmtId="0" fontId="9" fillId="11"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0" borderId="0"/>
    <xf numFmtId="0" fontId="9" fillId="8" borderId="8" applyNumberFormat="0" applyFont="0" applyAlignment="0" applyProtection="0"/>
    <xf numFmtId="0" fontId="9" fillId="10" borderId="0" applyNumberFormat="0" applyBorder="0" applyAlignment="0" applyProtection="0"/>
    <xf numFmtId="0" fontId="9" fillId="11"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44" fontId="39" fillId="0" borderId="0" applyFont="0" applyFill="0" applyBorder="0" applyAlignment="0" applyProtection="0"/>
    <xf numFmtId="0" fontId="8" fillId="0" borderId="0"/>
    <xf numFmtId="0" fontId="8" fillId="8" borderId="8" applyNumberFormat="0" applyFont="0" applyAlignment="0" applyProtection="0"/>
    <xf numFmtId="0" fontId="8" fillId="10" borderId="0" applyNumberFormat="0" applyBorder="0" applyAlignment="0" applyProtection="0"/>
    <xf numFmtId="0" fontId="8" fillId="11"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8" borderId="0" applyNumberFormat="0" applyBorder="0" applyAlignment="0" applyProtection="0"/>
    <xf numFmtId="0" fontId="8" fillId="19" borderId="0" applyNumberFormat="0" applyBorder="0" applyAlignment="0" applyProtection="0"/>
    <xf numFmtId="0" fontId="8" fillId="22" borderId="0" applyNumberFormat="0" applyBorder="0" applyAlignment="0" applyProtection="0"/>
    <xf numFmtId="0" fontId="8" fillId="23" borderId="0" applyNumberFormat="0" applyBorder="0" applyAlignment="0" applyProtection="0"/>
    <xf numFmtId="0" fontId="8" fillId="26" borderId="0" applyNumberFormat="0" applyBorder="0" applyAlignment="0" applyProtection="0"/>
    <xf numFmtId="0" fontId="8" fillId="27" borderId="0" applyNumberFormat="0" applyBorder="0" applyAlignment="0" applyProtection="0"/>
    <xf numFmtId="0" fontId="8" fillId="30" borderId="0" applyNumberFormat="0" applyBorder="0" applyAlignment="0" applyProtection="0"/>
    <xf numFmtId="0" fontId="8" fillId="31" borderId="0" applyNumberFormat="0" applyBorder="0" applyAlignment="0" applyProtection="0"/>
    <xf numFmtId="0" fontId="39" fillId="0" borderId="0"/>
    <xf numFmtId="0" fontId="17" fillId="0" borderId="0" applyNumberFormat="0" applyFill="0" applyBorder="0" applyAlignment="0" applyProtection="0"/>
    <xf numFmtId="0" fontId="8" fillId="0" borderId="0"/>
    <xf numFmtId="0" fontId="8" fillId="33" borderId="0" applyNumberFormat="0" applyBorder="0" applyAlignment="0" applyProtection="0"/>
    <xf numFmtId="0" fontId="8" fillId="34" borderId="0" applyNumberFormat="0" applyBorder="0" applyAlignment="0" applyProtection="0"/>
    <xf numFmtId="0" fontId="8" fillId="35" borderId="0" applyNumberFormat="0" applyBorder="0" applyAlignment="0" applyProtection="0"/>
    <xf numFmtId="0" fontId="8" fillId="36" borderId="0" applyNumberFormat="0" applyBorder="0" applyAlignment="0" applyProtection="0"/>
    <xf numFmtId="0" fontId="8" fillId="26" borderId="0" applyNumberFormat="0" applyBorder="0" applyAlignment="0" applyProtection="0"/>
    <xf numFmtId="0" fontId="8" fillId="30" borderId="0" applyNumberFormat="0" applyBorder="0" applyAlignment="0" applyProtection="0"/>
    <xf numFmtId="0" fontId="8" fillId="11" borderId="0" applyNumberFormat="0" applyBorder="0" applyAlignment="0" applyProtection="0"/>
    <xf numFmtId="0" fontId="8" fillId="15" borderId="0" applyNumberFormat="0" applyBorder="0" applyAlignment="0" applyProtection="0"/>
    <xf numFmtId="0" fontId="8" fillId="37" borderId="0" applyNumberFormat="0" applyBorder="0" applyAlignment="0" applyProtection="0"/>
    <xf numFmtId="0" fontId="8" fillId="23" borderId="0" applyNumberFormat="0" applyBorder="0" applyAlignment="0" applyProtection="0"/>
    <xf numFmtId="0" fontId="8" fillId="27" borderId="0" applyNumberFormat="0" applyBorder="0" applyAlignment="0" applyProtection="0"/>
    <xf numFmtId="0" fontId="8" fillId="31" borderId="0" applyNumberFormat="0" applyBorder="0" applyAlignment="0" applyProtection="0"/>
    <xf numFmtId="43" fontId="8" fillId="0" borderId="0" applyFont="0" applyFill="0" applyBorder="0" applyAlignment="0" applyProtection="0"/>
    <xf numFmtId="44" fontId="8" fillId="0" borderId="0" applyFont="0" applyFill="0" applyBorder="0" applyAlignment="0" applyProtection="0"/>
    <xf numFmtId="9" fontId="8" fillId="0" borderId="0" applyFont="0" applyFill="0" applyBorder="0" applyAlignment="0" applyProtection="0"/>
    <xf numFmtId="0" fontId="8" fillId="8" borderId="8" applyNumberFormat="0" applyFont="0" applyAlignment="0" applyProtection="0"/>
    <xf numFmtId="0" fontId="8" fillId="10" borderId="0" applyNumberFormat="0" applyBorder="0" applyAlignment="0" applyProtection="0"/>
    <xf numFmtId="0" fontId="8" fillId="14" borderId="0" applyNumberFormat="0" applyBorder="0" applyAlignment="0" applyProtection="0"/>
    <xf numFmtId="0" fontId="8" fillId="18" borderId="0" applyNumberFormat="0" applyBorder="0" applyAlignment="0" applyProtection="0"/>
    <xf numFmtId="0" fontId="8" fillId="19" borderId="0" applyNumberFormat="0" applyBorder="0" applyAlignment="0" applyProtection="0"/>
    <xf numFmtId="0" fontId="8" fillId="22" borderId="0" applyNumberFormat="0" applyBorder="0" applyAlignment="0" applyProtection="0"/>
    <xf numFmtId="43" fontId="39" fillId="0" borderId="0" applyFont="0" applyFill="0" applyBorder="0" applyAlignment="0" applyProtection="0"/>
    <xf numFmtId="0" fontId="8" fillId="0" borderId="0"/>
    <xf numFmtId="0" fontId="8" fillId="8" borderId="8" applyNumberFormat="0" applyFont="0" applyAlignment="0" applyProtection="0"/>
    <xf numFmtId="0" fontId="8" fillId="10" borderId="0" applyNumberFormat="0" applyBorder="0" applyAlignment="0" applyProtection="0"/>
    <xf numFmtId="0" fontId="8" fillId="11"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8" borderId="0" applyNumberFormat="0" applyBorder="0" applyAlignment="0" applyProtection="0"/>
    <xf numFmtId="0" fontId="8" fillId="19" borderId="0" applyNumberFormat="0" applyBorder="0" applyAlignment="0" applyProtection="0"/>
    <xf numFmtId="0" fontId="8" fillId="22" borderId="0" applyNumberFormat="0" applyBorder="0" applyAlignment="0" applyProtection="0"/>
    <xf numFmtId="0" fontId="8" fillId="23" borderId="0" applyNumberFormat="0" applyBorder="0" applyAlignment="0" applyProtection="0"/>
    <xf numFmtId="0" fontId="8" fillId="26" borderId="0" applyNumberFormat="0" applyBorder="0" applyAlignment="0" applyProtection="0"/>
    <xf numFmtId="0" fontId="8" fillId="27" borderId="0" applyNumberFormat="0" applyBorder="0" applyAlignment="0" applyProtection="0"/>
    <xf numFmtId="0" fontId="8" fillId="30" borderId="0" applyNumberFormat="0" applyBorder="0" applyAlignment="0" applyProtection="0"/>
    <xf numFmtId="0" fontId="8" fillId="31" borderId="0" applyNumberFormat="0" applyBorder="0" applyAlignment="0" applyProtection="0"/>
    <xf numFmtId="0" fontId="8" fillId="0" borderId="0"/>
    <xf numFmtId="0" fontId="8" fillId="8" borderId="8" applyNumberFormat="0" applyFont="0" applyAlignment="0" applyProtection="0"/>
    <xf numFmtId="0" fontId="8" fillId="10" borderId="0" applyNumberFormat="0" applyBorder="0" applyAlignment="0" applyProtection="0"/>
    <xf numFmtId="0" fontId="8" fillId="11"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8" borderId="0" applyNumberFormat="0" applyBorder="0" applyAlignment="0" applyProtection="0"/>
    <xf numFmtId="0" fontId="8" fillId="19" borderId="0" applyNumberFormat="0" applyBorder="0" applyAlignment="0" applyProtection="0"/>
    <xf numFmtId="0" fontId="8" fillId="22" borderId="0" applyNumberFormat="0" applyBorder="0" applyAlignment="0" applyProtection="0"/>
    <xf numFmtId="0" fontId="8" fillId="23" borderId="0" applyNumberFormat="0" applyBorder="0" applyAlignment="0" applyProtection="0"/>
    <xf numFmtId="0" fontId="8" fillId="26" borderId="0" applyNumberFormat="0" applyBorder="0" applyAlignment="0" applyProtection="0"/>
    <xf numFmtId="0" fontId="8" fillId="27" borderId="0" applyNumberFormat="0" applyBorder="0" applyAlignment="0" applyProtection="0"/>
    <xf numFmtId="0" fontId="8" fillId="30" borderId="0" applyNumberFormat="0" applyBorder="0" applyAlignment="0" applyProtection="0"/>
    <xf numFmtId="0" fontId="8" fillId="31" borderId="0" applyNumberFormat="0" applyBorder="0" applyAlignment="0" applyProtection="0"/>
    <xf numFmtId="0" fontId="8" fillId="0" borderId="0"/>
    <xf numFmtId="0" fontId="8" fillId="33" borderId="0" applyNumberFormat="0" applyBorder="0" applyAlignment="0" applyProtection="0"/>
    <xf numFmtId="0" fontId="8" fillId="34" borderId="0" applyNumberFormat="0" applyBorder="0" applyAlignment="0" applyProtection="0"/>
    <xf numFmtId="0" fontId="8" fillId="35" borderId="0" applyNumberFormat="0" applyBorder="0" applyAlignment="0" applyProtection="0"/>
    <xf numFmtId="0" fontId="8" fillId="36" borderId="0" applyNumberFormat="0" applyBorder="0" applyAlignment="0" applyProtection="0"/>
    <xf numFmtId="0" fontId="8" fillId="26" borderId="0" applyNumberFormat="0" applyBorder="0" applyAlignment="0" applyProtection="0"/>
    <xf numFmtId="0" fontId="8" fillId="30" borderId="0" applyNumberFormat="0" applyBorder="0" applyAlignment="0" applyProtection="0"/>
    <xf numFmtId="0" fontId="8" fillId="11" borderId="0" applyNumberFormat="0" applyBorder="0" applyAlignment="0" applyProtection="0"/>
    <xf numFmtId="0" fontId="8" fillId="15" borderId="0" applyNumberFormat="0" applyBorder="0" applyAlignment="0" applyProtection="0"/>
    <xf numFmtId="0" fontId="8" fillId="37" borderId="0" applyNumberFormat="0" applyBorder="0" applyAlignment="0" applyProtection="0"/>
    <xf numFmtId="0" fontId="8" fillId="23" borderId="0" applyNumberFormat="0" applyBorder="0" applyAlignment="0" applyProtection="0"/>
    <xf numFmtId="0" fontId="8" fillId="27" borderId="0" applyNumberFormat="0" applyBorder="0" applyAlignment="0" applyProtection="0"/>
    <xf numFmtId="0" fontId="8" fillId="31" borderId="0" applyNumberFormat="0" applyBorder="0" applyAlignment="0" applyProtection="0"/>
    <xf numFmtId="43" fontId="8" fillId="0" borderId="0" applyFont="0" applyFill="0" applyBorder="0" applyAlignment="0" applyProtection="0"/>
    <xf numFmtId="44" fontId="8" fillId="0" borderId="0" applyFont="0" applyFill="0" applyBorder="0" applyAlignment="0" applyProtection="0"/>
    <xf numFmtId="9" fontId="8" fillId="0" borderId="0" applyFont="0" applyFill="0" applyBorder="0" applyAlignment="0" applyProtection="0"/>
    <xf numFmtId="0" fontId="8" fillId="8" borderId="8" applyNumberFormat="0" applyFont="0" applyAlignment="0" applyProtection="0"/>
    <xf numFmtId="0" fontId="8" fillId="10" borderId="0" applyNumberFormat="0" applyBorder="0" applyAlignment="0" applyProtection="0"/>
    <xf numFmtId="0" fontId="8" fillId="14" borderId="0" applyNumberFormat="0" applyBorder="0" applyAlignment="0" applyProtection="0"/>
    <xf numFmtId="0" fontId="8" fillId="18" borderId="0" applyNumberFormat="0" applyBorder="0" applyAlignment="0" applyProtection="0"/>
    <xf numFmtId="0" fontId="8" fillId="19" borderId="0" applyNumberFormat="0" applyBorder="0" applyAlignment="0" applyProtection="0"/>
    <xf numFmtId="0" fontId="8" fillId="22" borderId="0" applyNumberFormat="0" applyBorder="0" applyAlignment="0" applyProtection="0"/>
    <xf numFmtId="0" fontId="8" fillId="0" borderId="0"/>
    <xf numFmtId="0" fontId="8" fillId="8" borderId="8" applyNumberFormat="0" applyFont="0" applyAlignment="0" applyProtection="0"/>
    <xf numFmtId="0" fontId="8" fillId="10" borderId="0" applyNumberFormat="0" applyBorder="0" applyAlignment="0" applyProtection="0"/>
    <xf numFmtId="0" fontId="8" fillId="11"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8" borderId="0" applyNumberFormat="0" applyBorder="0" applyAlignment="0" applyProtection="0"/>
    <xf numFmtId="0" fontId="8" fillId="19" borderId="0" applyNumberFormat="0" applyBorder="0" applyAlignment="0" applyProtection="0"/>
    <xf numFmtId="0" fontId="8" fillId="22" borderId="0" applyNumberFormat="0" applyBorder="0" applyAlignment="0" applyProtection="0"/>
    <xf numFmtId="0" fontId="8" fillId="23" borderId="0" applyNumberFormat="0" applyBorder="0" applyAlignment="0" applyProtection="0"/>
    <xf numFmtId="0" fontId="8" fillId="26" borderId="0" applyNumberFormat="0" applyBorder="0" applyAlignment="0" applyProtection="0"/>
    <xf numFmtId="0" fontId="8" fillId="27" borderId="0" applyNumberFormat="0" applyBorder="0" applyAlignment="0" applyProtection="0"/>
    <xf numFmtId="0" fontId="8" fillId="30" borderId="0" applyNumberFormat="0" applyBorder="0" applyAlignment="0" applyProtection="0"/>
    <xf numFmtId="0" fontId="8" fillId="31" borderId="0" applyNumberFormat="0" applyBorder="0" applyAlignment="0" applyProtection="0"/>
    <xf numFmtId="0" fontId="8" fillId="0" borderId="0"/>
    <xf numFmtId="0" fontId="8" fillId="8" borderId="8" applyNumberFormat="0" applyFont="0" applyAlignment="0" applyProtection="0"/>
    <xf numFmtId="0" fontId="8" fillId="10" borderId="0" applyNumberFormat="0" applyBorder="0" applyAlignment="0" applyProtection="0"/>
    <xf numFmtId="0" fontId="8" fillId="11"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8" borderId="0" applyNumberFormat="0" applyBorder="0" applyAlignment="0" applyProtection="0"/>
    <xf numFmtId="0" fontId="8" fillId="19" borderId="0" applyNumberFormat="0" applyBorder="0" applyAlignment="0" applyProtection="0"/>
    <xf numFmtId="0" fontId="8" fillId="22" borderId="0" applyNumberFormat="0" applyBorder="0" applyAlignment="0" applyProtection="0"/>
    <xf numFmtId="0" fontId="8" fillId="23" borderId="0" applyNumberFormat="0" applyBorder="0" applyAlignment="0" applyProtection="0"/>
    <xf numFmtId="0" fontId="8" fillId="26" borderId="0" applyNumberFormat="0" applyBorder="0" applyAlignment="0" applyProtection="0"/>
    <xf numFmtId="0" fontId="8" fillId="27" borderId="0" applyNumberFormat="0" applyBorder="0" applyAlignment="0" applyProtection="0"/>
    <xf numFmtId="0" fontId="8" fillId="30" borderId="0" applyNumberFormat="0" applyBorder="0" applyAlignment="0" applyProtection="0"/>
    <xf numFmtId="0" fontId="8" fillId="31" borderId="0" applyNumberFormat="0" applyBorder="0" applyAlignment="0" applyProtection="0"/>
    <xf numFmtId="0" fontId="8" fillId="0" borderId="0"/>
    <xf numFmtId="0" fontId="8" fillId="8" borderId="8" applyNumberFormat="0" applyFont="0" applyAlignment="0" applyProtection="0"/>
    <xf numFmtId="0" fontId="8" fillId="10" borderId="0" applyNumberFormat="0" applyBorder="0" applyAlignment="0" applyProtection="0"/>
    <xf numFmtId="0" fontId="8" fillId="11"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8" borderId="0" applyNumberFormat="0" applyBorder="0" applyAlignment="0" applyProtection="0"/>
    <xf numFmtId="0" fontId="8" fillId="19" borderId="0" applyNumberFormat="0" applyBorder="0" applyAlignment="0" applyProtection="0"/>
    <xf numFmtId="0" fontId="8" fillId="22" borderId="0" applyNumberFormat="0" applyBorder="0" applyAlignment="0" applyProtection="0"/>
    <xf numFmtId="0" fontId="8" fillId="23" borderId="0" applyNumberFormat="0" applyBorder="0" applyAlignment="0" applyProtection="0"/>
    <xf numFmtId="0" fontId="8" fillId="26" borderId="0" applyNumberFormat="0" applyBorder="0" applyAlignment="0" applyProtection="0"/>
    <xf numFmtId="0" fontId="8" fillId="27" borderId="0" applyNumberFormat="0" applyBorder="0" applyAlignment="0" applyProtection="0"/>
    <xf numFmtId="0" fontId="8" fillId="30" borderId="0" applyNumberFormat="0" applyBorder="0" applyAlignment="0" applyProtection="0"/>
    <xf numFmtId="0" fontId="8" fillId="31" borderId="0" applyNumberFormat="0" applyBorder="0" applyAlignment="0" applyProtection="0"/>
    <xf numFmtId="0" fontId="8" fillId="0" borderId="0"/>
    <xf numFmtId="0" fontId="8" fillId="8" borderId="8" applyNumberFormat="0" applyFont="0" applyAlignment="0" applyProtection="0"/>
    <xf numFmtId="0" fontId="8" fillId="10" borderId="0" applyNumberFormat="0" applyBorder="0" applyAlignment="0" applyProtection="0"/>
    <xf numFmtId="0" fontId="8" fillId="11"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8" borderId="0" applyNumberFormat="0" applyBorder="0" applyAlignment="0" applyProtection="0"/>
    <xf numFmtId="0" fontId="8" fillId="19" borderId="0" applyNumberFormat="0" applyBorder="0" applyAlignment="0" applyProtection="0"/>
    <xf numFmtId="0" fontId="8" fillId="22" borderId="0" applyNumberFormat="0" applyBorder="0" applyAlignment="0" applyProtection="0"/>
    <xf numFmtId="0" fontId="8" fillId="23" borderId="0" applyNumberFormat="0" applyBorder="0" applyAlignment="0" applyProtection="0"/>
    <xf numFmtId="0" fontId="8" fillId="26" borderId="0" applyNumberFormat="0" applyBorder="0" applyAlignment="0" applyProtection="0"/>
    <xf numFmtId="0" fontId="8" fillId="27" borderId="0" applyNumberFormat="0" applyBorder="0" applyAlignment="0" applyProtection="0"/>
    <xf numFmtId="0" fontId="8" fillId="30" borderId="0" applyNumberFormat="0" applyBorder="0" applyAlignment="0" applyProtection="0"/>
    <xf numFmtId="0" fontId="8" fillId="31" borderId="0" applyNumberFormat="0" applyBorder="0" applyAlignment="0" applyProtection="0"/>
    <xf numFmtId="0" fontId="8" fillId="0" borderId="0"/>
    <xf numFmtId="0" fontId="8" fillId="33" borderId="0" applyNumberFormat="0" applyBorder="0" applyAlignment="0" applyProtection="0"/>
    <xf numFmtId="0" fontId="8" fillId="34" borderId="0" applyNumberFormat="0" applyBorder="0" applyAlignment="0" applyProtection="0"/>
    <xf numFmtId="0" fontId="8" fillId="35" borderId="0" applyNumberFormat="0" applyBorder="0" applyAlignment="0" applyProtection="0"/>
    <xf numFmtId="0" fontId="8" fillId="36" borderId="0" applyNumberFormat="0" applyBorder="0" applyAlignment="0" applyProtection="0"/>
    <xf numFmtId="0" fontId="8" fillId="26" borderId="0" applyNumberFormat="0" applyBorder="0" applyAlignment="0" applyProtection="0"/>
    <xf numFmtId="0" fontId="8" fillId="30" borderId="0" applyNumberFormat="0" applyBorder="0" applyAlignment="0" applyProtection="0"/>
    <xf numFmtId="0" fontId="8" fillId="11" borderId="0" applyNumberFormat="0" applyBorder="0" applyAlignment="0" applyProtection="0"/>
    <xf numFmtId="0" fontId="8" fillId="15" borderId="0" applyNumberFormat="0" applyBorder="0" applyAlignment="0" applyProtection="0"/>
    <xf numFmtId="0" fontId="8" fillId="37" borderId="0" applyNumberFormat="0" applyBorder="0" applyAlignment="0" applyProtection="0"/>
    <xf numFmtId="0" fontId="8" fillId="23" borderId="0" applyNumberFormat="0" applyBorder="0" applyAlignment="0" applyProtection="0"/>
    <xf numFmtId="0" fontId="8" fillId="27" borderId="0" applyNumberFormat="0" applyBorder="0" applyAlignment="0" applyProtection="0"/>
    <xf numFmtId="0" fontId="8" fillId="31" borderId="0" applyNumberFormat="0" applyBorder="0" applyAlignment="0" applyProtection="0"/>
    <xf numFmtId="43" fontId="8" fillId="0" borderId="0" applyFont="0" applyFill="0" applyBorder="0" applyAlignment="0" applyProtection="0"/>
    <xf numFmtId="44" fontId="8" fillId="0" borderId="0" applyFont="0" applyFill="0" applyBorder="0" applyAlignment="0" applyProtection="0"/>
    <xf numFmtId="9" fontId="8" fillId="0" borderId="0" applyFont="0" applyFill="0" applyBorder="0" applyAlignment="0" applyProtection="0"/>
    <xf numFmtId="0" fontId="8" fillId="8" borderId="8" applyNumberFormat="0" applyFont="0" applyAlignment="0" applyProtection="0"/>
    <xf numFmtId="0" fontId="8" fillId="10" borderId="0" applyNumberFormat="0" applyBorder="0" applyAlignment="0" applyProtection="0"/>
    <xf numFmtId="0" fontId="8" fillId="14" borderId="0" applyNumberFormat="0" applyBorder="0" applyAlignment="0" applyProtection="0"/>
    <xf numFmtId="0" fontId="8" fillId="18" borderId="0" applyNumberFormat="0" applyBorder="0" applyAlignment="0" applyProtection="0"/>
    <xf numFmtId="0" fontId="8" fillId="19" borderId="0" applyNumberFormat="0" applyBorder="0" applyAlignment="0" applyProtection="0"/>
    <xf numFmtId="0" fontId="8" fillId="22" borderId="0" applyNumberFormat="0" applyBorder="0" applyAlignment="0" applyProtection="0"/>
    <xf numFmtId="0" fontId="8" fillId="0" borderId="0"/>
    <xf numFmtId="0" fontId="8" fillId="8" borderId="8" applyNumberFormat="0" applyFont="0" applyAlignment="0" applyProtection="0"/>
    <xf numFmtId="0" fontId="8" fillId="10" borderId="0" applyNumberFormat="0" applyBorder="0" applyAlignment="0" applyProtection="0"/>
    <xf numFmtId="0" fontId="8" fillId="11"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8" borderId="0" applyNumberFormat="0" applyBorder="0" applyAlignment="0" applyProtection="0"/>
    <xf numFmtId="0" fontId="8" fillId="19" borderId="0" applyNumberFormat="0" applyBorder="0" applyAlignment="0" applyProtection="0"/>
    <xf numFmtId="0" fontId="8" fillId="22" borderId="0" applyNumberFormat="0" applyBorder="0" applyAlignment="0" applyProtection="0"/>
    <xf numFmtId="0" fontId="8" fillId="23" borderId="0" applyNumberFormat="0" applyBorder="0" applyAlignment="0" applyProtection="0"/>
    <xf numFmtId="0" fontId="8" fillId="26" borderId="0" applyNumberFormat="0" applyBorder="0" applyAlignment="0" applyProtection="0"/>
    <xf numFmtId="0" fontId="8" fillId="27" borderId="0" applyNumberFormat="0" applyBorder="0" applyAlignment="0" applyProtection="0"/>
    <xf numFmtId="0" fontId="8" fillId="30" borderId="0" applyNumberFormat="0" applyBorder="0" applyAlignment="0" applyProtection="0"/>
    <xf numFmtId="0" fontId="8" fillId="31" borderId="0" applyNumberFormat="0" applyBorder="0" applyAlignment="0" applyProtection="0"/>
    <xf numFmtId="0" fontId="8" fillId="0" borderId="0"/>
    <xf numFmtId="0" fontId="8" fillId="8" borderId="8" applyNumberFormat="0" applyFont="0" applyAlignment="0" applyProtection="0"/>
    <xf numFmtId="0" fontId="8" fillId="10" borderId="0" applyNumberFormat="0" applyBorder="0" applyAlignment="0" applyProtection="0"/>
    <xf numFmtId="0" fontId="8" fillId="11"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8" borderId="0" applyNumberFormat="0" applyBorder="0" applyAlignment="0" applyProtection="0"/>
    <xf numFmtId="0" fontId="8" fillId="19" borderId="0" applyNumberFormat="0" applyBorder="0" applyAlignment="0" applyProtection="0"/>
    <xf numFmtId="0" fontId="8" fillId="22" borderId="0" applyNumberFormat="0" applyBorder="0" applyAlignment="0" applyProtection="0"/>
    <xf numFmtId="0" fontId="8" fillId="23" borderId="0" applyNumberFormat="0" applyBorder="0" applyAlignment="0" applyProtection="0"/>
    <xf numFmtId="0" fontId="8" fillId="26" borderId="0" applyNumberFormat="0" applyBorder="0" applyAlignment="0" applyProtection="0"/>
    <xf numFmtId="0" fontId="8" fillId="27" borderId="0" applyNumberFormat="0" applyBorder="0" applyAlignment="0" applyProtection="0"/>
    <xf numFmtId="0" fontId="8" fillId="30" borderId="0" applyNumberFormat="0" applyBorder="0" applyAlignment="0" applyProtection="0"/>
    <xf numFmtId="0" fontId="8" fillId="31" borderId="0" applyNumberFormat="0" applyBorder="0" applyAlignment="0" applyProtection="0"/>
    <xf numFmtId="0" fontId="8" fillId="0" borderId="0"/>
    <xf numFmtId="0" fontId="8" fillId="33" borderId="0" applyNumberFormat="0" applyBorder="0" applyAlignment="0" applyProtection="0"/>
    <xf numFmtId="0" fontId="8" fillId="34" borderId="0" applyNumberFormat="0" applyBorder="0" applyAlignment="0" applyProtection="0"/>
    <xf numFmtId="0" fontId="8" fillId="35" borderId="0" applyNumberFormat="0" applyBorder="0" applyAlignment="0" applyProtection="0"/>
    <xf numFmtId="0" fontId="8" fillId="36" borderId="0" applyNumberFormat="0" applyBorder="0" applyAlignment="0" applyProtection="0"/>
    <xf numFmtId="0" fontId="8" fillId="26" borderId="0" applyNumberFormat="0" applyBorder="0" applyAlignment="0" applyProtection="0"/>
    <xf numFmtId="0" fontId="8" fillId="30" borderId="0" applyNumberFormat="0" applyBorder="0" applyAlignment="0" applyProtection="0"/>
    <xf numFmtId="0" fontId="8" fillId="11" borderId="0" applyNumberFormat="0" applyBorder="0" applyAlignment="0" applyProtection="0"/>
    <xf numFmtId="0" fontId="8" fillId="15" borderId="0" applyNumberFormat="0" applyBorder="0" applyAlignment="0" applyProtection="0"/>
    <xf numFmtId="0" fontId="8" fillId="37" borderId="0" applyNumberFormat="0" applyBorder="0" applyAlignment="0" applyProtection="0"/>
    <xf numFmtId="0" fontId="8" fillId="23" borderId="0" applyNumberFormat="0" applyBorder="0" applyAlignment="0" applyProtection="0"/>
    <xf numFmtId="0" fontId="8" fillId="27" borderId="0" applyNumberFormat="0" applyBorder="0" applyAlignment="0" applyProtection="0"/>
    <xf numFmtId="0" fontId="8" fillId="31" borderId="0" applyNumberFormat="0" applyBorder="0" applyAlignment="0" applyProtection="0"/>
    <xf numFmtId="43" fontId="8" fillId="0" borderId="0" applyFont="0" applyFill="0" applyBorder="0" applyAlignment="0" applyProtection="0"/>
    <xf numFmtId="44" fontId="8" fillId="0" borderId="0" applyFont="0" applyFill="0" applyBorder="0" applyAlignment="0" applyProtection="0"/>
    <xf numFmtId="9" fontId="8" fillId="0" borderId="0" applyFont="0" applyFill="0" applyBorder="0" applyAlignment="0" applyProtection="0"/>
    <xf numFmtId="0" fontId="8" fillId="8" borderId="8" applyNumberFormat="0" applyFont="0" applyAlignment="0" applyProtection="0"/>
    <xf numFmtId="0" fontId="8" fillId="10" borderId="0" applyNumberFormat="0" applyBorder="0" applyAlignment="0" applyProtection="0"/>
    <xf numFmtId="0" fontId="8" fillId="14" borderId="0" applyNumberFormat="0" applyBorder="0" applyAlignment="0" applyProtection="0"/>
    <xf numFmtId="0" fontId="8" fillId="18" borderId="0" applyNumberFormat="0" applyBorder="0" applyAlignment="0" applyProtection="0"/>
    <xf numFmtId="0" fontId="8" fillId="19" borderId="0" applyNumberFormat="0" applyBorder="0" applyAlignment="0" applyProtection="0"/>
    <xf numFmtId="0" fontId="8" fillId="22" borderId="0" applyNumberFormat="0" applyBorder="0" applyAlignment="0" applyProtection="0"/>
    <xf numFmtId="0" fontId="8" fillId="0" borderId="0"/>
    <xf numFmtId="0" fontId="8" fillId="8" borderId="8" applyNumberFormat="0" applyFont="0" applyAlignment="0" applyProtection="0"/>
    <xf numFmtId="0" fontId="8" fillId="10" borderId="0" applyNumberFormat="0" applyBorder="0" applyAlignment="0" applyProtection="0"/>
    <xf numFmtId="0" fontId="8" fillId="11"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8" borderId="0" applyNumberFormat="0" applyBorder="0" applyAlignment="0" applyProtection="0"/>
    <xf numFmtId="0" fontId="8" fillId="19" borderId="0" applyNumberFormat="0" applyBorder="0" applyAlignment="0" applyProtection="0"/>
    <xf numFmtId="0" fontId="8" fillId="22" borderId="0" applyNumberFormat="0" applyBorder="0" applyAlignment="0" applyProtection="0"/>
    <xf numFmtId="0" fontId="8" fillId="23" borderId="0" applyNumberFormat="0" applyBorder="0" applyAlignment="0" applyProtection="0"/>
    <xf numFmtId="0" fontId="8" fillId="26" borderId="0" applyNumberFormat="0" applyBorder="0" applyAlignment="0" applyProtection="0"/>
    <xf numFmtId="0" fontId="8" fillId="27" borderId="0" applyNumberFormat="0" applyBorder="0" applyAlignment="0" applyProtection="0"/>
    <xf numFmtId="0" fontId="8" fillId="30" borderId="0" applyNumberFormat="0" applyBorder="0" applyAlignment="0" applyProtection="0"/>
    <xf numFmtId="0" fontId="8" fillId="31" borderId="0" applyNumberFormat="0" applyBorder="0" applyAlignment="0" applyProtection="0"/>
    <xf numFmtId="0" fontId="8" fillId="0" borderId="0"/>
    <xf numFmtId="0" fontId="8" fillId="8" borderId="8" applyNumberFormat="0" applyFont="0" applyAlignment="0" applyProtection="0"/>
    <xf numFmtId="0" fontId="8" fillId="10" borderId="0" applyNumberFormat="0" applyBorder="0" applyAlignment="0" applyProtection="0"/>
    <xf numFmtId="0" fontId="8" fillId="11"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8" borderId="0" applyNumberFormat="0" applyBorder="0" applyAlignment="0" applyProtection="0"/>
    <xf numFmtId="0" fontId="8" fillId="19" borderId="0" applyNumberFormat="0" applyBorder="0" applyAlignment="0" applyProtection="0"/>
    <xf numFmtId="0" fontId="8" fillId="22" borderId="0" applyNumberFormat="0" applyBorder="0" applyAlignment="0" applyProtection="0"/>
    <xf numFmtId="0" fontId="8" fillId="23" borderId="0" applyNumberFormat="0" applyBorder="0" applyAlignment="0" applyProtection="0"/>
    <xf numFmtId="0" fontId="8" fillId="26" borderId="0" applyNumberFormat="0" applyBorder="0" applyAlignment="0" applyProtection="0"/>
    <xf numFmtId="0" fontId="8" fillId="27" borderId="0" applyNumberFormat="0" applyBorder="0" applyAlignment="0" applyProtection="0"/>
    <xf numFmtId="0" fontId="8" fillId="30" borderId="0" applyNumberFormat="0" applyBorder="0" applyAlignment="0" applyProtection="0"/>
    <xf numFmtId="0" fontId="8" fillId="31" borderId="0" applyNumberFormat="0" applyBorder="0" applyAlignment="0" applyProtection="0"/>
    <xf numFmtId="0" fontId="8" fillId="0" borderId="0"/>
    <xf numFmtId="0" fontId="8" fillId="8" borderId="8" applyNumberFormat="0" applyFont="0" applyAlignment="0" applyProtection="0"/>
    <xf numFmtId="0" fontId="8" fillId="10" borderId="0" applyNumberFormat="0" applyBorder="0" applyAlignment="0" applyProtection="0"/>
    <xf numFmtId="0" fontId="8" fillId="11"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8" borderId="0" applyNumberFormat="0" applyBorder="0" applyAlignment="0" applyProtection="0"/>
    <xf numFmtId="0" fontId="8" fillId="19" borderId="0" applyNumberFormat="0" applyBorder="0" applyAlignment="0" applyProtection="0"/>
    <xf numFmtId="0" fontId="8" fillId="22" borderId="0" applyNumberFormat="0" applyBorder="0" applyAlignment="0" applyProtection="0"/>
    <xf numFmtId="0" fontId="8" fillId="23" borderId="0" applyNumberFormat="0" applyBorder="0" applyAlignment="0" applyProtection="0"/>
    <xf numFmtId="0" fontId="8" fillId="26" borderId="0" applyNumberFormat="0" applyBorder="0" applyAlignment="0" applyProtection="0"/>
    <xf numFmtId="0" fontId="8" fillId="27" borderId="0" applyNumberFormat="0" applyBorder="0" applyAlignment="0" applyProtection="0"/>
    <xf numFmtId="0" fontId="8" fillId="30" borderId="0" applyNumberFormat="0" applyBorder="0" applyAlignment="0" applyProtection="0"/>
    <xf numFmtId="0" fontId="8" fillId="31" borderId="0" applyNumberFormat="0" applyBorder="0" applyAlignment="0" applyProtection="0"/>
    <xf numFmtId="0" fontId="7" fillId="0" borderId="0"/>
    <xf numFmtId="0" fontId="7" fillId="8" borderId="8"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6" fillId="0" borderId="0"/>
    <xf numFmtId="0" fontId="6" fillId="8" borderId="8" applyNumberFormat="0" applyFont="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5" fillId="0" borderId="0"/>
    <xf numFmtId="0" fontId="63" fillId="4" borderId="0" applyNumberFormat="0" applyBorder="0" applyAlignment="0" applyProtection="0"/>
    <xf numFmtId="0" fontId="5" fillId="8" borderId="8"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0"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4"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28"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4" fillId="0" borderId="0"/>
    <xf numFmtId="0" fontId="4" fillId="8" borderId="8"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4"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28"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32" borderId="0" applyNumberFormat="0" applyBorder="0" applyAlignment="0" applyProtection="0"/>
    <xf numFmtId="0" fontId="65" fillId="0" borderId="0" applyNumberFormat="0" applyFill="0" applyBorder="0" applyAlignment="0" applyProtection="0"/>
    <xf numFmtId="0" fontId="3" fillId="0" borderId="0"/>
    <xf numFmtId="0" fontId="3" fillId="8" borderId="8"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2" fillId="0" borderId="0"/>
    <xf numFmtId="0" fontId="2" fillId="8" borderId="8"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cellStyleXfs>
  <cellXfs count="324">
    <xf numFmtId="0" fontId="0" fillId="0" borderId="0" xfId="0"/>
    <xf numFmtId="0" fontId="33" fillId="0" borderId="0" xfId="0" applyFont="1"/>
    <xf numFmtId="0" fontId="43" fillId="0" borderId="0" xfId="60" applyFont="1"/>
    <xf numFmtId="0" fontId="36" fillId="0" borderId="0" xfId="60"/>
    <xf numFmtId="0" fontId="40" fillId="0" borderId="0" xfId="60" applyFont="1"/>
    <xf numFmtId="0" fontId="45" fillId="0" borderId="0" xfId="60" applyFont="1"/>
    <xf numFmtId="0" fontId="42" fillId="0" borderId="0" xfId="60" applyFont="1" applyAlignment="1">
      <alignment horizontal="left" wrapText="1"/>
    </xf>
    <xf numFmtId="0" fontId="42" fillId="0" borderId="0" xfId="60" applyFont="1" applyAlignment="1">
      <alignment wrapText="1"/>
    </xf>
    <xf numFmtId="0" fontId="36" fillId="0" borderId="0" xfId="60" applyAlignment="1">
      <alignment horizontal="center"/>
    </xf>
    <xf numFmtId="0" fontId="46" fillId="0" borderId="0" xfId="60" applyFont="1" applyAlignment="1">
      <alignment horizontal="center"/>
    </xf>
    <xf numFmtId="0" fontId="36" fillId="0" borderId="19" xfId="60" applyBorder="1"/>
    <xf numFmtId="0" fontId="36" fillId="0" borderId="20" xfId="60" applyBorder="1"/>
    <xf numFmtId="0" fontId="36" fillId="0" borderId="21" xfId="60" applyBorder="1"/>
    <xf numFmtId="0" fontId="41" fillId="0" borderId="22" xfId="60" applyFont="1" applyBorder="1"/>
    <xf numFmtId="0" fontId="41" fillId="0" borderId="23" xfId="60" applyFont="1" applyBorder="1"/>
    <xf numFmtId="0" fontId="41" fillId="0" borderId="23" xfId="60" applyFont="1" applyBorder="1" applyAlignment="1">
      <alignment horizontal="center"/>
    </xf>
    <xf numFmtId="0" fontId="41" fillId="0" borderId="0" xfId="60" applyFont="1" applyAlignment="1">
      <alignment horizontal="center"/>
    </xf>
    <xf numFmtId="0" fontId="41" fillId="0" borderId="19" xfId="60" applyFont="1" applyBorder="1"/>
    <xf numFmtId="0" fontId="41" fillId="0" borderId="20" xfId="60" applyFont="1" applyBorder="1"/>
    <xf numFmtId="165" fontId="41" fillId="0" borderId="20" xfId="60" applyNumberFormat="1" applyFont="1" applyBorder="1"/>
    <xf numFmtId="0" fontId="41" fillId="0" borderId="21" xfId="60" applyFont="1" applyBorder="1" applyAlignment="1">
      <alignment horizontal="center"/>
    </xf>
    <xf numFmtId="0" fontId="41" fillId="0" borderId="25" xfId="60" applyFont="1" applyBorder="1"/>
    <xf numFmtId="10" fontId="41" fillId="0" borderId="25" xfId="60" applyNumberFormat="1" applyFont="1" applyBorder="1" applyAlignment="1">
      <alignment horizontal="center"/>
    </xf>
    <xf numFmtId="10" fontId="41" fillId="0" borderId="0" xfId="60" applyNumberFormat="1" applyFont="1" applyAlignment="1">
      <alignment horizontal="center"/>
    </xf>
    <xf numFmtId="0" fontId="41" fillId="0" borderId="26" xfId="60" applyFont="1" applyBorder="1"/>
    <xf numFmtId="10" fontId="41" fillId="0" borderId="26" xfId="60" applyNumberFormat="1" applyFont="1" applyBorder="1" applyAlignment="1">
      <alignment horizontal="center"/>
    </xf>
    <xf numFmtId="4" fontId="0" fillId="0" borderId="0" xfId="0" applyNumberFormat="1"/>
    <xf numFmtId="0" fontId="41" fillId="0" borderId="0" xfId="60" applyFont="1"/>
    <xf numFmtId="166" fontId="41" fillId="0" borderId="0" xfId="60" applyNumberFormat="1" applyFont="1" applyAlignment="1">
      <alignment horizontal="center"/>
    </xf>
    <xf numFmtId="4" fontId="41" fillId="0" borderId="0" xfId="60" applyNumberFormat="1" applyFont="1" applyAlignment="1">
      <alignment horizontal="center"/>
    </xf>
    <xf numFmtId="165" fontId="36" fillId="0" borderId="0" xfId="60" applyNumberFormat="1"/>
    <xf numFmtId="0" fontId="14" fillId="0" borderId="0" xfId="0" applyFont="1"/>
    <xf numFmtId="0" fontId="0" fillId="0" borderId="0" xfId="0" applyAlignment="1">
      <alignment horizontal="center"/>
    </xf>
    <xf numFmtId="0" fontId="51" fillId="0" borderId="0" xfId="0" applyFont="1"/>
    <xf numFmtId="0" fontId="52" fillId="0" borderId="0" xfId="0" applyFont="1"/>
    <xf numFmtId="0" fontId="44" fillId="0" borderId="0" xfId="60" applyFont="1" applyAlignment="1">
      <alignment horizontal="center"/>
    </xf>
    <xf numFmtId="0" fontId="46" fillId="0" borderId="0" xfId="60" applyFont="1"/>
    <xf numFmtId="0" fontId="55" fillId="0" borderId="0" xfId="0" applyFont="1"/>
    <xf numFmtId="0" fontId="55" fillId="0" borderId="0" xfId="0" applyFont="1" applyAlignment="1">
      <alignment horizontal="center" vertical="center"/>
    </xf>
    <xf numFmtId="0" fontId="33" fillId="0" borderId="0" xfId="0" applyFont="1" applyAlignment="1">
      <alignment horizontal="center" vertical="center"/>
    </xf>
    <xf numFmtId="0" fontId="54" fillId="0" borderId="0" xfId="0" applyFont="1" applyAlignment="1">
      <alignment vertical="center"/>
    </xf>
    <xf numFmtId="0" fontId="58" fillId="41" borderId="36" xfId="0" applyFont="1" applyFill="1" applyBorder="1" applyAlignment="1">
      <alignment horizontal="right" vertical="center" wrapText="1"/>
    </xf>
    <xf numFmtId="0" fontId="58" fillId="41" borderId="37" xfId="0" applyFont="1" applyFill="1" applyBorder="1" applyAlignment="1">
      <alignment horizontal="right" vertical="center" wrapText="1"/>
    </xf>
    <xf numFmtId="0" fontId="58" fillId="41" borderId="10" xfId="0" applyFont="1" applyFill="1" applyBorder="1" applyAlignment="1">
      <alignment horizontal="right" vertical="center" wrapText="1"/>
    </xf>
    <xf numFmtId="0" fontId="58" fillId="41" borderId="0" xfId="0" applyFont="1" applyFill="1" applyAlignment="1">
      <alignment horizontal="right" vertical="center" wrapText="1"/>
    </xf>
    <xf numFmtId="0" fontId="54" fillId="41" borderId="32" xfId="0" applyFont="1" applyFill="1" applyBorder="1" applyAlignment="1">
      <alignment horizontal="right" vertical="center" wrapText="1"/>
    </xf>
    <xf numFmtId="0" fontId="60" fillId="0" borderId="0" xfId="0" applyFont="1"/>
    <xf numFmtId="0" fontId="47" fillId="0" borderId="12" xfId="0" applyFont="1" applyBorder="1" applyAlignment="1">
      <alignment horizontal="center"/>
    </xf>
    <xf numFmtId="9" fontId="47" fillId="0" borderId="12" xfId="62" applyFont="1" applyBorder="1" applyAlignment="1">
      <alignment horizontal="center"/>
    </xf>
    <xf numFmtId="0" fontId="61" fillId="0" borderId="12" xfId="0" applyFont="1" applyBorder="1"/>
    <xf numFmtId="0" fontId="61" fillId="0" borderId="12" xfId="0" applyFont="1" applyBorder="1" applyAlignment="1">
      <alignment horizontal="center"/>
    </xf>
    <xf numFmtId="43" fontId="61" fillId="0" borderId="12" xfId="78" applyFont="1" applyBorder="1" applyAlignment="1"/>
    <xf numFmtId="43" fontId="49" fillId="0" borderId="12" xfId="78" applyFont="1" applyBorder="1" applyAlignment="1">
      <alignment horizontal="right"/>
    </xf>
    <xf numFmtId="0" fontId="61" fillId="0" borderId="12" xfId="0" applyFont="1" applyBorder="1" applyAlignment="1">
      <alignment horizontal="left"/>
    </xf>
    <xf numFmtId="167" fontId="61" fillId="0" borderId="12" xfId="0" applyNumberFormat="1" applyFont="1" applyBorder="1" applyAlignment="1">
      <alignment horizontal="right"/>
    </xf>
    <xf numFmtId="164" fontId="61" fillId="0" borderId="12" xfId="59" applyFont="1" applyBorder="1"/>
    <xf numFmtId="164" fontId="61" fillId="0" borderId="12" xfId="0" applyNumberFormat="1" applyFont="1" applyBorder="1" applyAlignment="1">
      <alignment horizontal="right"/>
    </xf>
    <xf numFmtId="0" fontId="47" fillId="0" borderId="12" xfId="0" applyFont="1" applyBorder="1"/>
    <xf numFmtId="43" fontId="49" fillId="0" borderId="12" xfId="78" applyFont="1" applyBorder="1" applyAlignment="1">
      <alignment horizontal="center"/>
    </xf>
    <xf numFmtId="43" fontId="49" fillId="0" borderId="12" xfId="59" applyNumberFormat="1" applyFont="1" applyBorder="1" applyAlignment="1">
      <alignment horizontal="center"/>
    </xf>
    <xf numFmtId="10" fontId="61" fillId="0" borderId="12" xfId="62" applyNumberFormat="1" applyFont="1" applyBorder="1" applyAlignment="1">
      <alignment horizontal="right"/>
    </xf>
    <xf numFmtId="0" fontId="60" fillId="0" borderId="0" xfId="0" applyFont="1" applyAlignment="1">
      <alignment horizontal="center"/>
    </xf>
    <xf numFmtId="2" fontId="60" fillId="0" borderId="0" xfId="0" applyNumberFormat="1" applyFont="1"/>
    <xf numFmtId="0" fontId="49" fillId="0" borderId="0" xfId="60" applyFont="1"/>
    <xf numFmtId="0" fontId="49" fillId="0" borderId="0" xfId="60" applyFont="1" applyAlignment="1">
      <alignment horizontal="center"/>
    </xf>
    <xf numFmtId="0" fontId="47" fillId="0" borderId="0" xfId="60" applyFont="1"/>
    <xf numFmtId="4" fontId="55" fillId="0" borderId="0" xfId="0" applyNumberFormat="1" applyFont="1" applyAlignment="1">
      <alignment horizontal="center"/>
    </xf>
    <xf numFmtId="0" fontId="58" fillId="41" borderId="37" xfId="0" applyFont="1" applyFill="1" applyBorder="1" applyAlignment="1">
      <alignment horizontal="center" vertical="center" wrapText="1"/>
    </xf>
    <xf numFmtId="43" fontId="60" fillId="0" borderId="0" xfId="0" applyNumberFormat="1" applyFont="1"/>
    <xf numFmtId="0" fontId="33" fillId="0" borderId="0" xfId="0" applyFont="1" applyAlignment="1">
      <alignment vertical="center"/>
    </xf>
    <xf numFmtId="0" fontId="64" fillId="0" borderId="42" xfId="0" applyFont="1" applyBorder="1" applyAlignment="1">
      <alignment horizontal="center" vertical="center" wrapText="1"/>
    </xf>
    <xf numFmtId="0" fontId="65" fillId="0" borderId="12" xfId="640" applyBorder="1"/>
    <xf numFmtId="165" fontId="41" fillId="0" borderId="26" xfId="60" applyNumberFormat="1" applyFont="1" applyBorder="1" applyAlignment="1">
      <alignment horizontal="center"/>
    </xf>
    <xf numFmtId="0" fontId="54" fillId="43" borderId="45" xfId="0" applyFont="1" applyFill="1" applyBorder="1" applyAlignment="1">
      <alignment horizontal="left" vertical="top" wrapText="1"/>
    </xf>
    <xf numFmtId="0" fontId="54" fillId="43" borderId="45" xfId="0" applyFont="1" applyFill="1" applyBorder="1" applyAlignment="1">
      <alignment horizontal="center" vertical="top" wrapText="1"/>
    </xf>
    <xf numFmtId="4" fontId="54" fillId="43" borderId="45" xfId="0" applyNumberFormat="1" applyFont="1" applyFill="1" applyBorder="1" applyAlignment="1">
      <alignment horizontal="right" vertical="top" wrapText="1"/>
    </xf>
    <xf numFmtId="4" fontId="54" fillId="43" borderId="45" xfId="0" applyNumberFormat="1" applyFont="1" applyFill="1" applyBorder="1" applyAlignment="1">
      <alignment horizontal="right" vertical="top"/>
    </xf>
    <xf numFmtId="43" fontId="60" fillId="0" borderId="12" xfId="0" applyNumberFormat="1" applyFont="1" applyBorder="1"/>
    <xf numFmtId="49" fontId="43" fillId="0" borderId="12" xfId="0" applyNumberFormat="1" applyFont="1" applyBorder="1" applyAlignment="1">
      <alignment horizontal="center"/>
    </xf>
    <xf numFmtId="0" fontId="0" fillId="0" borderId="57" xfId="0" applyBorder="1"/>
    <xf numFmtId="0" fontId="55" fillId="0" borderId="0" xfId="0" applyFont="1" applyAlignment="1">
      <alignment horizontal="center"/>
    </xf>
    <xf numFmtId="37" fontId="43" fillId="0" borderId="12" xfId="0" applyNumberFormat="1" applyFont="1" applyBorder="1"/>
    <xf numFmtId="0" fontId="66" fillId="0" borderId="0" xfId="0" applyFont="1"/>
    <xf numFmtId="0" fontId="58" fillId="0" borderId="36" xfId="0" applyFont="1" applyBorder="1" applyAlignment="1">
      <alignment horizontal="right" vertical="center" wrapText="1"/>
    </xf>
    <xf numFmtId="0" fontId="58" fillId="0" borderId="37" xfId="0" applyFont="1" applyBorder="1" applyAlignment="1">
      <alignment horizontal="right" vertical="center" wrapText="1"/>
    </xf>
    <xf numFmtId="0" fontId="58" fillId="0" borderId="37" xfId="0" applyFont="1" applyBorder="1" applyAlignment="1">
      <alignment horizontal="center" vertical="center" wrapText="1"/>
    </xf>
    <xf numFmtId="0" fontId="54" fillId="0" borderId="0" xfId="0" applyFont="1" applyAlignment="1">
      <alignment vertical="center" wrapText="1"/>
    </xf>
    <xf numFmtId="0" fontId="58" fillId="0" borderId="10" xfId="0" applyFont="1" applyBorder="1" applyAlignment="1">
      <alignment horizontal="right" vertical="center" wrapText="1"/>
    </xf>
    <xf numFmtId="0" fontId="54" fillId="0" borderId="32" xfId="0" applyFont="1" applyBorder="1" applyAlignment="1">
      <alignment horizontal="right" vertical="center" wrapText="1"/>
    </xf>
    <xf numFmtId="0" fontId="54" fillId="0" borderId="47" xfId="0" applyFont="1" applyBorder="1" applyAlignment="1">
      <alignment horizontal="right" vertical="center" wrapText="1"/>
    </xf>
    <xf numFmtId="0" fontId="54" fillId="0" borderId="48" xfId="0" applyFont="1" applyBorder="1" applyAlignment="1">
      <alignment horizontal="center" vertical="center" wrapText="1"/>
    </xf>
    <xf numFmtId="4" fontId="54" fillId="0" borderId="48" xfId="0" applyNumberFormat="1" applyFont="1" applyBorder="1" applyAlignment="1">
      <alignment horizontal="center" vertical="center" wrapText="1"/>
    </xf>
    <xf numFmtId="4" fontId="54" fillId="0" borderId="49" xfId="0" applyNumberFormat="1" applyFont="1" applyBorder="1" applyAlignment="1">
      <alignment horizontal="center" vertical="center" wrapText="1"/>
    </xf>
    <xf numFmtId="0" fontId="54" fillId="0" borderId="0" xfId="0" applyFont="1" applyAlignment="1">
      <alignment horizontal="center" vertical="center"/>
    </xf>
    <xf numFmtId="0" fontId="54" fillId="0" borderId="0" xfId="585" applyFont="1" applyAlignment="1">
      <alignment horizontal="center" vertical="center"/>
    </xf>
    <xf numFmtId="0" fontId="54" fillId="0" borderId="61" xfId="0" applyFont="1" applyBorder="1" applyAlignment="1">
      <alignment horizontal="left" vertical="top" wrapText="1"/>
    </xf>
    <xf numFmtId="0" fontId="54" fillId="0" borderId="40" xfId="0" applyFont="1" applyBorder="1" applyAlignment="1">
      <alignment horizontal="left" vertical="top" wrapText="1"/>
    </xf>
    <xf numFmtId="0" fontId="55" fillId="0" borderId="62" xfId="0" applyFont="1" applyBorder="1" applyAlignment="1">
      <alignment horizontal="left" vertical="top" wrapText="1"/>
    </xf>
    <xf numFmtId="0" fontId="55" fillId="0" borderId="41" xfId="0" applyFont="1" applyBorder="1" applyAlignment="1">
      <alignment horizontal="left" vertical="top" wrapText="1"/>
    </xf>
    <xf numFmtId="4" fontId="55" fillId="0" borderId="41" xfId="0" applyNumberFormat="1" applyFont="1" applyBorder="1" applyAlignment="1">
      <alignment horizontal="right" vertical="top" wrapText="1"/>
    </xf>
    <xf numFmtId="0" fontId="55" fillId="0" borderId="62" xfId="0" applyFont="1" applyBorder="1" applyAlignment="1">
      <alignment vertical="top" wrapText="1"/>
    </xf>
    <xf numFmtId="0" fontId="68" fillId="0" borderId="37" xfId="0" applyFont="1" applyBorder="1" applyAlignment="1">
      <alignment horizontal="right" vertical="center" wrapText="1"/>
    </xf>
    <xf numFmtId="0" fontId="54" fillId="0" borderId="0" xfId="0" applyFont="1"/>
    <xf numFmtId="0" fontId="54" fillId="43" borderId="44" xfId="0" applyFont="1" applyFill="1" applyBorder="1" applyAlignment="1">
      <alignment horizontal="left" vertical="top" wrapText="1"/>
    </xf>
    <xf numFmtId="0" fontId="54" fillId="43" borderId="46" xfId="0" applyFont="1" applyFill="1" applyBorder="1" applyAlignment="1">
      <alignment horizontal="left" vertical="top" wrapText="1"/>
    </xf>
    <xf numFmtId="168" fontId="54" fillId="43" borderId="56" xfId="0" applyNumberFormat="1" applyFont="1" applyFill="1" applyBorder="1" applyAlignment="1">
      <alignment horizontal="right" vertical="top" wrapText="1"/>
    </xf>
    <xf numFmtId="0" fontId="55" fillId="0" borderId="12" xfId="0" applyFont="1" applyBorder="1"/>
    <xf numFmtId="39" fontId="43" fillId="0" borderId="12" xfId="0" applyNumberFormat="1" applyFont="1" applyBorder="1" applyAlignment="1">
      <alignment horizontal="center"/>
    </xf>
    <xf numFmtId="39" fontId="40" fillId="0" borderId="60" xfId="0" applyNumberFormat="1" applyFont="1" applyBorder="1"/>
    <xf numFmtId="37" fontId="40" fillId="0" borderId="73" xfId="0" applyNumberFormat="1" applyFont="1" applyBorder="1" applyAlignment="1">
      <alignment horizontal="center"/>
    </xf>
    <xf numFmtId="37" fontId="40" fillId="0" borderId="0" xfId="0" applyNumberFormat="1" applyFont="1" applyAlignment="1">
      <alignment horizontal="center"/>
    </xf>
    <xf numFmtId="39" fontId="40" fillId="0" borderId="57" xfId="0" applyNumberFormat="1" applyFont="1" applyBorder="1"/>
    <xf numFmtId="49" fontId="65" fillId="0" borderId="12" xfId="640" applyNumberFormat="1" applyBorder="1" applyAlignment="1">
      <alignment horizontal="center"/>
    </xf>
    <xf numFmtId="0" fontId="60" fillId="0" borderId="12" xfId="0" applyFont="1" applyBorder="1"/>
    <xf numFmtId="0" fontId="41" fillId="0" borderId="74" xfId="60" applyFont="1" applyBorder="1"/>
    <xf numFmtId="10" fontId="41" fillId="0" borderId="74" xfId="60" applyNumberFormat="1" applyFont="1" applyBorder="1" applyAlignment="1">
      <alignment horizontal="center"/>
    </xf>
    <xf numFmtId="0" fontId="54" fillId="0" borderId="62" xfId="0" applyFont="1" applyBorder="1" applyAlignment="1">
      <alignment horizontal="left" vertical="top" wrapText="1"/>
    </xf>
    <xf numFmtId="0" fontId="54" fillId="0" borderId="62" xfId="0" applyFont="1" applyBorder="1" applyAlignment="1">
      <alignment vertical="top" wrapText="1"/>
    </xf>
    <xf numFmtId="0" fontId="1" fillId="0" borderId="0" xfId="0" applyFont="1"/>
    <xf numFmtId="0" fontId="55" fillId="0" borderId="41" xfId="0" applyFont="1" applyBorder="1" applyAlignment="1">
      <alignment horizontal="center" vertical="top" wrapText="1"/>
    </xf>
    <xf numFmtId="43" fontId="49" fillId="0" borderId="75" xfId="78" applyFont="1" applyBorder="1" applyAlignment="1">
      <alignment horizontal="right"/>
    </xf>
    <xf numFmtId="43" fontId="49" fillId="0" borderId="76" xfId="78" applyFont="1" applyBorder="1" applyAlignment="1">
      <alignment horizontal="right"/>
    </xf>
    <xf numFmtId="43" fontId="49" fillId="0" borderId="77" xfId="78" applyFont="1" applyBorder="1" applyAlignment="1">
      <alignment horizontal="right"/>
    </xf>
    <xf numFmtId="0" fontId="54" fillId="0" borderId="41" xfId="0" applyFont="1" applyBorder="1" applyAlignment="1">
      <alignment horizontal="center" vertical="top" wrapText="1"/>
    </xf>
    <xf numFmtId="0" fontId="54" fillId="0" borderId="41" xfId="0" applyFont="1" applyBorder="1" applyAlignment="1">
      <alignment horizontal="left" vertical="top" wrapText="1"/>
    </xf>
    <xf numFmtId="168" fontId="55" fillId="0" borderId="41" xfId="0" applyNumberFormat="1" applyFont="1" applyBorder="1" applyAlignment="1">
      <alignment horizontal="right" vertical="top" wrapText="1"/>
    </xf>
    <xf numFmtId="4" fontId="55" fillId="0" borderId="39" xfId="0" applyNumberFormat="1" applyFont="1" applyBorder="1" applyAlignment="1">
      <alignment horizontal="right" vertical="top" wrapText="1"/>
    </xf>
    <xf numFmtId="0" fontId="55" fillId="0" borderId="40" xfId="0" applyFont="1" applyBorder="1" applyAlignment="1">
      <alignment horizontal="right" vertical="top" wrapText="1"/>
    </xf>
    <xf numFmtId="4" fontId="55" fillId="40" borderId="39" xfId="0" applyNumberFormat="1" applyFont="1" applyFill="1" applyBorder="1" applyAlignment="1">
      <alignment horizontal="right" vertical="top"/>
    </xf>
    <xf numFmtId="4" fontId="54" fillId="44" borderId="39" xfId="0" applyNumberFormat="1" applyFont="1" applyFill="1" applyBorder="1" applyAlignment="1">
      <alignment horizontal="right" vertical="top"/>
    </xf>
    <xf numFmtId="168" fontId="54" fillId="43" borderId="45" xfId="0" applyNumberFormat="1" applyFont="1" applyFill="1" applyBorder="1" applyAlignment="1">
      <alignment horizontal="right" vertical="top" wrapText="1"/>
    </xf>
    <xf numFmtId="4" fontId="60" fillId="0" borderId="0" xfId="0" applyNumberFormat="1" applyFont="1"/>
    <xf numFmtId="168" fontId="55" fillId="45" borderId="41" xfId="0" applyNumberFormat="1" applyFont="1" applyFill="1" applyBorder="1" applyAlignment="1">
      <alignment horizontal="right" vertical="top" wrapText="1"/>
    </xf>
    <xf numFmtId="0" fontId="51" fillId="0" borderId="0" xfId="0" applyFont="1" applyAlignment="1">
      <alignment horizontal="center"/>
    </xf>
    <xf numFmtId="0" fontId="48" fillId="0" borderId="0" xfId="60" applyFont="1" applyAlignment="1">
      <alignment horizontal="left" vertical="center" wrapText="1"/>
    </xf>
    <xf numFmtId="4" fontId="33" fillId="0" borderId="0" xfId="0" applyNumberFormat="1" applyFont="1"/>
    <xf numFmtId="0" fontId="55" fillId="0" borderId="0" xfId="0" applyFont="1" applyAlignment="1">
      <alignment vertical="center" wrapText="1"/>
    </xf>
    <xf numFmtId="4" fontId="55" fillId="0" borderId="0" xfId="0" applyNumberFormat="1" applyFont="1" applyAlignment="1">
      <alignment vertical="center" wrapText="1"/>
    </xf>
    <xf numFmtId="4" fontId="55" fillId="0" borderId="0" xfId="0" applyNumberFormat="1" applyFont="1" applyAlignment="1">
      <alignment horizontal="left" vertical="center" wrapText="1"/>
    </xf>
    <xf numFmtId="0" fontId="0" fillId="46" borderId="0" xfId="0" applyFill="1"/>
    <xf numFmtId="0" fontId="0" fillId="47" borderId="0" xfId="0" applyFill="1"/>
    <xf numFmtId="10" fontId="0" fillId="0" borderId="0" xfId="0" applyNumberFormat="1"/>
    <xf numFmtId="0" fontId="58" fillId="0" borderId="37" xfId="0" applyFont="1" applyBorder="1" applyAlignment="1">
      <alignment horizontal="center" vertical="top" wrapText="1"/>
    </xf>
    <xf numFmtId="4" fontId="55" fillId="0" borderId="41" xfId="0" applyNumberFormat="1" applyFont="1" applyBorder="1" applyAlignment="1">
      <alignment vertical="top" wrapText="1"/>
    </xf>
    <xf numFmtId="0" fontId="55" fillId="0" borderId="0" xfId="0" applyFont="1" applyAlignment="1">
      <alignment horizontal="center" vertical="top"/>
    </xf>
    <xf numFmtId="0" fontId="55" fillId="0" borderId="41" xfId="0" applyFont="1" applyBorder="1" applyAlignment="1">
      <alignment vertical="top" wrapText="1"/>
    </xf>
    <xf numFmtId="0" fontId="54" fillId="0" borderId="41" xfId="0" applyFont="1" applyBorder="1" applyAlignment="1">
      <alignment vertical="top" wrapText="1"/>
    </xf>
    <xf numFmtId="0" fontId="55" fillId="0" borderId="33" xfId="0" applyFont="1" applyBorder="1" applyAlignment="1">
      <alignment horizontal="center" vertical="center"/>
    </xf>
    <xf numFmtId="0" fontId="58" fillId="0" borderId="78" xfId="0" applyFont="1" applyBorder="1" applyAlignment="1">
      <alignment horizontal="right" vertical="center" wrapText="1"/>
    </xf>
    <xf numFmtId="0" fontId="59" fillId="0" borderId="79" xfId="0" applyFont="1" applyBorder="1" applyAlignment="1">
      <alignment vertical="center" wrapText="1"/>
    </xf>
    <xf numFmtId="0" fontId="58" fillId="0" borderId="0" xfId="0" applyFont="1" applyAlignment="1">
      <alignment horizontal="center" vertical="center" wrapText="1"/>
    </xf>
    <xf numFmtId="0" fontId="58" fillId="0" borderId="80" xfId="0" applyFont="1" applyBorder="1" applyAlignment="1">
      <alignment horizontal="right" vertical="center" wrapText="1"/>
    </xf>
    <xf numFmtId="0" fontId="68" fillId="0" borderId="0" xfId="0" applyFont="1" applyAlignment="1">
      <alignment horizontal="right" vertical="center" wrapText="1"/>
    </xf>
    <xf numFmtId="0" fontId="58" fillId="0" borderId="0" xfId="0" applyFont="1" applyAlignment="1">
      <alignment horizontal="right" vertical="center" wrapText="1"/>
    </xf>
    <xf numFmtId="0" fontId="54" fillId="0" borderId="83" xfId="0" applyFont="1" applyBorder="1" applyAlignment="1">
      <alignment horizontal="right" vertical="center" wrapText="1"/>
    </xf>
    <xf numFmtId="0" fontId="54" fillId="0" borderId="85" xfId="0" applyFont="1" applyBorder="1" applyAlignment="1">
      <alignment horizontal="right" vertical="center" wrapText="1"/>
    </xf>
    <xf numFmtId="0" fontId="54" fillId="0" borderId="87" xfId="0" applyFont="1" applyBorder="1" applyAlignment="1">
      <alignment horizontal="center" vertical="center" wrapText="1"/>
    </xf>
    <xf numFmtId="4" fontId="54" fillId="0" borderId="88" xfId="0" applyNumberFormat="1" applyFont="1" applyBorder="1" applyAlignment="1">
      <alignment horizontal="center" vertical="center" wrapText="1"/>
    </xf>
    <xf numFmtId="0" fontId="54" fillId="0" borderId="89" xfId="0" applyFont="1" applyBorder="1" applyAlignment="1">
      <alignment horizontal="left" vertical="top" wrapText="1"/>
    </xf>
    <xf numFmtId="0" fontId="54" fillId="0" borderId="91" xfId="0" applyFont="1" applyBorder="1" applyAlignment="1">
      <alignment horizontal="left" vertical="top" wrapText="1"/>
    </xf>
    <xf numFmtId="0" fontId="55" fillId="0" borderId="91" xfId="0" applyFont="1" applyBorder="1" applyAlignment="1">
      <alignment horizontal="left" vertical="top" wrapText="1"/>
    </xf>
    <xf numFmtId="4" fontId="54" fillId="0" borderId="93" xfId="0" applyNumberFormat="1" applyFont="1" applyBorder="1" applyAlignment="1">
      <alignment horizontal="right" vertical="top" wrapText="1"/>
    </xf>
    <xf numFmtId="4" fontId="54" fillId="42" borderId="93" xfId="0" applyNumberFormat="1" applyFont="1" applyFill="1" applyBorder="1" applyAlignment="1">
      <alignment horizontal="right" vertical="top" wrapText="1"/>
    </xf>
    <xf numFmtId="4" fontId="54" fillId="0" borderId="93" xfId="0" applyNumberFormat="1" applyFont="1" applyBorder="1" applyAlignment="1">
      <alignment vertical="top" wrapText="1"/>
    </xf>
    <xf numFmtId="0" fontId="54" fillId="0" borderId="91" xfId="0" quotePrefix="1" applyFont="1" applyBorder="1" applyAlignment="1">
      <alignment horizontal="left" vertical="top" wrapText="1"/>
    </xf>
    <xf numFmtId="0" fontId="54" fillId="0" borderId="93" xfId="0" applyFont="1" applyBorder="1" applyAlignment="1">
      <alignment vertical="top" wrapText="1"/>
    </xf>
    <xf numFmtId="4" fontId="54" fillId="40" borderId="93" xfId="0" applyNumberFormat="1" applyFont="1" applyFill="1" applyBorder="1" applyAlignment="1">
      <alignment horizontal="right" vertical="top"/>
    </xf>
    <xf numFmtId="0" fontId="59" fillId="0" borderId="38" xfId="0" applyFont="1" applyBorder="1" applyAlignment="1">
      <alignment vertical="center" wrapText="1"/>
    </xf>
    <xf numFmtId="0" fontId="58" fillId="0" borderId="0" xfId="0" applyFont="1" applyAlignment="1">
      <alignment horizontal="center" vertical="top" wrapText="1"/>
    </xf>
    <xf numFmtId="0" fontId="54" fillId="0" borderId="98" xfId="0" applyFont="1" applyBorder="1" applyAlignment="1">
      <alignment horizontal="center" vertical="center" wrapText="1"/>
    </xf>
    <xf numFmtId="4" fontId="54" fillId="0" borderId="99" xfId="0" applyNumberFormat="1" applyFont="1" applyBorder="1" applyAlignment="1">
      <alignment horizontal="center" vertical="center" wrapText="1"/>
    </xf>
    <xf numFmtId="0" fontId="54" fillId="0" borderId="100" xfId="0" applyFont="1" applyBorder="1" applyAlignment="1">
      <alignment horizontal="left" vertical="top" wrapText="1"/>
    </xf>
    <xf numFmtId="0" fontId="54" fillId="0" borderId="101" xfId="0" applyFont="1" applyBorder="1" applyAlignment="1">
      <alignment horizontal="left" vertical="top" wrapText="1"/>
    </xf>
    <xf numFmtId="0" fontId="55" fillId="0" borderId="101" xfId="0" applyFont="1" applyBorder="1" applyAlignment="1">
      <alignment horizontal="left" vertical="top" wrapText="1"/>
    </xf>
    <xf numFmtId="4" fontId="54" fillId="0" borderId="103" xfId="0" applyNumberFormat="1" applyFont="1" applyBorder="1" applyAlignment="1">
      <alignment vertical="top" wrapText="1"/>
    </xf>
    <xf numFmtId="4" fontId="54" fillId="0" borderId="103" xfId="0" applyNumberFormat="1" applyFont="1" applyBorder="1" applyAlignment="1">
      <alignment horizontal="right" vertical="top" wrapText="1"/>
    </xf>
    <xf numFmtId="4" fontId="54" fillId="42" borderId="103" xfId="0" applyNumberFormat="1" applyFont="1" applyFill="1" applyBorder="1" applyAlignment="1">
      <alignment horizontal="right" vertical="top" wrapText="1"/>
    </xf>
    <xf numFmtId="0" fontId="55" fillId="0" borderId="101" xfId="0" applyFont="1" applyBorder="1" applyAlignment="1">
      <alignment vertical="top" wrapText="1"/>
    </xf>
    <xf numFmtId="4" fontId="54" fillId="42" borderId="103" xfId="0" applyNumberFormat="1" applyFont="1" applyFill="1" applyBorder="1" applyAlignment="1">
      <alignment vertical="top" wrapText="1"/>
    </xf>
    <xf numFmtId="0" fontId="54" fillId="0" borderId="101" xfId="0" applyFont="1" applyBorder="1" applyAlignment="1">
      <alignment vertical="top" wrapText="1"/>
    </xf>
    <xf numFmtId="4" fontId="54" fillId="40" borderId="103" xfId="0" applyNumberFormat="1" applyFont="1" applyFill="1" applyBorder="1" applyAlignment="1">
      <alignment horizontal="right" vertical="top"/>
    </xf>
    <xf numFmtId="169" fontId="58" fillId="0" borderId="0" xfId="0" applyNumberFormat="1" applyFont="1" applyAlignment="1">
      <alignment horizontal="center" vertical="center"/>
    </xf>
    <xf numFmtId="0" fontId="54" fillId="0" borderId="72" xfId="0" applyFont="1" applyBorder="1" applyAlignment="1">
      <alignment horizontal="left" vertical="top" wrapText="1"/>
    </xf>
    <xf numFmtId="0" fontId="54" fillId="0" borderId="63" xfId="0" applyFont="1" applyBorder="1" applyAlignment="1">
      <alignment horizontal="left" vertical="top" wrapText="1"/>
    </xf>
    <xf numFmtId="0" fontId="54" fillId="0" borderId="92" xfId="0" applyFont="1" applyBorder="1" applyAlignment="1">
      <alignment horizontal="left" vertical="top" wrapText="1"/>
    </xf>
    <xf numFmtId="0" fontId="69" fillId="40" borderId="95" xfId="0" applyFont="1" applyFill="1" applyBorder="1" applyAlignment="1">
      <alignment horizontal="center" vertical="top" wrapText="1"/>
    </xf>
    <xf numFmtId="0" fontId="69" fillId="40" borderId="68" xfId="0" applyFont="1" applyFill="1" applyBorder="1" applyAlignment="1">
      <alignment horizontal="center" vertical="top" wrapText="1"/>
    </xf>
    <xf numFmtId="0" fontId="69" fillId="40" borderId="67" xfId="0" applyFont="1" applyFill="1" applyBorder="1" applyAlignment="1">
      <alignment horizontal="center" vertical="top" wrapText="1"/>
    </xf>
    <xf numFmtId="0" fontId="69" fillId="40" borderId="96" xfId="0" applyFont="1" applyFill="1" applyBorder="1" applyAlignment="1">
      <alignment horizontal="center" vertical="top" wrapText="1"/>
    </xf>
    <xf numFmtId="0" fontId="54" fillId="42" borderId="94" xfId="0" applyFont="1" applyFill="1" applyBorder="1" applyAlignment="1">
      <alignment horizontal="right" vertical="top" wrapText="1"/>
    </xf>
    <xf numFmtId="0" fontId="54" fillId="42" borderId="63" xfId="0" applyFont="1" applyFill="1" applyBorder="1" applyAlignment="1">
      <alignment horizontal="right" vertical="top" wrapText="1"/>
    </xf>
    <xf numFmtId="0" fontId="54" fillId="42" borderId="62" xfId="0" applyFont="1" applyFill="1" applyBorder="1" applyAlignment="1">
      <alignment horizontal="right" vertical="top" wrapText="1"/>
    </xf>
    <xf numFmtId="0" fontId="54" fillId="40" borderId="94" xfId="0" applyFont="1" applyFill="1" applyBorder="1" applyAlignment="1">
      <alignment horizontal="right" vertical="top"/>
    </xf>
    <xf numFmtId="0" fontId="54" fillId="40" borderId="63" xfId="0" applyFont="1" applyFill="1" applyBorder="1" applyAlignment="1">
      <alignment horizontal="right" vertical="top"/>
    </xf>
    <xf numFmtId="0" fontId="54" fillId="40" borderId="62" xfId="0" applyFont="1" applyFill="1" applyBorder="1" applyAlignment="1">
      <alignment horizontal="right" vertical="top"/>
    </xf>
    <xf numFmtId="0" fontId="54" fillId="0" borderId="80" xfId="0" applyFont="1" applyBorder="1" applyAlignment="1">
      <alignment horizontal="center" vertical="center" wrapText="1"/>
    </xf>
    <xf numFmtId="0" fontId="54" fillId="0" borderId="0" xfId="0" applyFont="1" applyAlignment="1">
      <alignment horizontal="center" vertical="center" wrapText="1"/>
    </xf>
    <xf numFmtId="0" fontId="54" fillId="0" borderId="81" xfId="0" applyFont="1" applyBorder="1" applyAlignment="1">
      <alignment horizontal="center" vertical="center" wrapText="1"/>
    </xf>
    <xf numFmtId="0" fontId="58" fillId="0" borderId="80" xfId="0" applyFont="1" applyBorder="1" applyAlignment="1">
      <alignment horizontal="center" vertical="center" wrapText="1"/>
    </xf>
    <xf numFmtId="0" fontId="58" fillId="0" borderId="0" xfId="0" applyFont="1" applyAlignment="1">
      <alignment horizontal="center" vertical="center" wrapText="1"/>
    </xf>
    <xf numFmtId="0" fontId="58" fillId="0" borderId="81" xfId="0" applyFont="1" applyBorder="1" applyAlignment="1">
      <alignment horizontal="center" vertical="center" wrapText="1"/>
    </xf>
    <xf numFmtId="0" fontId="58" fillId="0" borderId="11" xfId="0" applyFont="1" applyBorder="1" applyAlignment="1">
      <alignment horizontal="center" vertical="center" wrapText="1"/>
    </xf>
    <xf numFmtId="0" fontId="58" fillId="0" borderId="82" xfId="0" applyFont="1" applyBorder="1" applyAlignment="1">
      <alignment horizontal="center" vertical="center" wrapText="1"/>
    </xf>
    <xf numFmtId="0" fontId="54" fillId="0" borderId="33" xfId="0" applyFont="1" applyBorder="1" applyAlignment="1">
      <alignment horizontal="left"/>
    </xf>
    <xf numFmtId="0" fontId="54" fillId="0" borderId="34" xfId="0" applyFont="1" applyBorder="1" applyAlignment="1">
      <alignment horizontal="left"/>
    </xf>
    <xf numFmtId="0" fontId="54" fillId="0" borderId="84" xfId="0" applyFont="1" applyBorder="1" applyAlignment="1">
      <alignment horizontal="left"/>
    </xf>
    <xf numFmtId="0" fontId="54" fillId="0" borderId="69" xfId="0" applyFont="1" applyBorder="1" applyAlignment="1">
      <alignment horizontal="left" vertical="top" wrapText="1"/>
    </xf>
    <xf numFmtId="0" fontId="54" fillId="0" borderId="70" xfId="0" applyFont="1" applyBorder="1" applyAlignment="1">
      <alignment horizontal="left" vertical="top" wrapText="1"/>
    </xf>
    <xf numFmtId="0" fontId="54" fillId="0" borderId="90" xfId="0" applyFont="1" applyBorder="1" applyAlignment="1">
      <alignment horizontal="left" vertical="top" wrapText="1"/>
    </xf>
    <xf numFmtId="0" fontId="54" fillId="0" borderId="53" xfId="0" applyFont="1" applyBorder="1" applyAlignment="1">
      <alignment horizontal="left" wrapText="1"/>
    </xf>
    <xf numFmtId="0" fontId="54" fillId="0" borderId="54" xfId="0" applyFont="1" applyBorder="1" applyAlignment="1">
      <alignment horizontal="left" wrapText="1"/>
    </xf>
    <xf numFmtId="0" fontId="54" fillId="0" borderId="86" xfId="0" applyFont="1" applyBorder="1" applyAlignment="1">
      <alignment horizontal="left" wrapText="1"/>
    </xf>
    <xf numFmtId="0" fontId="46" fillId="0" borderId="0" xfId="60" applyFont="1"/>
    <xf numFmtId="0" fontId="53" fillId="0" borderId="0" xfId="60" applyFont="1" applyAlignment="1">
      <alignment horizontal="center"/>
    </xf>
    <xf numFmtId="0" fontId="41" fillId="0" borderId="0" xfId="60" applyFont="1" applyAlignment="1">
      <alignment horizontal="center"/>
    </xf>
    <xf numFmtId="0" fontId="51" fillId="0" borderId="0" xfId="0" applyFont="1" applyAlignment="1">
      <alignment horizontal="center"/>
    </xf>
    <xf numFmtId="0" fontId="42" fillId="0" borderId="13" xfId="60" applyFont="1" applyBorder="1" applyAlignment="1">
      <alignment horizontal="left" wrapText="1"/>
    </xf>
    <xf numFmtId="0" fontId="42" fillId="0" borderId="14" xfId="60" applyFont="1" applyBorder="1" applyAlignment="1">
      <alignment horizontal="left" wrapText="1"/>
    </xf>
    <xf numFmtId="0" fontId="42" fillId="0" borderId="15" xfId="60" applyFont="1" applyBorder="1" applyAlignment="1">
      <alignment horizontal="left" wrapText="1"/>
    </xf>
    <xf numFmtId="0" fontId="40" fillId="0" borderId="27" xfId="60" applyFont="1" applyBorder="1" applyAlignment="1">
      <alignment horizontal="center" vertical="center"/>
    </xf>
    <xf numFmtId="0" fontId="40" fillId="0" borderId="28" xfId="60" applyFont="1" applyBorder="1" applyAlignment="1">
      <alignment horizontal="center" vertical="center"/>
    </xf>
    <xf numFmtId="0" fontId="40" fillId="0" borderId="22" xfId="60" applyFont="1" applyBorder="1" applyAlignment="1">
      <alignment horizontal="center" vertical="center"/>
    </xf>
    <xf numFmtId="0" fontId="40" fillId="0" borderId="23" xfId="60" applyFont="1" applyBorder="1" applyAlignment="1">
      <alignment horizontal="center" vertical="center"/>
    </xf>
    <xf numFmtId="0" fontId="40" fillId="0" borderId="24" xfId="60" applyFont="1" applyBorder="1" applyAlignment="1">
      <alignment horizontal="center" vertical="center"/>
    </xf>
    <xf numFmtId="0" fontId="40" fillId="0" borderId="29" xfId="60" applyFont="1" applyBorder="1" applyAlignment="1">
      <alignment horizontal="center" vertical="center"/>
    </xf>
    <xf numFmtId="0" fontId="36" fillId="0" borderId="13" xfId="60" applyBorder="1" applyAlignment="1">
      <alignment horizontal="center"/>
    </xf>
    <xf numFmtId="0" fontId="36" fillId="0" borderId="14" xfId="60" applyBorder="1" applyAlignment="1">
      <alignment horizontal="center"/>
    </xf>
    <xf numFmtId="0" fontId="36" fillId="0" borderId="15" xfId="60" applyBorder="1" applyAlignment="1">
      <alignment horizontal="center"/>
    </xf>
    <xf numFmtId="0" fontId="46" fillId="0" borderId="16" xfId="60" applyFont="1" applyBorder="1" applyAlignment="1">
      <alignment horizontal="center"/>
    </xf>
    <xf numFmtId="0" fontId="46" fillId="0" borderId="17" xfId="60" applyFont="1" applyBorder="1" applyAlignment="1">
      <alignment horizontal="center"/>
    </xf>
    <xf numFmtId="0" fontId="46" fillId="0" borderId="18" xfId="60" applyFont="1" applyBorder="1" applyAlignment="1">
      <alignment horizontal="center"/>
    </xf>
    <xf numFmtId="0" fontId="48" fillId="0" borderId="0" xfId="60" applyFont="1" applyAlignment="1">
      <alignment horizontal="left" vertical="center" wrapText="1"/>
    </xf>
    <xf numFmtId="0" fontId="67" fillId="0" borderId="0" xfId="60" applyFont="1" applyAlignment="1">
      <alignment horizontal="left" vertical="center" wrapText="1"/>
    </xf>
    <xf numFmtId="0" fontId="36" fillId="0" borderId="0" xfId="60" applyAlignment="1">
      <alignment horizontal="center"/>
    </xf>
    <xf numFmtId="0" fontId="44" fillId="0" borderId="0" xfId="60" applyFont="1" applyAlignment="1">
      <alignment horizontal="center"/>
    </xf>
    <xf numFmtId="0" fontId="34" fillId="0" borderId="0" xfId="0" applyFont="1" applyAlignment="1">
      <alignment horizontal="center" vertical="center" wrapText="1"/>
    </xf>
    <xf numFmtId="0" fontId="50" fillId="0" borderId="0" xfId="0" applyFont="1" applyAlignment="1">
      <alignment horizontal="center" wrapText="1"/>
    </xf>
    <xf numFmtId="0" fontId="47" fillId="0" borderId="0" xfId="60" applyFont="1" applyAlignment="1">
      <alignment horizontal="center" vertical="center"/>
    </xf>
    <xf numFmtId="0" fontId="55" fillId="40" borderId="40" xfId="0" applyFont="1" applyFill="1" applyBorder="1" applyAlignment="1">
      <alignment horizontal="left" vertical="top" wrapText="1"/>
    </xf>
    <xf numFmtId="0" fontId="55" fillId="40" borderId="41" xfId="0" applyFont="1" applyFill="1" applyBorder="1" applyAlignment="1">
      <alignment horizontal="left" vertical="top" wrapText="1"/>
    </xf>
    <xf numFmtId="0" fontId="55" fillId="40" borderId="39" xfId="0" applyFont="1" applyFill="1" applyBorder="1" applyAlignment="1">
      <alignment horizontal="left" vertical="top" wrapText="1"/>
    </xf>
    <xf numFmtId="0" fontId="54" fillId="0" borderId="41" xfId="0" applyFont="1" applyBorder="1" applyAlignment="1">
      <alignment horizontal="left" vertical="top" wrapText="1"/>
    </xf>
    <xf numFmtId="0" fontId="55" fillId="40" borderId="64" xfId="0" applyFont="1" applyFill="1" applyBorder="1" applyAlignment="1">
      <alignment horizontal="left" vertical="top" wrapText="1"/>
    </xf>
    <xf numFmtId="0" fontId="55" fillId="40" borderId="63" xfId="0" applyFont="1" applyFill="1" applyBorder="1" applyAlignment="1">
      <alignment horizontal="left" vertical="top" wrapText="1"/>
    </xf>
    <xf numFmtId="0" fontId="55" fillId="40" borderId="64" xfId="0" applyFont="1" applyFill="1" applyBorder="1" applyAlignment="1">
      <alignment horizontal="right" vertical="top"/>
    </xf>
    <xf numFmtId="0" fontId="55" fillId="40" borderId="63" xfId="0" applyFont="1" applyFill="1" applyBorder="1" applyAlignment="1">
      <alignment horizontal="right" vertical="top"/>
    </xf>
    <xf numFmtId="0" fontId="54" fillId="0" borderId="50" xfId="0" applyFont="1" applyBorder="1" applyAlignment="1">
      <alignment horizontal="left" wrapText="1"/>
    </xf>
    <xf numFmtId="0" fontId="54" fillId="0" borderId="51" xfId="0" applyFont="1" applyBorder="1" applyAlignment="1">
      <alignment horizontal="left" wrapText="1"/>
    </xf>
    <xf numFmtId="0" fontId="54" fillId="0" borderId="52" xfId="0" applyFont="1" applyBorder="1" applyAlignment="1">
      <alignment horizontal="left" wrapText="1"/>
    </xf>
    <xf numFmtId="0" fontId="54" fillId="0" borderId="33" xfId="0" applyFont="1" applyBorder="1" applyAlignment="1">
      <alignment horizontal="left" wrapText="1"/>
    </xf>
    <xf numFmtId="0" fontId="54" fillId="0" borderId="34" xfId="0" applyFont="1" applyBorder="1" applyAlignment="1">
      <alignment horizontal="left" wrapText="1"/>
    </xf>
    <xf numFmtId="0" fontId="54" fillId="0" borderId="35" xfId="0" applyFont="1" applyBorder="1" applyAlignment="1">
      <alignment horizontal="left" wrapText="1"/>
    </xf>
    <xf numFmtId="0" fontId="59" fillId="0" borderId="37" xfId="0" applyFont="1" applyBorder="1" applyAlignment="1">
      <alignment horizontal="center" vertical="center" wrapText="1"/>
    </xf>
    <xf numFmtId="0" fontId="59" fillId="0" borderId="38" xfId="0" applyFont="1" applyBorder="1" applyAlignment="1">
      <alignment horizontal="center" vertical="center" wrapText="1"/>
    </xf>
    <xf numFmtId="0" fontId="54" fillId="41" borderId="10" xfId="0" applyFont="1" applyFill="1" applyBorder="1" applyAlignment="1">
      <alignment horizontal="center" vertical="center" wrapText="1"/>
    </xf>
    <xf numFmtId="0" fontId="54" fillId="41" borderId="0" xfId="0" applyFont="1" applyFill="1" applyAlignment="1">
      <alignment horizontal="center" vertical="center" wrapText="1"/>
    </xf>
    <xf numFmtId="0" fontId="54" fillId="41" borderId="30" xfId="0" applyFont="1" applyFill="1" applyBorder="1" applyAlignment="1">
      <alignment horizontal="center" vertical="center" wrapText="1"/>
    </xf>
    <xf numFmtId="0" fontId="58" fillId="41" borderId="10" xfId="0" applyFont="1" applyFill="1" applyBorder="1" applyAlignment="1">
      <alignment horizontal="center" vertical="center" wrapText="1"/>
    </xf>
    <xf numFmtId="0" fontId="58" fillId="41" borderId="0" xfId="0" applyFont="1" applyFill="1" applyAlignment="1">
      <alignment horizontal="center" vertical="center" wrapText="1"/>
    </xf>
    <xf numFmtId="0" fontId="58" fillId="41" borderId="30" xfId="0" applyFont="1" applyFill="1" applyBorder="1" applyAlignment="1">
      <alignment horizontal="center" vertical="center" wrapText="1"/>
    </xf>
    <xf numFmtId="0" fontId="58" fillId="41" borderId="11" xfId="0" applyFont="1" applyFill="1" applyBorder="1" applyAlignment="1">
      <alignment horizontal="center" vertical="center" wrapText="1"/>
    </xf>
    <xf numFmtId="0" fontId="58" fillId="41" borderId="31" xfId="0" applyFont="1" applyFill="1" applyBorder="1" applyAlignment="1">
      <alignment horizontal="center" vertical="center" wrapText="1"/>
    </xf>
    <xf numFmtId="0" fontId="55" fillId="40" borderId="40" xfId="0" applyFont="1" applyFill="1" applyBorder="1" applyAlignment="1">
      <alignment vertical="top" wrapText="1"/>
    </xf>
    <xf numFmtId="0" fontId="55" fillId="40" borderId="41" xfId="0" applyFont="1" applyFill="1" applyBorder="1" applyAlignment="1">
      <alignment vertical="top" wrapText="1"/>
    </xf>
    <xf numFmtId="0" fontId="55" fillId="40" borderId="39" xfId="0" applyFont="1" applyFill="1" applyBorder="1" applyAlignment="1">
      <alignment vertical="top" wrapText="1"/>
    </xf>
    <xf numFmtId="0" fontId="54" fillId="0" borderId="103" xfId="0" applyFont="1" applyBorder="1" applyAlignment="1">
      <alignment horizontal="left" vertical="top" wrapText="1"/>
    </xf>
    <xf numFmtId="0" fontId="54" fillId="0" borderId="35" xfId="0" applyFont="1" applyBorder="1" applyAlignment="1">
      <alignment horizontal="left"/>
    </xf>
    <xf numFmtId="0" fontId="54" fillId="0" borderId="10" xfId="0" applyFont="1" applyBorder="1" applyAlignment="1">
      <alignment horizontal="center" vertical="center" wrapText="1"/>
    </xf>
    <xf numFmtId="0" fontId="54" fillId="0" borderId="30" xfId="0" applyFont="1" applyBorder="1" applyAlignment="1">
      <alignment horizontal="center" vertical="center" wrapText="1"/>
    </xf>
    <xf numFmtId="0" fontId="58" fillId="0" borderId="10" xfId="0" applyFont="1" applyBorder="1" applyAlignment="1">
      <alignment horizontal="center" vertical="center" wrapText="1"/>
    </xf>
    <xf numFmtId="0" fontId="58" fillId="0" borderId="30" xfId="0" applyFont="1" applyBorder="1" applyAlignment="1">
      <alignment horizontal="center" vertical="center" wrapText="1"/>
    </xf>
    <xf numFmtId="0" fontId="58" fillId="0" borderId="31" xfId="0" applyFont="1" applyBorder="1" applyAlignment="1">
      <alignment horizontal="center" vertical="center" wrapText="1"/>
    </xf>
    <xf numFmtId="0" fontId="54" fillId="42" borderId="104" xfId="0" applyFont="1" applyFill="1" applyBorder="1" applyAlignment="1">
      <alignment horizontal="right" vertical="top" wrapText="1"/>
    </xf>
    <xf numFmtId="0" fontId="54" fillId="0" borderId="97" xfId="0" applyFont="1" applyBorder="1" applyAlignment="1">
      <alignment horizontal="left" wrapText="1"/>
    </xf>
    <xf numFmtId="0" fontId="54" fillId="0" borderId="71" xfId="0" applyFont="1" applyBorder="1" applyAlignment="1">
      <alignment horizontal="left" vertical="top" wrapText="1"/>
    </xf>
    <xf numFmtId="0" fontId="54" fillId="0" borderId="102" xfId="0" applyFont="1" applyBorder="1" applyAlignment="1">
      <alignment horizontal="left" vertical="top" wrapText="1"/>
    </xf>
    <xf numFmtId="0" fontId="54" fillId="40" borderId="104" xfId="0" applyFont="1" applyFill="1" applyBorder="1" applyAlignment="1">
      <alignment horizontal="right" vertical="top"/>
    </xf>
    <xf numFmtId="0" fontId="69" fillId="40" borderId="105" xfId="0" applyFont="1" applyFill="1" applyBorder="1" applyAlignment="1">
      <alignment horizontal="center" vertical="top" wrapText="1"/>
    </xf>
    <xf numFmtId="0" fontId="69" fillId="40" borderId="106" xfId="0" applyFont="1" applyFill="1" applyBorder="1" applyAlignment="1">
      <alignment horizontal="center" vertical="top" wrapText="1"/>
    </xf>
    <xf numFmtId="37" fontId="40" fillId="0" borderId="58" xfId="0" applyNumberFormat="1" applyFont="1" applyBorder="1" applyAlignment="1">
      <alignment horizontal="center"/>
    </xf>
    <xf numFmtId="37" fontId="40" fillId="0" borderId="59" xfId="0" applyNumberFormat="1" applyFont="1" applyBorder="1" applyAlignment="1">
      <alignment horizontal="center"/>
    </xf>
    <xf numFmtId="0" fontId="64" fillId="0" borderId="43" xfId="0" applyFont="1" applyBorder="1" applyAlignment="1">
      <alignment horizontal="center" vertical="center" wrapText="1"/>
    </xf>
    <xf numFmtId="0" fontId="64" fillId="0" borderId="55" xfId="0" applyFont="1" applyBorder="1" applyAlignment="1">
      <alignment horizontal="center" vertical="center" wrapText="1"/>
    </xf>
    <xf numFmtId="4" fontId="70" fillId="0" borderId="41" xfId="0" applyNumberFormat="1" applyFont="1" applyBorder="1" applyAlignment="1">
      <alignment horizontal="right" vertical="top" wrapText="1"/>
    </xf>
    <xf numFmtId="0" fontId="70" fillId="0" borderId="41" xfId="0" applyFont="1" applyBorder="1" applyAlignment="1">
      <alignment horizontal="left" vertical="top" wrapText="1"/>
    </xf>
    <xf numFmtId="0" fontId="71" fillId="0" borderId="65" xfId="0" applyFont="1" applyBorder="1" applyAlignment="1">
      <alignment horizontal="left" vertical="top" wrapText="1"/>
    </xf>
    <xf numFmtId="0" fontId="71" fillId="0" borderId="66" xfId="0" applyFont="1" applyBorder="1" applyAlignment="1">
      <alignment horizontal="left" vertical="top" wrapText="1"/>
    </xf>
    <xf numFmtId="0" fontId="71" fillId="0" borderId="40" xfId="0" applyFont="1" applyBorder="1" applyAlignment="1">
      <alignment horizontal="left" vertical="top" wrapText="1"/>
    </xf>
    <xf numFmtId="0" fontId="71" fillId="0" borderId="41" xfId="0" applyFont="1" applyBorder="1" applyAlignment="1">
      <alignment horizontal="left" vertical="top" wrapText="1"/>
    </xf>
    <xf numFmtId="0" fontId="71" fillId="0" borderId="39" xfId="0" applyFont="1" applyBorder="1" applyAlignment="1">
      <alignment horizontal="left" vertical="top" wrapText="1"/>
    </xf>
    <xf numFmtId="0" fontId="71" fillId="0" borderId="41" xfId="0" applyFont="1" applyBorder="1" applyAlignment="1">
      <alignment horizontal="left" vertical="top" wrapText="1"/>
    </xf>
    <xf numFmtId="0" fontId="71" fillId="0" borderId="41" xfId="0" applyFont="1" applyBorder="1" applyAlignment="1">
      <alignment horizontal="center" vertical="top" wrapText="1"/>
    </xf>
    <xf numFmtId="168" fontId="70" fillId="0" borderId="41" xfId="0" applyNumberFormat="1" applyFont="1" applyBorder="1" applyAlignment="1">
      <alignment horizontal="right" vertical="top" wrapText="1"/>
    </xf>
    <xf numFmtId="4" fontId="70" fillId="0" borderId="39" xfId="0" applyNumberFormat="1" applyFont="1" applyBorder="1" applyAlignment="1">
      <alignment horizontal="right" vertical="top" wrapText="1"/>
    </xf>
    <xf numFmtId="0" fontId="70" fillId="0" borderId="40" xfId="0" applyFont="1" applyBorder="1" applyAlignment="1">
      <alignment horizontal="right" vertical="top" wrapText="1"/>
    </xf>
    <xf numFmtId="0" fontId="70" fillId="0" borderId="41" xfId="0" applyFont="1" applyBorder="1" applyAlignment="1">
      <alignment horizontal="center" vertical="top" wrapText="1"/>
    </xf>
    <xf numFmtId="0" fontId="70" fillId="40" borderId="40" xfId="0" applyFont="1" applyFill="1" applyBorder="1" applyAlignment="1">
      <alignment horizontal="right" vertical="top"/>
    </xf>
    <xf numFmtId="0" fontId="70" fillId="40" borderId="41" xfId="0" applyFont="1" applyFill="1" applyBorder="1" applyAlignment="1">
      <alignment horizontal="right" vertical="top"/>
    </xf>
    <xf numFmtId="4" fontId="70" fillId="40" borderId="39" xfId="0" applyNumberFormat="1" applyFont="1" applyFill="1" applyBorder="1" applyAlignment="1">
      <alignment horizontal="right" vertical="top"/>
    </xf>
    <xf numFmtId="4" fontId="71" fillId="44" borderId="39" xfId="0" applyNumberFormat="1" applyFont="1" applyFill="1" applyBorder="1" applyAlignment="1">
      <alignment horizontal="right" vertical="top"/>
    </xf>
    <xf numFmtId="0" fontId="70" fillId="40" borderId="40" xfId="0" applyFont="1" applyFill="1" applyBorder="1" applyAlignment="1">
      <alignment horizontal="right" vertical="top" wrapText="1"/>
    </xf>
    <xf numFmtId="0" fontId="70" fillId="40" borderId="41" xfId="0" applyFont="1" applyFill="1" applyBorder="1" applyAlignment="1">
      <alignment horizontal="right" vertical="top" wrapText="1"/>
    </xf>
    <xf numFmtId="0" fontId="70" fillId="40" borderId="39" xfId="0" applyFont="1" applyFill="1" applyBorder="1" applyAlignment="1">
      <alignment horizontal="right" vertical="top" wrapText="1"/>
    </xf>
    <xf numFmtId="0" fontId="70" fillId="40" borderId="40" xfId="0" applyFont="1" applyFill="1" applyBorder="1" applyAlignment="1">
      <alignment horizontal="left" vertical="top" wrapText="1"/>
    </xf>
    <xf numFmtId="0" fontId="70" fillId="40" borderId="41" xfId="0" applyFont="1" applyFill="1" applyBorder="1" applyAlignment="1">
      <alignment horizontal="left" vertical="top" wrapText="1"/>
    </xf>
    <xf numFmtId="0" fontId="70" fillId="40" borderId="39" xfId="0" applyFont="1" applyFill="1" applyBorder="1" applyAlignment="1">
      <alignment horizontal="left" vertical="top" wrapText="1"/>
    </xf>
    <xf numFmtId="0" fontId="70" fillId="40" borderId="64" xfId="0" applyFont="1" applyFill="1" applyBorder="1" applyAlignment="1">
      <alignment horizontal="right" vertical="top"/>
    </xf>
    <xf numFmtId="0" fontId="70" fillId="40" borderId="63" xfId="0" applyFont="1" applyFill="1" applyBorder="1" applyAlignment="1">
      <alignment horizontal="right" vertical="top"/>
    </xf>
    <xf numFmtId="0" fontId="70" fillId="40" borderId="107" xfId="0" applyFont="1" applyFill="1" applyBorder="1" applyAlignment="1">
      <alignment horizontal="right" vertical="top"/>
    </xf>
    <xf numFmtId="0" fontId="55" fillId="40" borderId="107" xfId="0" applyFont="1" applyFill="1" applyBorder="1" applyAlignment="1">
      <alignment horizontal="right" vertical="top"/>
    </xf>
    <xf numFmtId="0" fontId="55" fillId="40" borderId="64" xfId="0" applyFont="1" applyFill="1" applyBorder="1" applyAlignment="1">
      <alignment horizontal="right" vertical="top" wrapText="1"/>
    </xf>
    <xf numFmtId="0" fontId="55" fillId="40" borderId="63" xfId="0" applyFont="1" applyFill="1" applyBorder="1" applyAlignment="1">
      <alignment horizontal="right" vertical="top" wrapText="1"/>
    </xf>
    <xf numFmtId="0" fontId="55" fillId="40" borderId="108" xfId="0" applyFont="1" applyFill="1" applyBorder="1" applyAlignment="1">
      <alignment horizontal="right" vertical="top" wrapText="1"/>
    </xf>
    <xf numFmtId="0" fontId="54" fillId="0" borderId="108" xfId="0" applyFont="1" applyBorder="1" applyAlignment="1">
      <alignment horizontal="left" vertical="top" wrapText="1"/>
    </xf>
    <xf numFmtId="0" fontId="55" fillId="40" borderId="108" xfId="0" applyFont="1" applyFill="1" applyBorder="1" applyAlignment="1">
      <alignment horizontal="left" vertical="top" wrapText="1"/>
    </xf>
    <xf numFmtId="0" fontId="55" fillId="40" borderId="109" xfId="0" applyFont="1" applyFill="1" applyBorder="1" applyAlignment="1">
      <alignment horizontal="right" vertical="top" wrapText="1"/>
    </xf>
    <xf numFmtId="0" fontId="55" fillId="40" borderId="110" xfId="0" applyFont="1" applyFill="1" applyBorder="1" applyAlignment="1">
      <alignment horizontal="right" vertical="top" wrapText="1"/>
    </xf>
    <xf numFmtId="0" fontId="55" fillId="40" borderId="111" xfId="0" applyFont="1" applyFill="1" applyBorder="1" applyAlignment="1">
      <alignment horizontal="right" vertical="top" wrapText="1"/>
    </xf>
    <xf numFmtId="0" fontId="71" fillId="0" borderId="61" xfId="0" applyFont="1" applyBorder="1" applyAlignment="1">
      <alignment horizontal="left" vertical="top" wrapText="1"/>
    </xf>
    <xf numFmtId="0" fontId="0" fillId="0" borderId="0" xfId="0" applyFill="1"/>
    <xf numFmtId="10" fontId="0" fillId="46" borderId="0" xfId="0" applyNumberFormat="1" applyFill="1"/>
    <xf numFmtId="10" fontId="0" fillId="47" borderId="0" xfId="0" applyNumberFormat="1" applyFill="1"/>
    <xf numFmtId="4" fontId="54" fillId="0" borderId="0" xfId="0" applyNumberFormat="1" applyFont="1" applyFill="1" applyBorder="1" applyAlignment="1">
      <alignment horizontal="center" vertical="center" wrapText="1"/>
    </xf>
    <xf numFmtId="10" fontId="0" fillId="0" borderId="0" xfId="0" applyNumberFormat="1" applyFill="1"/>
  </cellXfs>
  <cellStyles count="681">
    <cellStyle name="20% - Ênfase1" xfId="19" builtinId="30" customBuiltin="1"/>
    <cellStyle name="20% - Ênfase1 10" xfId="573" xr:uid="{00000000-0005-0000-0000-000001000000}"/>
    <cellStyle name="20% - Ênfase1 11" xfId="587" xr:uid="{00000000-0005-0000-0000-000002000000}"/>
    <cellStyle name="20% - Ênfase1 12" xfId="602" xr:uid="{9D9B36B9-8206-4547-A6E1-D418AAD18C62}"/>
    <cellStyle name="20% - Ênfase1 13" xfId="622" xr:uid="{16A5F1C8-0B91-4014-A842-D6E780ABF8FE}"/>
    <cellStyle name="20% - Ênfase1 14" xfId="643" xr:uid="{B0E2BE51-540E-4B4A-9092-F026863DAA4F}"/>
    <cellStyle name="20% - Ênfase1 15" xfId="663" xr:uid="{D7245529-6BFB-4F9B-8B28-B9A52EAB7765}"/>
    <cellStyle name="20% - Ênfase1 2" xfId="43" xr:uid="{00000000-0005-0000-0000-000003000000}"/>
    <cellStyle name="20% - Ênfase1 2 2" xfId="112" xr:uid="{00000000-0005-0000-0000-000004000000}"/>
    <cellStyle name="20% - Ênfase1 2 2 2" xfId="248" xr:uid="{00000000-0005-0000-0000-000005000000}"/>
    <cellStyle name="20% - Ênfase1 2 2 2 2" xfId="508" xr:uid="{00000000-0005-0000-0000-000006000000}"/>
    <cellStyle name="20% - Ênfase1 2 2 3" xfId="380" xr:uid="{00000000-0005-0000-0000-000007000000}"/>
    <cellStyle name="20% - Ênfase1 2 3" xfId="197" xr:uid="{00000000-0005-0000-0000-000008000000}"/>
    <cellStyle name="20% - Ênfase1 2 3 2" xfId="458" xr:uid="{00000000-0005-0000-0000-000009000000}"/>
    <cellStyle name="20% - Ênfase1 2 4" xfId="329" xr:uid="{00000000-0005-0000-0000-00000A000000}"/>
    <cellStyle name="20% - Ênfase1 3" xfId="73" xr:uid="{00000000-0005-0000-0000-00000B000000}"/>
    <cellStyle name="20% - Ênfase1 3 2" xfId="132" xr:uid="{00000000-0005-0000-0000-00000C000000}"/>
    <cellStyle name="20% - Ênfase1 3 2 2" xfId="264" xr:uid="{00000000-0005-0000-0000-00000D000000}"/>
    <cellStyle name="20% - Ênfase1 3 2 2 2" xfId="524" xr:uid="{00000000-0005-0000-0000-00000E000000}"/>
    <cellStyle name="20% - Ênfase1 3 2 3" xfId="396" xr:uid="{00000000-0005-0000-0000-00000F000000}"/>
    <cellStyle name="20% - Ênfase1 3 3" xfId="213" xr:uid="{00000000-0005-0000-0000-000010000000}"/>
    <cellStyle name="20% - Ênfase1 3 3 2" xfId="474" xr:uid="{00000000-0005-0000-0000-000011000000}"/>
    <cellStyle name="20% - Ênfase1 3 4" xfId="345" xr:uid="{00000000-0005-0000-0000-000012000000}"/>
    <cellStyle name="20% - Ênfase1 4" xfId="82" xr:uid="{00000000-0005-0000-0000-000013000000}"/>
    <cellStyle name="20% - Ênfase1 4 2" xfId="140" xr:uid="{00000000-0005-0000-0000-000014000000}"/>
    <cellStyle name="20% - Ênfase1 4 2 2" xfId="271" xr:uid="{00000000-0005-0000-0000-000015000000}"/>
    <cellStyle name="20% - Ênfase1 4 2 2 2" xfId="531" xr:uid="{00000000-0005-0000-0000-000016000000}"/>
    <cellStyle name="20% - Ênfase1 4 2 3" xfId="403" xr:uid="{00000000-0005-0000-0000-000017000000}"/>
    <cellStyle name="20% - Ênfase1 4 3" xfId="221" xr:uid="{00000000-0005-0000-0000-000018000000}"/>
    <cellStyle name="20% - Ênfase1 4 3 2" xfId="481" xr:uid="{00000000-0005-0000-0000-000019000000}"/>
    <cellStyle name="20% - Ênfase1 4 4" xfId="353" xr:uid="{00000000-0005-0000-0000-00001A000000}"/>
    <cellStyle name="20% - Ênfase1 5" xfId="97" xr:uid="{00000000-0005-0000-0000-00001B000000}"/>
    <cellStyle name="20% - Ênfase1 5 2" xfId="235" xr:uid="{00000000-0005-0000-0000-00001C000000}"/>
    <cellStyle name="20% - Ênfase1 5 2 2" xfId="495" xr:uid="{00000000-0005-0000-0000-00001D000000}"/>
    <cellStyle name="20% - Ênfase1 5 3" xfId="367" xr:uid="{00000000-0005-0000-0000-00001E000000}"/>
    <cellStyle name="20% - Ênfase1 6" xfId="154" xr:uid="{00000000-0005-0000-0000-00001F000000}"/>
    <cellStyle name="20% - Ênfase1 6 2" xfId="285" xr:uid="{00000000-0005-0000-0000-000020000000}"/>
    <cellStyle name="20% - Ênfase1 6 2 2" xfId="545" xr:uid="{00000000-0005-0000-0000-000021000000}"/>
    <cellStyle name="20% - Ênfase1 6 3" xfId="417" xr:uid="{00000000-0005-0000-0000-000022000000}"/>
    <cellStyle name="20% - Ênfase1 7" xfId="168" xr:uid="{00000000-0005-0000-0000-000023000000}"/>
    <cellStyle name="20% - Ênfase1 7 2" xfId="299" xr:uid="{00000000-0005-0000-0000-000024000000}"/>
    <cellStyle name="20% - Ênfase1 7 2 2" xfId="559" xr:uid="{00000000-0005-0000-0000-000025000000}"/>
    <cellStyle name="20% - Ênfase1 7 3" xfId="431" xr:uid="{00000000-0005-0000-0000-000026000000}"/>
    <cellStyle name="20% - Ênfase1 8" xfId="182" xr:uid="{00000000-0005-0000-0000-000027000000}"/>
    <cellStyle name="20% - Ênfase1 8 2" xfId="445" xr:uid="{00000000-0005-0000-0000-000028000000}"/>
    <cellStyle name="20% - Ênfase1 9" xfId="314" xr:uid="{00000000-0005-0000-0000-000029000000}"/>
    <cellStyle name="20% - Ênfase2" xfId="23" builtinId="34" customBuiltin="1"/>
    <cellStyle name="20% - Ênfase2 10" xfId="575" xr:uid="{00000000-0005-0000-0000-00002B000000}"/>
    <cellStyle name="20% - Ênfase2 11" xfId="589" xr:uid="{00000000-0005-0000-0000-00002C000000}"/>
    <cellStyle name="20% - Ênfase2 12" xfId="605" xr:uid="{0456757A-DB30-4EB0-969C-54468FA3276B}"/>
    <cellStyle name="20% - Ênfase2 13" xfId="625" xr:uid="{5BC4EC8C-7539-4D07-A8D4-162777FEB90C}"/>
    <cellStyle name="20% - Ênfase2 14" xfId="646" xr:uid="{6096FBAB-AA18-4E77-A8A7-CD40B6C69CFD}"/>
    <cellStyle name="20% - Ênfase2 15" xfId="666" xr:uid="{661DE410-C610-43F6-9615-DFBA919489FA}"/>
    <cellStyle name="20% - Ênfase2 2" xfId="44" xr:uid="{00000000-0005-0000-0000-00002D000000}"/>
    <cellStyle name="20% - Ênfase2 2 2" xfId="113" xr:uid="{00000000-0005-0000-0000-00002E000000}"/>
    <cellStyle name="20% - Ênfase2 2 2 2" xfId="249" xr:uid="{00000000-0005-0000-0000-00002F000000}"/>
    <cellStyle name="20% - Ênfase2 2 2 2 2" xfId="509" xr:uid="{00000000-0005-0000-0000-000030000000}"/>
    <cellStyle name="20% - Ênfase2 2 2 3" xfId="381" xr:uid="{00000000-0005-0000-0000-000031000000}"/>
    <cellStyle name="20% - Ênfase2 2 3" xfId="198" xr:uid="{00000000-0005-0000-0000-000032000000}"/>
    <cellStyle name="20% - Ênfase2 2 3 2" xfId="459" xr:uid="{00000000-0005-0000-0000-000033000000}"/>
    <cellStyle name="20% - Ênfase2 2 4" xfId="330" xr:uid="{00000000-0005-0000-0000-000034000000}"/>
    <cellStyle name="20% - Ênfase2 3" xfId="74" xr:uid="{00000000-0005-0000-0000-000035000000}"/>
    <cellStyle name="20% - Ênfase2 3 2" xfId="133" xr:uid="{00000000-0005-0000-0000-000036000000}"/>
    <cellStyle name="20% - Ênfase2 3 2 2" xfId="265" xr:uid="{00000000-0005-0000-0000-000037000000}"/>
    <cellStyle name="20% - Ênfase2 3 2 2 2" xfId="525" xr:uid="{00000000-0005-0000-0000-000038000000}"/>
    <cellStyle name="20% - Ênfase2 3 2 3" xfId="397" xr:uid="{00000000-0005-0000-0000-000039000000}"/>
    <cellStyle name="20% - Ênfase2 3 3" xfId="214" xr:uid="{00000000-0005-0000-0000-00003A000000}"/>
    <cellStyle name="20% - Ênfase2 3 3 2" xfId="475" xr:uid="{00000000-0005-0000-0000-00003B000000}"/>
    <cellStyle name="20% - Ênfase2 3 4" xfId="346" xr:uid="{00000000-0005-0000-0000-00003C000000}"/>
    <cellStyle name="20% - Ênfase2 4" xfId="84" xr:uid="{00000000-0005-0000-0000-00003D000000}"/>
    <cellStyle name="20% - Ênfase2 4 2" xfId="142" xr:uid="{00000000-0005-0000-0000-00003E000000}"/>
    <cellStyle name="20% - Ênfase2 4 2 2" xfId="273" xr:uid="{00000000-0005-0000-0000-00003F000000}"/>
    <cellStyle name="20% - Ênfase2 4 2 2 2" xfId="533" xr:uid="{00000000-0005-0000-0000-000040000000}"/>
    <cellStyle name="20% - Ênfase2 4 2 3" xfId="405" xr:uid="{00000000-0005-0000-0000-000041000000}"/>
    <cellStyle name="20% - Ênfase2 4 3" xfId="223" xr:uid="{00000000-0005-0000-0000-000042000000}"/>
    <cellStyle name="20% - Ênfase2 4 3 2" xfId="483" xr:uid="{00000000-0005-0000-0000-000043000000}"/>
    <cellStyle name="20% - Ênfase2 4 4" xfId="355" xr:uid="{00000000-0005-0000-0000-000044000000}"/>
    <cellStyle name="20% - Ênfase2 5" xfId="99" xr:uid="{00000000-0005-0000-0000-000045000000}"/>
    <cellStyle name="20% - Ênfase2 5 2" xfId="237" xr:uid="{00000000-0005-0000-0000-000046000000}"/>
    <cellStyle name="20% - Ênfase2 5 2 2" xfId="497" xr:uid="{00000000-0005-0000-0000-000047000000}"/>
    <cellStyle name="20% - Ênfase2 5 3" xfId="369" xr:uid="{00000000-0005-0000-0000-000048000000}"/>
    <cellStyle name="20% - Ênfase2 6" xfId="156" xr:uid="{00000000-0005-0000-0000-000049000000}"/>
    <cellStyle name="20% - Ênfase2 6 2" xfId="287" xr:uid="{00000000-0005-0000-0000-00004A000000}"/>
    <cellStyle name="20% - Ênfase2 6 2 2" xfId="547" xr:uid="{00000000-0005-0000-0000-00004B000000}"/>
    <cellStyle name="20% - Ênfase2 6 3" xfId="419" xr:uid="{00000000-0005-0000-0000-00004C000000}"/>
    <cellStyle name="20% - Ênfase2 7" xfId="170" xr:uid="{00000000-0005-0000-0000-00004D000000}"/>
    <cellStyle name="20% - Ênfase2 7 2" xfId="301" xr:uid="{00000000-0005-0000-0000-00004E000000}"/>
    <cellStyle name="20% - Ênfase2 7 2 2" xfId="561" xr:uid="{00000000-0005-0000-0000-00004F000000}"/>
    <cellStyle name="20% - Ênfase2 7 3" xfId="433" xr:uid="{00000000-0005-0000-0000-000050000000}"/>
    <cellStyle name="20% - Ênfase2 8" xfId="184" xr:uid="{00000000-0005-0000-0000-000051000000}"/>
    <cellStyle name="20% - Ênfase2 8 2" xfId="447" xr:uid="{00000000-0005-0000-0000-000052000000}"/>
    <cellStyle name="20% - Ênfase2 9" xfId="316" xr:uid="{00000000-0005-0000-0000-000053000000}"/>
    <cellStyle name="20% - Ênfase3" xfId="27" builtinId="38" customBuiltin="1"/>
    <cellStyle name="20% - Ênfase3 10" xfId="577" xr:uid="{00000000-0005-0000-0000-000055000000}"/>
    <cellStyle name="20% - Ênfase3 11" xfId="591" xr:uid="{00000000-0005-0000-0000-000056000000}"/>
    <cellStyle name="20% - Ênfase3 12" xfId="608" xr:uid="{2C538437-63FE-48C9-9625-B26FEA2E6E21}"/>
    <cellStyle name="20% - Ênfase3 13" xfId="628" xr:uid="{14832452-CDB9-477B-98C7-FAD35BBBBE24}"/>
    <cellStyle name="20% - Ênfase3 14" xfId="649" xr:uid="{28205AB1-BCDD-45A1-A6C2-B8B06B0148D2}"/>
    <cellStyle name="20% - Ênfase3 15" xfId="669" xr:uid="{25CD2904-1E06-4087-A123-2FB4A46ED0BD}"/>
    <cellStyle name="20% - Ênfase3 2" xfId="45" xr:uid="{00000000-0005-0000-0000-000057000000}"/>
    <cellStyle name="20% - Ênfase3 2 2" xfId="114" xr:uid="{00000000-0005-0000-0000-000058000000}"/>
    <cellStyle name="20% - Ênfase3 2 2 2" xfId="250" xr:uid="{00000000-0005-0000-0000-000059000000}"/>
    <cellStyle name="20% - Ênfase3 2 2 2 2" xfId="510" xr:uid="{00000000-0005-0000-0000-00005A000000}"/>
    <cellStyle name="20% - Ênfase3 2 2 3" xfId="382" xr:uid="{00000000-0005-0000-0000-00005B000000}"/>
    <cellStyle name="20% - Ênfase3 2 3" xfId="199" xr:uid="{00000000-0005-0000-0000-00005C000000}"/>
    <cellStyle name="20% - Ênfase3 2 3 2" xfId="460" xr:uid="{00000000-0005-0000-0000-00005D000000}"/>
    <cellStyle name="20% - Ênfase3 2 4" xfId="331" xr:uid="{00000000-0005-0000-0000-00005E000000}"/>
    <cellStyle name="20% - Ênfase3 3" xfId="75" xr:uid="{00000000-0005-0000-0000-00005F000000}"/>
    <cellStyle name="20% - Ênfase3 3 2" xfId="134" xr:uid="{00000000-0005-0000-0000-000060000000}"/>
    <cellStyle name="20% - Ênfase3 3 2 2" xfId="266" xr:uid="{00000000-0005-0000-0000-000061000000}"/>
    <cellStyle name="20% - Ênfase3 3 2 2 2" xfId="526" xr:uid="{00000000-0005-0000-0000-000062000000}"/>
    <cellStyle name="20% - Ênfase3 3 2 3" xfId="398" xr:uid="{00000000-0005-0000-0000-000063000000}"/>
    <cellStyle name="20% - Ênfase3 3 3" xfId="215" xr:uid="{00000000-0005-0000-0000-000064000000}"/>
    <cellStyle name="20% - Ênfase3 3 3 2" xfId="476" xr:uid="{00000000-0005-0000-0000-000065000000}"/>
    <cellStyle name="20% - Ênfase3 3 4" xfId="347" xr:uid="{00000000-0005-0000-0000-000066000000}"/>
    <cellStyle name="20% - Ênfase3 4" xfId="86" xr:uid="{00000000-0005-0000-0000-000067000000}"/>
    <cellStyle name="20% - Ênfase3 4 2" xfId="144" xr:uid="{00000000-0005-0000-0000-000068000000}"/>
    <cellStyle name="20% - Ênfase3 4 2 2" xfId="275" xr:uid="{00000000-0005-0000-0000-000069000000}"/>
    <cellStyle name="20% - Ênfase3 4 2 2 2" xfId="535" xr:uid="{00000000-0005-0000-0000-00006A000000}"/>
    <cellStyle name="20% - Ênfase3 4 2 3" xfId="407" xr:uid="{00000000-0005-0000-0000-00006B000000}"/>
    <cellStyle name="20% - Ênfase3 4 3" xfId="225" xr:uid="{00000000-0005-0000-0000-00006C000000}"/>
    <cellStyle name="20% - Ênfase3 4 3 2" xfId="485" xr:uid="{00000000-0005-0000-0000-00006D000000}"/>
    <cellStyle name="20% - Ênfase3 4 4" xfId="357" xr:uid="{00000000-0005-0000-0000-00006E000000}"/>
    <cellStyle name="20% - Ênfase3 5" xfId="101" xr:uid="{00000000-0005-0000-0000-00006F000000}"/>
    <cellStyle name="20% - Ênfase3 5 2" xfId="239" xr:uid="{00000000-0005-0000-0000-000070000000}"/>
    <cellStyle name="20% - Ênfase3 5 2 2" xfId="499" xr:uid="{00000000-0005-0000-0000-000071000000}"/>
    <cellStyle name="20% - Ênfase3 5 3" xfId="371" xr:uid="{00000000-0005-0000-0000-000072000000}"/>
    <cellStyle name="20% - Ênfase3 6" xfId="158" xr:uid="{00000000-0005-0000-0000-000073000000}"/>
    <cellStyle name="20% - Ênfase3 6 2" xfId="289" xr:uid="{00000000-0005-0000-0000-000074000000}"/>
    <cellStyle name="20% - Ênfase3 6 2 2" xfId="549" xr:uid="{00000000-0005-0000-0000-000075000000}"/>
    <cellStyle name="20% - Ênfase3 6 3" xfId="421" xr:uid="{00000000-0005-0000-0000-000076000000}"/>
    <cellStyle name="20% - Ênfase3 7" xfId="172" xr:uid="{00000000-0005-0000-0000-000077000000}"/>
    <cellStyle name="20% - Ênfase3 7 2" xfId="303" xr:uid="{00000000-0005-0000-0000-000078000000}"/>
    <cellStyle name="20% - Ênfase3 7 2 2" xfId="563" xr:uid="{00000000-0005-0000-0000-000079000000}"/>
    <cellStyle name="20% - Ênfase3 7 3" xfId="435" xr:uid="{00000000-0005-0000-0000-00007A000000}"/>
    <cellStyle name="20% - Ênfase3 8" xfId="186" xr:uid="{00000000-0005-0000-0000-00007B000000}"/>
    <cellStyle name="20% - Ênfase3 8 2" xfId="449" xr:uid="{00000000-0005-0000-0000-00007C000000}"/>
    <cellStyle name="20% - Ênfase3 9" xfId="318" xr:uid="{00000000-0005-0000-0000-00007D000000}"/>
    <cellStyle name="20% - Ênfase4" xfId="31" builtinId="42" customBuiltin="1"/>
    <cellStyle name="20% - Ênfase4 10" xfId="579" xr:uid="{00000000-0005-0000-0000-00007F000000}"/>
    <cellStyle name="20% - Ênfase4 11" xfId="593" xr:uid="{00000000-0005-0000-0000-000080000000}"/>
    <cellStyle name="20% - Ênfase4 12" xfId="611" xr:uid="{02324DEA-891A-4D1B-BB86-8C29DD36847D}"/>
    <cellStyle name="20% - Ênfase4 13" xfId="631" xr:uid="{26C8F163-0727-402D-A198-09836E62F45A}"/>
    <cellStyle name="20% - Ênfase4 14" xfId="652" xr:uid="{CDB83FCB-554B-45D6-828C-4C1FD7EF3818}"/>
    <cellStyle name="20% - Ênfase4 15" xfId="672" xr:uid="{BEC1CC16-97C8-48CA-B721-7C6ACE6B3CD3}"/>
    <cellStyle name="20% - Ênfase4 2" xfId="46" xr:uid="{00000000-0005-0000-0000-000081000000}"/>
    <cellStyle name="20% - Ênfase4 2 2" xfId="115" xr:uid="{00000000-0005-0000-0000-000082000000}"/>
    <cellStyle name="20% - Ênfase4 2 2 2" xfId="251" xr:uid="{00000000-0005-0000-0000-000083000000}"/>
    <cellStyle name="20% - Ênfase4 2 2 2 2" xfId="511" xr:uid="{00000000-0005-0000-0000-000084000000}"/>
    <cellStyle name="20% - Ênfase4 2 2 3" xfId="383" xr:uid="{00000000-0005-0000-0000-000085000000}"/>
    <cellStyle name="20% - Ênfase4 2 3" xfId="200" xr:uid="{00000000-0005-0000-0000-000086000000}"/>
    <cellStyle name="20% - Ênfase4 2 3 2" xfId="461" xr:uid="{00000000-0005-0000-0000-000087000000}"/>
    <cellStyle name="20% - Ênfase4 2 4" xfId="332" xr:uid="{00000000-0005-0000-0000-000088000000}"/>
    <cellStyle name="20% - Ênfase4 3" xfId="77" xr:uid="{00000000-0005-0000-0000-000089000000}"/>
    <cellStyle name="20% - Ênfase4 3 2" xfId="136" xr:uid="{00000000-0005-0000-0000-00008A000000}"/>
    <cellStyle name="20% - Ênfase4 3 2 2" xfId="268" xr:uid="{00000000-0005-0000-0000-00008B000000}"/>
    <cellStyle name="20% - Ênfase4 3 2 2 2" xfId="528" xr:uid="{00000000-0005-0000-0000-00008C000000}"/>
    <cellStyle name="20% - Ênfase4 3 2 3" xfId="400" xr:uid="{00000000-0005-0000-0000-00008D000000}"/>
    <cellStyle name="20% - Ênfase4 3 3" xfId="217" xr:uid="{00000000-0005-0000-0000-00008E000000}"/>
    <cellStyle name="20% - Ênfase4 3 3 2" xfId="478" xr:uid="{00000000-0005-0000-0000-00008F000000}"/>
    <cellStyle name="20% - Ênfase4 3 4" xfId="349" xr:uid="{00000000-0005-0000-0000-000090000000}"/>
    <cellStyle name="20% - Ênfase4 4" xfId="88" xr:uid="{00000000-0005-0000-0000-000091000000}"/>
    <cellStyle name="20% - Ênfase4 4 2" xfId="146" xr:uid="{00000000-0005-0000-0000-000092000000}"/>
    <cellStyle name="20% - Ênfase4 4 2 2" xfId="277" xr:uid="{00000000-0005-0000-0000-000093000000}"/>
    <cellStyle name="20% - Ênfase4 4 2 2 2" xfId="537" xr:uid="{00000000-0005-0000-0000-000094000000}"/>
    <cellStyle name="20% - Ênfase4 4 2 3" xfId="409" xr:uid="{00000000-0005-0000-0000-000095000000}"/>
    <cellStyle name="20% - Ênfase4 4 3" xfId="227" xr:uid="{00000000-0005-0000-0000-000096000000}"/>
    <cellStyle name="20% - Ênfase4 4 3 2" xfId="487" xr:uid="{00000000-0005-0000-0000-000097000000}"/>
    <cellStyle name="20% - Ênfase4 4 4" xfId="359" xr:uid="{00000000-0005-0000-0000-000098000000}"/>
    <cellStyle name="20% - Ênfase4 5" xfId="103" xr:uid="{00000000-0005-0000-0000-000099000000}"/>
    <cellStyle name="20% - Ênfase4 5 2" xfId="241" xr:uid="{00000000-0005-0000-0000-00009A000000}"/>
    <cellStyle name="20% - Ênfase4 5 2 2" xfId="501" xr:uid="{00000000-0005-0000-0000-00009B000000}"/>
    <cellStyle name="20% - Ênfase4 5 3" xfId="373" xr:uid="{00000000-0005-0000-0000-00009C000000}"/>
    <cellStyle name="20% - Ênfase4 6" xfId="160" xr:uid="{00000000-0005-0000-0000-00009D000000}"/>
    <cellStyle name="20% - Ênfase4 6 2" xfId="291" xr:uid="{00000000-0005-0000-0000-00009E000000}"/>
    <cellStyle name="20% - Ênfase4 6 2 2" xfId="551" xr:uid="{00000000-0005-0000-0000-00009F000000}"/>
    <cellStyle name="20% - Ênfase4 6 3" xfId="423" xr:uid="{00000000-0005-0000-0000-0000A0000000}"/>
    <cellStyle name="20% - Ênfase4 7" xfId="174" xr:uid="{00000000-0005-0000-0000-0000A1000000}"/>
    <cellStyle name="20% - Ênfase4 7 2" xfId="305" xr:uid="{00000000-0005-0000-0000-0000A2000000}"/>
    <cellStyle name="20% - Ênfase4 7 2 2" xfId="565" xr:uid="{00000000-0005-0000-0000-0000A3000000}"/>
    <cellStyle name="20% - Ênfase4 7 3" xfId="437" xr:uid="{00000000-0005-0000-0000-0000A4000000}"/>
    <cellStyle name="20% - Ênfase4 8" xfId="188" xr:uid="{00000000-0005-0000-0000-0000A5000000}"/>
    <cellStyle name="20% - Ênfase4 8 2" xfId="451" xr:uid="{00000000-0005-0000-0000-0000A6000000}"/>
    <cellStyle name="20% - Ênfase4 9" xfId="320" xr:uid="{00000000-0005-0000-0000-0000A7000000}"/>
    <cellStyle name="20% - Ênfase5" xfId="35" builtinId="46" customBuiltin="1"/>
    <cellStyle name="20% - Ênfase5 10" xfId="595" xr:uid="{00000000-0005-0000-0000-0000A9000000}"/>
    <cellStyle name="20% - Ênfase5 11" xfId="614" xr:uid="{FE15844D-E9F3-4AC7-9B61-DEEBD83EB0F4}"/>
    <cellStyle name="20% - Ênfase5 12" xfId="634" xr:uid="{0909B922-FD8D-49FA-AEBD-CDA01F7C2047}"/>
    <cellStyle name="20% - Ênfase5 13" xfId="655" xr:uid="{1F3FF3B7-BD09-4A92-AD31-4E3E3F10BEA8}"/>
    <cellStyle name="20% - Ênfase5 14" xfId="675" xr:uid="{4576F720-65D3-485E-904E-126E7A88AA63}"/>
    <cellStyle name="20% - Ênfase5 2" xfId="47" xr:uid="{00000000-0005-0000-0000-0000AA000000}"/>
    <cellStyle name="20% - Ênfase5 2 2" xfId="116" xr:uid="{00000000-0005-0000-0000-0000AB000000}"/>
    <cellStyle name="20% - Ênfase5 2 2 2" xfId="252" xr:uid="{00000000-0005-0000-0000-0000AC000000}"/>
    <cellStyle name="20% - Ênfase5 2 2 2 2" xfId="512" xr:uid="{00000000-0005-0000-0000-0000AD000000}"/>
    <cellStyle name="20% - Ênfase5 2 2 3" xfId="384" xr:uid="{00000000-0005-0000-0000-0000AE000000}"/>
    <cellStyle name="20% - Ênfase5 2 3" xfId="201" xr:uid="{00000000-0005-0000-0000-0000AF000000}"/>
    <cellStyle name="20% - Ênfase5 2 3 2" xfId="462" xr:uid="{00000000-0005-0000-0000-0000B0000000}"/>
    <cellStyle name="20% - Ênfase5 2 4" xfId="333" xr:uid="{00000000-0005-0000-0000-0000B1000000}"/>
    <cellStyle name="20% - Ênfase5 3" xfId="90" xr:uid="{00000000-0005-0000-0000-0000B2000000}"/>
    <cellStyle name="20% - Ênfase5 3 2" xfId="148" xr:uid="{00000000-0005-0000-0000-0000B3000000}"/>
    <cellStyle name="20% - Ênfase5 3 2 2" xfId="279" xr:uid="{00000000-0005-0000-0000-0000B4000000}"/>
    <cellStyle name="20% - Ênfase5 3 2 2 2" xfId="539" xr:uid="{00000000-0005-0000-0000-0000B5000000}"/>
    <cellStyle name="20% - Ênfase5 3 2 3" xfId="411" xr:uid="{00000000-0005-0000-0000-0000B6000000}"/>
    <cellStyle name="20% - Ênfase5 3 3" xfId="229" xr:uid="{00000000-0005-0000-0000-0000B7000000}"/>
    <cellStyle name="20% - Ênfase5 3 3 2" xfId="489" xr:uid="{00000000-0005-0000-0000-0000B8000000}"/>
    <cellStyle name="20% - Ênfase5 3 4" xfId="361" xr:uid="{00000000-0005-0000-0000-0000B9000000}"/>
    <cellStyle name="20% - Ênfase5 4" xfId="105" xr:uid="{00000000-0005-0000-0000-0000BA000000}"/>
    <cellStyle name="20% - Ênfase5 4 2" xfId="243" xr:uid="{00000000-0005-0000-0000-0000BB000000}"/>
    <cellStyle name="20% - Ênfase5 4 2 2" xfId="503" xr:uid="{00000000-0005-0000-0000-0000BC000000}"/>
    <cellStyle name="20% - Ênfase5 4 3" xfId="375" xr:uid="{00000000-0005-0000-0000-0000BD000000}"/>
    <cellStyle name="20% - Ênfase5 5" xfId="162" xr:uid="{00000000-0005-0000-0000-0000BE000000}"/>
    <cellStyle name="20% - Ênfase5 5 2" xfId="293" xr:uid="{00000000-0005-0000-0000-0000BF000000}"/>
    <cellStyle name="20% - Ênfase5 5 2 2" xfId="553" xr:uid="{00000000-0005-0000-0000-0000C0000000}"/>
    <cellStyle name="20% - Ênfase5 5 3" xfId="425" xr:uid="{00000000-0005-0000-0000-0000C1000000}"/>
    <cellStyle name="20% - Ênfase5 6" xfId="176" xr:uid="{00000000-0005-0000-0000-0000C2000000}"/>
    <cellStyle name="20% - Ênfase5 6 2" xfId="307" xr:uid="{00000000-0005-0000-0000-0000C3000000}"/>
    <cellStyle name="20% - Ênfase5 6 2 2" xfId="567" xr:uid="{00000000-0005-0000-0000-0000C4000000}"/>
    <cellStyle name="20% - Ênfase5 6 3" xfId="439" xr:uid="{00000000-0005-0000-0000-0000C5000000}"/>
    <cellStyle name="20% - Ênfase5 7" xfId="190" xr:uid="{00000000-0005-0000-0000-0000C6000000}"/>
    <cellStyle name="20% - Ênfase5 7 2" xfId="453" xr:uid="{00000000-0005-0000-0000-0000C7000000}"/>
    <cellStyle name="20% - Ênfase5 8" xfId="322" xr:uid="{00000000-0005-0000-0000-0000C8000000}"/>
    <cellStyle name="20% - Ênfase5 9" xfId="581" xr:uid="{00000000-0005-0000-0000-0000C9000000}"/>
    <cellStyle name="20% - Ênfase6" xfId="39" builtinId="50" customBuiltin="1"/>
    <cellStyle name="20% - Ênfase6 10" xfId="597" xr:uid="{00000000-0005-0000-0000-0000CB000000}"/>
    <cellStyle name="20% - Ênfase6 11" xfId="617" xr:uid="{3417B176-B913-4A0E-8B29-E2C45F61981F}"/>
    <cellStyle name="20% - Ênfase6 12" xfId="637" xr:uid="{6F7FF8D7-0FF1-4F5D-ADE9-68EF4DDE810A}"/>
    <cellStyle name="20% - Ênfase6 13" xfId="658" xr:uid="{AF486C77-31DC-4DFC-B6C5-D0D1471A9417}"/>
    <cellStyle name="20% - Ênfase6 14" xfId="678" xr:uid="{A39C04B9-8DA6-4F63-AB44-2795DB0DCA4D}"/>
    <cellStyle name="20% - Ênfase6 2" xfId="48" xr:uid="{00000000-0005-0000-0000-0000CC000000}"/>
    <cellStyle name="20% - Ênfase6 2 2" xfId="117" xr:uid="{00000000-0005-0000-0000-0000CD000000}"/>
    <cellStyle name="20% - Ênfase6 2 2 2" xfId="253" xr:uid="{00000000-0005-0000-0000-0000CE000000}"/>
    <cellStyle name="20% - Ênfase6 2 2 2 2" xfId="513" xr:uid="{00000000-0005-0000-0000-0000CF000000}"/>
    <cellStyle name="20% - Ênfase6 2 2 3" xfId="385" xr:uid="{00000000-0005-0000-0000-0000D0000000}"/>
    <cellStyle name="20% - Ênfase6 2 3" xfId="202" xr:uid="{00000000-0005-0000-0000-0000D1000000}"/>
    <cellStyle name="20% - Ênfase6 2 3 2" xfId="463" xr:uid="{00000000-0005-0000-0000-0000D2000000}"/>
    <cellStyle name="20% - Ênfase6 2 4" xfId="334" xr:uid="{00000000-0005-0000-0000-0000D3000000}"/>
    <cellStyle name="20% - Ênfase6 3" xfId="92" xr:uid="{00000000-0005-0000-0000-0000D4000000}"/>
    <cellStyle name="20% - Ênfase6 3 2" xfId="150" xr:uid="{00000000-0005-0000-0000-0000D5000000}"/>
    <cellStyle name="20% - Ênfase6 3 2 2" xfId="281" xr:uid="{00000000-0005-0000-0000-0000D6000000}"/>
    <cellStyle name="20% - Ênfase6 3 2 2 2" xfId="541" xr:uid="{00000000-0005-0000-0000-0000D7000000}"/>
    <cellStyle name="20% - Ênfase6 3 2 3" xfId="413" xr:uid="{00000000-0005-0000-0000-0000D8000000}"/>
    <cellStyle name="20% - Ênfase6 3 3" xfId="231" xr:uid="{00000000-0005-0000-0000-0000D9000000}"/>
    <cellStyle name="20% - Ênfase6 3 3 2" xfId="491" xr:uid="{00000000-0005-0000-0000-0000DA000000}"/>
    <cellStyle name="20% - Ênfase6 3 4" xfId="363" xr:uid="{00000000-0005-0000-0000-0000DB000000}"/>
    <cellStyle name="20% - Ênfase6 4" xfId="107" xr:uid="{00000000-0005-0000-0000-0000DC000000}"/>
    <cellStyle name="20% - Ênfase6 4 2" xfId="245" xr:uid="{00000000-0005-0000-0000-0000DD000000}"/>
    <cellStyle name="20% - Ênfase6 4 2 2" xfId="505" xr:uid="{00000000-0005-0000-0000-0000DE000000}"/>
    <cellStyle name="20% - Ênfase6 4 3" xfId="377" xr:uid="{00000000-0005-0000-0000-0000DF000000}"/>
    <cellStyle name="20% - Ênfase6 5" xfId="164" xr:uid="{00000000-0005-0000-0000-0000E0000000}"/>
    <cellStyle name="20% - Ênfase6 5 2" xfId="295" xr:uid="{00000000-0005-0000-0000-0000E1000000}"/>
    <cellStyle name="20% - Ênfase6 5 2 2" xfId="555" xr:uid="{00000000-0005-0000-0000-0000E2000000}"/>
    <cellStyle name="20% - Ênfase6 5 3" xfId="427" xr:uid="{00000000-0005-0000-0000-0000E3000000}"/>
    <cellStyle name="20% - Ênfase6 6" xfId="178" xr:uid="{00000000-0005-0000-0000-0000E4000000}"/>
    <cellStyle name="20% - Ênfase6 6 2" xfId="309" xr:uid="{00000000-0005-0000-0000-0000E5000000}"/>
    <cellStyle name="20% - Ênfase6 6 2 2" xfId="569" xr:uid="{00000000-0005-0000-0000-0000E6000000}"/>
    <cellStyle name="20% - Ênfase6 6 3" xfId="441" xr:uid="{00000000-0005-0000-0000-0000E7000000}"/>
    <cellStyle name="20% - Ênfase6 7" xfId="192" xr:uid="{00000000-0005-0000-0000-0000E8000000}"/>
    <cellStyle name="20% - Ênfase6 7 2" xfId="455" xr:uid="{00000000-0005-0000-0000-0000E9000000}"/>
    <cellStyle name="20% - Ênfase6 8" xfId="324" xr:uid="{00000000-0005-0000-0000-0000EA000000}"/>
    <cellStyle name="20% - Ênfase6 9" xfId="583" xr:uid="{00000000-0005-0000-0000-0000EB000000}"/>
    <cellStyle name="40% - Ênfase1" xfId="20" builtinId="31" customBuiltin="1"/>
    <cellStyle name="40% - Ênfase1 10" xfId="588" xr:uid="{00000000-0005-0000-0000-0000ED000000}"/>
    <cellStyle name="40% - Ênfase1 11" xfId="603" xr:uid="{4AF15EF7-E334-4B17-B846-96EB0CECAE46}"/>
    <cellStyle name="40% - Ênfase1 12" xfId="623" xr:uid="{FE006182-4222-442B-B945-1F17DD1E15F7}"/>
    <cellStyle name="40% - Ênfase1 13" xfId="644" xr:uid="{830E9D4E-E9EB-4B16-8BF8-31A0ADDE91E0}"/>
    <cellStyle name="40% - Ênfase1 14" xfId="664" xr:uid="{0A619936-5891-42C6-BA1F-44BACA3A1FDF}"/>
    <cellStyle name="40% - Ênfase1 2" xfId="49" xr:uid="{00000000-0005-0000-0000-0000EE000000}"/>
    <cellStyle name="40% - Ênfase1 2 2" xfId="118" xr:uid="{00000000-0005-0000-0000-0000EF000000}"/>
    <cellStyle name="40% - Ênfase1 2 2 2" xfId="254" xr:uid="{00000000-0005-0000-0000-0000F0000000}"/>
    <cellStyle name="40% - Ênfase1 2 2 2 2" xfId="514" xr:uid="{00000000-0005-0000-0000-0000F1000000}"/>
    <cellStyle name="40% - Ênfase1 2 2 3" xfId="386" xr:uid="{00000000-0005-0000-0000-0000F2000000}"/>
    <cellStyle name="40% - Ênfase1 2 3" xfId="203" xr:uid="{00000000-0005-0000-0000-0000F3000000}"/>
    <cellStyle name="40% - Ênfase1 2 3 2" xfId="464" xr:uid="{00000000-0005-0000-0000-0000F4000000}"/>
    <cellStyle name="40% - Ênfase1 2 4" xfId="335" xr:uid="{00000000-0005-0000-0000-0000F5000000}"/>
    <cellStyle name="40% - Ênfase1 3" xfId="83" xr:uid="{00000000-0005-0000-0000-0000F6000000}"/>
    <cellStyle name="40% - Ênfase1 3 2" xfId="141" xr:uid="{00000000-0005-0000-0000-0000F7000000}"/>
    <cellStyle name="40% - Ênfase1 3 2 2" xfId="272" xr:uid="{00000000-0005-0000-0000-0000F8000000}"/>
    <cellStyle name="40% - Ênfase1 3 2 2 2" xfId="532" xr:uid="{00000000-0005-0000-0000-0000F9000000}"/>
    <cellStyle name="40% - Ênfase1 3 2 3" xfId="404" xr:uid="{00000000-0005-0000-0000-0000FA000000}"/>
    <cellStyle name="40% - Ênfase1 3 3" xfId="222" xr:uid="{00000000-0005-0000-0000-0000FB000000}"/>
    <cellStyle name="40% - Ênfase1 3 3 2" xfId="482" xr:uid="{00000000-0005-0000-0000-0000FC000000}"/>
    <cellStyle name="40% - Ênfase1 3 4" xfId="354" xr:uid="{00000000-0005-0000-0000-0000FD000000}"/>
    <cellStyle name="40% - Ênfase1 4" xfId="98" xr:uid="{00000000-0005-0000-0000-0000FE000000}"/>
    <cellStyle name="40% - Ênfase1 4 2" xfId="236" xr:uid="{00000000-0005-0000-0000-0000FF000000}"/>
    <cellStyle name="40% - Ênfase1 4 2 2" xfId="496" xr:uid="{00000000-0005-0000-0000-000000010000}"/>
    <cellStyle name="40% - Ênfase1 4 3" xfId="368" xr:uid="{00000000-0005-0000-0000-000001010000}"/>
    <cellStyle name="40% - Ênfase1 5" xfId="155" xr:uid="{00000000-0005-0000-0000-000002010000}"/>
    <cellStyle name="40% - Ênfase1 5 2" xfId="286" xr:uid="{00000000-0005-0000-0000-000003010000}"/>
    <cellStyle name="40% - Ênfase1 5 2 2" xfId="546" xr:uid="{00000000-0005-0000-0000-000004010000}"/>
    <cellStyle name="40% - Ênfase1 5 3" xfId="418" xr:uid="{00000000-0005-0000-0000-000005010000}"/>
    <cellStyle name="40% - Ênfase1 6" xfId="169" xr:uid="{00000000-0005-0000-0000-000006010000}"/>
    <cellStyle name="40% - Ênfase1 6 2" xfId="300" xr:uid="{00000000-0005-0000-0000-000007010000}"/>
    <cellStyle name="40% - Ênfase1 6 2 2" xfId="560" xr:uid="{00000000-0005-0000-0000-000008010000}"/>
    <cellStyle name="40% - Ênfase1 6 3" xfId="432" xr:uid="{00000000-0005-0000-0000-000009010000}"/>
    <cellStyle name="40% - Ênfase1 7" xfId="183" xr:uid="{00000000-0005-0000-0000-00000A010000}"/>
    <cellStyle name="40% - Ênfase1 7 2" xfId="446" xr:uid="{00000000-0005-0000-0000-00000B010000}"/>
    <cellStyle name="40% - Ênfase1 8" xfId="315" xr:uid="{00000000-0005-0000-0000-00000C010000}"/>
    <cellStyle name="40% - Ênfase1 9" xfId="574" xr:uid="{00000000-0005-0000-0000-00000D010000}"/>
    <cellStyle name="40% - Ênfase2" xfId="24" builtinId="35" customBuiltin="1"/>
    <cellStyle name="40% - Ênfase2 10" xfId="590" xr:uid="{00000000-0005-0000-0000-00000F010000}"/>
    <cellStyle name="40% - Ênfase2 11" xfId="606" xr:uid="{DE83D656-9740-4040-9669-A389DC9EEDB7}"/>
    <cellStyle name="40% - Ênfase2 12" xfId="626" xr:uid="{6972634D-4166-4C92-AD98-850595421998}"/>
    <cellStyle name="40% - Ênfase2 13" xfId="647" xr:uid="{3ECC5699-F71A-44C0-84A2-CA9A561A07A0}"/>
    <cellStyle name="40% - Ênfase2 14" xfId="667" xr:uid="{2FEA7623-A0F1-4CDC-AC46-27B033093820}"/>
    <cellStyle name="40% - Ênfase2 2" xfId="50" xr:uid="{00000000-0005-0000-0000-000010010000}"/>
    <cellStyle name="40% - Ênfase2 2 2" xfId="119" xr:uid="{00000000-0005-0000-0000-000011010000}"/>
    <cellStyle name="40% - Ênfase2 2 2 2" xfId="255" xr:uid="{00000000-0005-0000-0000-000012010000}"/>
    <cellStyle name="40% - Ênfase2 2 2 2 2" xfId="515" xr:uid="{00000000-0005-0000-0000-000013010000}"/>
    <cellStyle name="40% - Ênfase2 2 2 3" xfId="387" xr:uid="{00000000-0005-0000-0000-000014010000}"/>
    <cellStyle name="40% - Ênfase2 2 3" xfId="204" xr:uid="{00000000-0005-0000-0000-000015010000}"/>
    <cellStyle name="40% - Ênfase2 2 3 2" xfId="465" xr:uid="{00000000-0005-0000-0000-000016010000}"/>
    <cellStyle name="40% - Ênfase2 2 4" xfId="336" xr:uid="{00000000-0005-0000-0000-000017010000}"/>
    <cellStyle name="40% - Ênfase2 3" xfId="85" xr:uid="{00000000-0005-0000-0000-000018010000}"/>
    <cellStyle name="40% - Ênfase2 3 2" xfId="143" xr:uid="{00000000-0005-0000-0000-000019010000}"/>
    <cellStyle name="40% - Ênfase2 3 2 2" xfId="274" xr:uid="{00000000-0005-0000-0000-00001A010000}"/>
    <cellStyle name="40% - Ênfase2 3 2 2 2" xfId="534" xr:uid="{00000000-0005-0000-0000-00001B010000}"/>
    <cellStyle name="40% - Ênfase2 3 2 3" xfId="406" xr:uid="{00000000-0005-0000-0000-00001C010000}"/>
    <cellStyle name="40% - Ênfase2 3 3" xfId="224" xr:uid="{00000000-0005-0000-0000-00001D010000}"/>
    <cellStyle name="40% - Ênfase2 3 3 2" xfId="484" xr:uid="{00000000-0005-0000-0000-00001E010000}"/>
    <cellStyle name="40% - Ênfase2 3 4" xfId="356" xr:uid="{00000000-0005-0000-0000-00001F010000}"/>
    <cellStyle name="40% - Ênfase2 4" xfId="100" xr:uid="{00000000-0005-0000-0000-000020010000}"/>
    <cellStyle name="40% - Ênfase2 4 2" xfId="238" xr:uid="{00000000-0005-0000-0000-000021010000}"/>
    <cellStyle name="40% - Ênfase2 4 2 2" xfId="498" xr:uid="{00000000-0005-0000-0000-000022010000}"/>
    <cellStyle name="40% - Ênfase2 4 3" xfId="370" xr:uid="{00000000-0005-0000-0000-000023010000}"/>
    <cellStyle name="40% - Ênfase2 5" xfId="157" xr:uid="{00000000-0005-0000-0000-000024010000}"/>
    <cellStyle name="40% - Ênfase2 5 2" xfId="288" xr:uid="{00000000-0005-0000-0000-000025010000}"/>
    <cellStyle name="40% - Ênfase2 5 2 2" xfId="548" xr:uid="{00000000-0005-0000-0000-000026010000}"/>
    <cellStyle name="40% - Ênfase2 5 3" xfId="420" xr:uid="{00000000-0005-0000-0000-000027010000}"/>
    <cellStyle name="40% - Ênfase2 6" xfId="171" xr:uid="{00000000-0005-0000-0000-000028010000}"/>
    <cellStyle name="40% - Ênfase2 6 2" xfId="302" xr:uid="{00000000-0005-0000-0000-000029010000}"/>
    <cellStyle name="40% - Ênfase2 6 2 2" xfId="562" xr:uid="{00000000-0005-0000-0000-00002A010000}"/>
    <cellStyle name="40% - Ênfase2 6 3" xfId="434" xr:uid="{00000000-0005-0000-0000-00002B010000}"/>
    <cellStyle name="40% - Ênfase2 7" xfId="185" xr:uid="{00000000-0005-0000-0000-00002C010000}"/>
    <cellStyle name="40% - Ênfase2 7 2" xfId="448" xr:uid="{00000000-0005-0000-0000-00002D010000}"/>
    <cellStyle name="40% - Ênfase2 8" xfId="317" xr:uid="{00000000-0005-0000-0000-00002E010000}"/>
    <cellStyle name="40% - Ênfase2 9" xfId="576" xr:uid="{00000000-0005-0000-0000-00002F010000}"/>
    <cellStyle name="40% - Ênfase3" xfId="28" builtinId="39" customBuiltin="1"/>
    <cellStyle name="40% - Ênfase3 10" xfId="578" xr:uid="{00000000-0005-0000-0000-000031010000}"/>
    <cellStyle name="40% - Ênfase3 11" xfId="592" xr:uid="{00000000-0005-0000-0000-000032010000}"/>
    <cellStyle name="40% - Ênfase3 12" xfId="609" xr:uid="{2DA42072-D5B1-46D2-944A-CD3C68F714FA}"/>
    <cellStyle name="40% - Ênfase3 13" xfId="629" xr:uid="{9E6E7CFB-E6DF-4277-A2F5-FBF77A93E3CC}"/>
    <cellStyle name="40% - Ênfase3 14" xfId="650" xr:uid="{84D69D90-CB2B-41EC-B88E-BA053C00C463}"/>
    <cellStyle name="40% - Ênfase3 15" xfId="670" xr:uid="{8228DF20-163E-4DD2-BC55-F9778DFC1625}"/>
    <cellStyle name="40% - Ênfase3 2" xfId="51" xr:uid="{00000000-0005-0000-0000-000033010000}"/>
    <cellStyle name="40% - Ênfase3 2 2" xfId="120" xr:uid="{00000000-0005-0000-0000-000034010000}"/>
    <cellStyle name="40% - Ênfase3 2 2 2" xfId="256" xr:uid="{00000000-0005-0000-0000-000035010000}"/>
    <cellStyle name="40% - Ênfase3 2 2 2 2" xfId="516" xr:uid="{00000000-0005-0000-0000-000036010000}"/>
    <cellStyle name="40% - Ênfase3 2 2 3" xfId="388" xr:uid="{00000000-0005-0000-0000-000037010000}"/>
    <cellStyle name="40% - Ênfase3 2 3" xfId="205" xr:uid="{00000000-0005-0000-0000-000038010000}"/>
    <cellStyle name="40% - Ênfase3 2 3 2" xfId="466" xr:uid="{00000000-0005-0000-0000-000039010000}"/>
    <cellStyle name="40% - Ênfase3 2 4" xfId="337" xr:uid="{00000000-0005-0000-0000-00003A010000}"/>
    <cellStyle name="40% - Ênfase3 3" xfId="76" xr:uid="{00000000-0005-0000-0000-00003B010000}"/>
    <cellStyle name="40% - Ênfase3 3 2" xfId="135" xr:uid="{00000000-0005-0000-0000-00003C010000}"/>
    <cellStyle name="40% - Ênfase3 3 2 2" xfId="267" xr:uid="{00000000-0005-0000-0000-00003D010000}"/>
    <cellStyle name="40% - Ênfase3 3 2 2 2" xfId="527" xr:uid="{00000000-0005-0000-0000-00003E010000}"/>
    <cellStyle name="40% - Ênfase3 3 2 3" xfId="399" xr:uid="{00000000-0005-0000-0000-00003F010000}"/>
    <cellStyle name="40% - Ênfase3 3 3" xfId="216" xr:uid="{00000000-0005-0000-0000-000040010000}"/>
    <cellStyle name="40% - Ênfase3 3 3 2" xfId="477" xr:uid="{00000000-0005-0000-0000-000041010000}"/>
    <cellStyle name="40% - Ênfase3 3 4" xfId="348" xr:uid="{00000000-0005-0000-0000-000042010000}"/>
    <cellStyle name="40% - Ênfase3 4" xfId="87" xr:uid="{00000000-0005-0000-0000-000043010000}"/>
    <cellStyle name="40% - Ênfase3 4 2" xfId="145" xr:uid="{00000000-0005-0000-0000-000044010000}"/>
    <cellStyle name="40% - Ênfase3 4 2 2" xfId="276" xr:uid="{00000000-0005-0000-0000-000045010000}"/>
    <cellStyle name="40% - Ênfase3 4 2 2 2" xfId="536" xr:uid="{00000000-0005-0000-0000-000046010000}"/>
    <cellStyle name="40% - Ênfase3 4 2 3" xfId="408" xr:uid="{00000000-0005-0000-0000-000047010000}"/>
    <cellStyle name="40% - Ênfase3 4 3" xfId="226" xr:uid="{00000000-0005-0000-0000-000048010000}"/>
    <cellStyle name="40% - Ênfase3 4 3 2" xfId="486" xr:uid="{00000000-0005-0000-0000-000049010000}"/>
    <cellStyle name="40% - Ênfase3 4 4" xfId="358" xr:uid="{00000000-0005-0000-0000-00004A010000}"/>
    <cellStyle name="40% - Ênfase3 5" xfId="102" xr:uid="{00000000-0005-0000-0000-00004B010000}"/>
    <cellStyle name="40% - Ênfase3 5 2" xfId="240" xr:uid="{00000000-0005-0000-0000-00004C010000}"/>
    <cellStyle name="40% - Ênfase3 5 2 2" xfId="500" xr:uid="{00000000-0005-0000-0000-00004D010000}"/>
    <cellStyle name="40% - Ênfase3 5 3" xfId="372" xr:uid="{00000000-0005-0000-0000-00004E010000}"/>
    <cellStyle name="40% - Ênfase3 6" xfId="159" xr:uid="{00000000-0005-0000-0000-00004F010000}"/>
    <cellStyle name="40% - Ênfase3 6 2" xfId="290" xr:uid="{00000000-0005-0000-0000-000050010000}"/>
    <cellStyle name="40% - Ênfase3 6 2 2" xfId="550" xr:uid="{00000000-0005-0000-0000-000051010000}"/>
    <cellStyle name="40% - Ênfase3 6 3" xfId="422" xr:uid="{00000000-0005-0000-0000-000052010000}"/>
    <cellStyle name="40% - Ênfase3 7" xfId="173" xr:uid="{00000000-0005-0000-0000-000053010000}"/>
    <cellStyle name="40% - Ênfase3 7 2" xfId="304" xr:uid="{00000000-0005-0000-0000-000054010000}"/>
    <cellStyle name="40% - Ênfase3 7 2 2" xfId="564" xr:uid="{00000000-0005-0000-0000-000055010000}"/>
    <cellStyle name="40% - Ênfase3 7 3" xfId="436" xr:uid="{00000000-0005-0000-0000-000056010000}"/>
    <cellStyle name="40% - Ênfase3 8" xfId="187" xr:uid="{00000000-0005-0000-0000-000057010000}"/>
    <cellStyle name="40% - Ênfase3 8 2" xfId="450" xr:uid="{00000000-0005-0000-0000-000058010000}"/>
    <cellStyle name="40% - Ênfase3 9" xfId="319" xr:uid="{00000000-0005-0000-0000-000059010000}"/>
    <cellStyle name="40% - Ênfase4" xfId="32" builtinId="43" customBuiltin="1"/>
    <cellStyle name="40% - Ênfase4 10" xfId="594" xr:uid="{00000000-0005-0000-0000-00005B010000}"/>
    <cellStyle name="40% - Ênfase4 11" xfId="612" xr:uid="{C6D5ACF5-204D-4A9B-A2AF-D34868F81C83}"/>
    <cellStyle name="40% - Ênfase4 12" xfId="632" xr:uid="{3FB2C06A-07FF-4805-BFFA-034E0F1A03B1}"/>
    <cellStyle name="40% - Ênfase4 13" xfId="653" xr:uid="{5622077A-EA44-428D-9C55-67A01FEAAC08}"/>
    <cellStyle name="40% - Ênfase4 14" xfId="673" xr:uid="{3A1EAD53-C561-4D1A-BB3F-B93FD26946C8}"/>
    <cellStyle name="40% - Ênfase4 2" xfId="52" xr:uid="{00000000-0005-0000-0000-00005C010000}"/>
    <cellStyle name="40% - Ênfase4 2 2" xfId="121" xr:uid="{00000000-0005-0000-0000-00005D010000}"/>
    <cellStyle name="40% - Ênfase4 2 2 2" xfId="257" xr:uid="{00000000-0005-0000-0000-00005E010000}"/>
    <cellStyle name="40% - Ênfase4 2 2 2 2" xfId="517" xr:uid="{00000000-0005-0000-0000-00005F010000}"/>
    <cellStyle name="40% - Ênfase4 2 2 3" xfId="389" xr:uid="{00000000-0005-0000-0000-000060010000}"/>
    <cellStyle name="40% - Ênfase4 2 3" xfId="206" xr:uid="{00000000-0005-0000-0000-000061010000}"/>
    <cellStyle name="40% - Ênfase4 2 3 2" xfId="467" xr:uid="{00000000-0005-0000-0000-000062010000}"/>
    <cellStyle name="40% - Ênfase4 2 4" xfId="338" xr:uid="{00000000-0005-0000-0000-000063010000}"/>
    <cellStyle name="40% - Ênfase4 3" xfId="89" xr:uid="{00000000-0005-0000-0000-000064010000}"/>
    <cellStyle name="40% - Ênfase4 3 2" xfId="147" xr:uid="{00000000-0005-0000-0000-000065010000}"/>
    <cellStyle name="40% - Ênfase4 3 2 2" xfId="278" xr:uid="{00000000-0005-0000-0000-000066010000}"/>
    <cellStyle name="40% - Ênfase4 3 2 2 2" xfId="538" xr:uid="{00000000-0005-0000-0000-000067010000}"/>
    <cellStyle name="40% - Ênfase4 3 2 3" xfId="410" xr:uid="{00000000-0005-0000-0000-000068010000}"/>
    <cellStyle name="40% - Ênfase4 3 3" xfId="228" xr:uid="{00000000-0005-0000-0000-000069010000}"/>
    <cellStyle name="40% - Ênfase4 3 3 2" xfId="488" xr:uid="{00000000-0005-0000-0000-00006A010000}"/>
    <cellStyle name="40% - Ênfase4 3 4" xfId="360" xr:uid="{00000000-0005-0000-0000-00006B010000}"/>
    <cellStyle name="40% - Ênfase4 4" xfId="104" xr:uid="{00000000-0005-0000-0000-00006C010000}"/>
    <cellStyle name="40% - Ênfase4 4 2" xfId="242" xr:uid="{00000000-0005-0000-0000-00006D010000}"/>
    <cellStyle name="40% - Ênfase4 4 2 2" xfId="502" xr:uid="{00000000-0005-0000-0000-00006E010000}"/>
    <cellStyle name="40% - Ênfase4 4 3" xfId="374" xr:uid="{00000000-0005-0000-0000-00006F010000}"/>
    <cellStyle name="40% - Ênfase4 5" xfId="161" xr:uid="{00000000-0005-0000-0000-000070010000}"/>
    <cellStyle name="40% - Ênfase4 5 2" xfId="292" xr:uid="{00000000-0005-0000-0000-000071010000}"/>
    <cellStyle name="40% - Ênfase4 5 2 2" xfId="552" xr:uid="{00000000-0005-0000-0000-000072010000}"/>
    <cellStyle name="40% - Ênfase4 5 3" xfId="424" xr:uid="{00000000-0005-0000-0000-000073010000}"/>
    <cellStyle name="40% - Ênfase4 6" xfId="175" xr:uid="{00000000-0005-0000-0000-000074010000}"/>
    <cellStyle name="40% - Ênfase4 6 2" xfId="306" xr:uid="{00000000-0005-0000-0000-000075010000}"/>
    <cellStyle name="40% - Ênfase4 6 2 2" xfId="566" xr:uid="{00000000-0005-0000-0000-000076010000}"/>
    <cellStyle name="40% - Ênfase4 6 3" xfId="438" xr:uid="{00000000-0005-0000-0000-000077010000}"/>
    <cellStyle name="40% - Ênfase4 7" xfId="189" xr:uid="{00000000-0005-0000-0000-000078010000}"/>
    <cellStyle name="40% - Ênfase4 7 2" xfId="452" xr:uid="{00000000-0005-0000-0000-000079010000}"/>
    <cellStyle name="40% - Ênfase4 8" xfId="321" xr:uid="{00000000-0005-0000-0000-00007A010000}"/>
    <cellStyle name="40% - Ênfase4 9" xfId="580" xr:uid="{00000000-0005-0000-0000-00007B010000}"/>
    <cellStyle name="40% - Ênfase5" xfId="36" builtinId="47" customBuiltin="1"/>
    <cellStyle name="40% - Ênfase5 10" xfId="596" xr:uid="{00000000-0005-0000-0000-00007D010000}"/>
    <cellStyle name="40% - Ênfase5 11" xfId="615" xr:uid="{AC60D638-E82A-4058-A207-3268F72D3C29}"/>
    <cellStyle name="40% - Ênfase5 12" xfId="635" xr:uid="{00D740AC-DFB1-48A6-A24C-8C4303E401B3}"/>
    <cellStyle name="40% - Ênfase5 13" xfId="656" xr:uid="{66F536A2-A28D-4F5D-A203-0FA49734C2CA}"/>
    <cellStyle name="40% - Ênfase5 14" xfId="676" xr:uid="{BABE3329-9B98-4CE4-8D1C-A55D80F1D671}"/>
    <cellStyle name="40% - Ênfase5 2" xfId="53" xr:uid="{00000000-0005-0000-0000-00007E010000}"/>
    <cellStyle name="40% - Ênfase5 2 2" xfId="122" xr:uid="{00000000-0005-0000-0000-00007F010000}"/>
    <cellStyle name="40% - Ênfase5 2 2 2" xfId="258" xr:uid="{00000000-0005-0000-0000-000080010000}"/>
    <cellStyle name="40% - Ênfase5 2 2 2 2" xfId="518" xr:uid="{00000000-0005-0000-0000-000081010000}"/>
    <cellStyle name="40% - Ênfase5 2 2 3" xfId="390" xr:uid="{00000000-0005-0000-0000-000082010000}"/>
    <cellStyle name="40% - Ênfase5 2 3" xfId="207" xr:uid="{00000000-0005-0000-0000-000083010000}"/>
    <cellStyle name="40% - Ênfase5 2 3 2" xfId="468" xr:uid="{00000000-0005-0000-0000-000084010000}"/>
    <cellStyle name="40% - Ênfase5 2 4" xfId="339" xr:uid="{00000000-0005-0000-0000-000085010000}"/>
    <cellStyle name="40% - Ênfase5 3" xfId="91" xr:uid="{00000000-0005-0000-0000-000086010000}"/>
    <cellStyle name="40% - Ênfase5 3 2" xfId="149" xr:uid="{00000000-0005-0000-0000-000087010000}"/>
    <cellStyle name="40% - Ênfase5 3 2 2" xfId="280" xr:uid="{00000000-0005-0000-0000-000088010000}"/>
    <cellStyle name="40% - Ênfase5 3 2 2 2" xfId="540" xr:uid="{00000000-0005-0000-0000-000089010000}"/>
    <cellStyle name="40% - Ênfase5 3 2 3" xfId="412" xr:uid="{00000000-0005-0000-0000-00008A010000}"/>
    <cellStyle name="40% - Ênfase5 3 3" xfId="230" xr:uid="{00000000-0005-0000-0000-00008B010000}"/>
    <cellStyle name="40% - Ênfase5 3 3 2" xfId="490" xr:uid="{00000000-0005-0000-0000-00008C010000}"/>
    <cellStyle name="40% - Ênfase5 3 4" xfId="362" xr:uid="{00000000-0005-0000-0000-00008D010000}"/>
    <cellStyle name="40% - Ênfase5 4" xfId="106" xr:uid="{00000000-0005-0000-0000-00008E010000}"/>
    <cellStyle name="40% - Ênfase5 4 2" xfId="244" xr:uid="{00000000-0005-0000-0000-00008F010000}"/>
    <cellStyle name="40% - Ênfase5 4 2 2" xfId="504" xr:uid="{00000000-0005-0000-0000-000090010000}"/>
    <cellStyle name="40% - Ênfase5 4 3" xfId="376" xr:uid="{00000000-0005-0000-0000-000091010000}"/>
    <cellStyle name="40% - Ênfase5 5" xfId="163" xr:uid="{00000000-0005-0000-0000-000092010000}"/>
    <cellStyle name="40% - Ênfase5 5 2" xfId="294" xr:uid="{00000000-0005-0000-0000-000093010000}"/>
    <cellStyle name="40% - Ênfase5 5 2 2" xfId="554" xr:uid="{00000000-0005-0000-0000-000094010000}"/>
    <cellStyle name="40% - Ênfase5 5 3" xfId="426" xr:uid="{00000000-0005-0000-0000-000095010000}"/>
    <cellStyle name="40% - Ênfase5 6" xfId="177" xr:uid="{00000000-0005-0000-0000-000096010000}"/>
    <cellStyle name="40% - Ênfase5 6 2" xfId="308" xr:uid="{00000000-0005-0000-0000-000097010000}"/>
    <cellStyle name="40% - Ênfase5 6 2 2" xfId="568" xr:uid="{00000000-0005-0000-0000-000098010000}"/>
    <cellStyle name="40% - Ênfase5 6 3" xfId="440" xr:uid="{00000000-0005-0000-0000-000099010000}"/>
    <cellStyle name="40% - Ênfase5 7" xfId="191" xr:uid="{00000000-0005-0000-0000-00009A010000}"/>
    <cellStyle name="40% - Ênfase5 7 2" xfId="454" xr:uid="{00000000-0005-0000-0000-00009B010000}"/>
    <cellStyle name="40% - Ênfase5 8" xfId="323" xr:uid="{00000000-0005-0000-0000-00009C010000}"/>
    <cellStyle name="40% - Ênfase5 9" xfId="582" xr:uid="{00000000-0005-0000-0000-00009D010000}"/>
    <cellStyle name="40% - Ênfase6" xfId="40" builtinId="51" customBuiltin="1"/>
    <cellStyle name="40% - Ênfase6 10" xfId="598" xr:uid="{00000000-0005-0000-0000-00009F010000}"/>
    <cellStyle name="40% - Ênfase6 11" xfId="618" xr:uid="{4EFB9070-74B6-4966-AA37-CB5CF625827C}"/>
    <cellStyle name="40% - Ênfase6 12" xfId="638" xr:uid="{4379B929-8B5B-4BD3-B99A-C1D8C834F744}"/>
    <cellStyle name="40% - Ênfase6 13" xfId="659" xr:uid="{D085711C-95CC-446D-AEAC-95DF17FC6A82}"/>
    <cellStyle name="40% - Ênfase6 14" xfId="679" xr:uid="{2697BD14-C291-45B7-ACC5-95E25EBA3980}"/>
    <cellStyle name="40% - Ênfase6 2" xfId="54" xr:uid="{00000000-0005-0000-0000-0000A0010000}"/>
    <cellStyle name="40% - Ênfase6 2 2" xfId="123" xr:uid="{00000000-0005-0000-0000-0000A1010000}"/>
    <cellStyle name="40% - Ênfase6 2 2 2" xfId="259" xr:uid="{00000000-0005-0000-0000-0000A2010000}"/>
    <cellStyle name="40% - Ênfase6 2 2 2 2" xfId="519" xr:uid="{00000000-0005-0000-0000-0000A3010000}"/>
    <cellStyle name="40% - Ênfase6 2 2 3" xfId="391" xr:uid="{00000000-0005-0000-0000-0000A4010000}"/>
    <cellStyle name="40% - Ênfase6 2 3" xfId="208" xr:uid="{00000000-0005-0000-0000-0000A5010000}"/>
    <cellStyle name="40% - Ênfase6 2 3 2" xfId="469" xr:uid="{00000000-0005-0000-0000-0000A6010000}"/>
    <cellStyle name="40% - Ênfase6 2 4" xfId="340" xr:uid="{00000000-0005-0000-0000-0000A7010000}"/>
    <cellStyle name="40% - Ênfase6 3" xfId="93" xr:uid="{00000000-0005-0000-0000-0000A8010000}"/>
    <cellStyle name="40% - Ênfase6 3 2" xfId="151" xr:uid="{00000000-0005-0000-0000-0000A9010000}"/>
    <cellStyle name="40% - Ênfase6 3 2 2" xfId="282" xr:uid="{00000000-0005-0000-0000-0000AA010000}"/>
    <cellStyle name="40% - Ênfase6 3 2 2 2" xfId="542" xr:uid="{00000000-0005-0000-0000-0000AB010000}"/>
    <cellStyle name="40% - Ênfase6 3 2 3" xfId="414" xr:uid="{00000000-0005-0000-0000-0000AC010000}"/>
    <cellStyle name="40% - Ênfase6 3 3" xfId="232" xr:uid="{00000000-0005-0000-0000-0000AD010000}"/>
    <cellStyle name="40% - Ênfase6 3 3 2" xfId="492" xr:uid="{00000000-0005-0000-0000-0000AE010000}"/>
    <cellStyle name="40% - Ênfase6 3 4" xfId="364" xr:uid="{00000000-0005-0000-0000-0000AF010000}"/>
    <cellStyle name="40% - Ênfase6 4" xfId="108" xr:uid="{00000000-0005-0000-0000-0000B0010000}"/>
    <cellStyle name="40% - Ênfase6 4 2" xfId="246" xr:uid="{00000000-0005-0000-0000-0000B1010000}"/>
    <cellStyle name="40% - Ênfase6 4 2 2" xfId="506" xr:uid="{00000000-0005-0000-0000-0000B2010000}"/>
    <cellStyle name="40% - Ênfase6 4 3" xfId="378" xr:uid="{00000000-0005-0000-0000-0000B3010000}"/>
    <cellStyle name="40% - Ênfase6 5" xfId="165" xr:uid="{00000000-0005-0000-0000-0000B4010000}"/>
    <cellStyle name="40% - Ênfase6 5 2" xfId="296" xr:uid="{00000000-0005-0000-0000-0000B5010000}"/>
    <cellStyle name="40% - Ênfase6 5 2 2" xfId="556" xr:uid="{00000000-0005-0000-0000-0000B6010000}"/>
    <cellStyle name="40% - Ênfase6 5 3" xfId="428" xr:uid="{00000000-0005-0000-0000-0000B7010000}"/>
    <cellStyle name="40% - Ênfase6 6" xfId="179" xr:uid="{00000000-0005-0000-0000-0000B8010000}"/>
    <cellStyle name="40% - Ênfase6 6 2" xfId="310" xr:uid="{00000000-0005-0000-0000-0000B9010000}"/>
    <cellStyle name="40% - Ênfase6 6 2 2" xfId="570" xr:uid="{00000000-0005-0000-0000-0000BA010000}"/>
    <cellStyle name="40% - Ênfase6 6 3" xfId="442" xr:uid="{00000000-0005-0000-0000-0000BB010000}"/>
    <cellStyle name="40% - Ênfase6 7" xfId="193" xr:uid="{00000000-0005-0000-0000-0000BC010000}"/>
    <cellStyle name="40% - Ênfase6 7 2" xfId="456" xr:uid="{00000000-0005-0000-0000-0000BD010000}"/>
    <cellStyle name="40% - Ênfase6 8" xfId="325" xr:uid="{00000000-0005-0000-0000-0000BE010000}"/>
    <cellStyle name="40% - Ênfase6 9" xfId="584" xr:uid="{00000000-0005-0000-0000-0000BF010000}"/>
    <cellStyle name="60% - Ênfase1" xfId="21" builtinId="32" customBuiltin="1"/>
    <cellStyle name="60% - Ênfase1 2" xfId="604" xr:uid="{AEA8059B-600C-44DC-9E60-52BE5683FE43}"/>
    <cellStyle name="60% - Ênfase1 3" xfId="624" xr:uid="{D9609D76-4265-4A12-8EA9-B6F194929AD3}"/>
    <cellStyle name="60% - Ênfase1 4" xfId="645" xr:uid="{579E712C-E3B1-40C5-BAF0-54FE880767FD}"/>
    <cellStyle name="60% - Ênfase1 5" xfId="665" xr:uid="{FD789B35-A3FB-41F1-8995-49A74268FE38}"/>
    <cellStyle name="60% - Ênfase2" xfId="25" builtinId="36" customBuiltin="1"/>
    <cellStyle name="60% - Ênfase2 2" xfId="607" xr:uid="{ED14B325-DF89-4D1F-96BA-63D75A3C4B39}"/>
    <cellStyle name="60% - Ênfase2 3" xfId="627" xr:uid="{66D7AE3E-D755-4E56-B660-E86465AB5D16}"/>
    <cellStyle name="60% - Ênfase2 4" xfId="648" xr:uid="{548A41AE-BF55-4EBF-BF5B-7A18AB7DB8B2}"/>
    <cellStyle name="60% - Ênfase2 5" xfId="668" xr:uid="{FE0A1306-EFF3-4FF5-A0D5-8F69A861A294}"/>
    <cellStyle name="60% - Ênfase3" xfId="29" builtinId="40" customBuiltin="1"/>
    <cellStyle name="60% - Ênfase3 2" xfId="55" xr:uid="{00000000-0005-0000-0000-0000C3010000}"/>
    <cellStyle name="60% - Ênfase3 3" xfId="610" xr:uid="{5016CA49-0DDE-4060-919A-F31861721C5C}"/>
    <cellStyle name="60% - Ênfase3 4" xfId="630" xr:uid="{FFBED453-870F-4264-9A09-4BD5A4627E5D}"/>
    <cellStyle name="60% - Ênfase3 5" xfId="651" xr:uid="{B52FABCE-99C6-4EF0-A9C5-0A310D21D629}"/>
    <cellStyle name="60% - Ênfase3 6" xfId="671" xr:uid="{3EACF849-A050-46F9-B27A-F4C8BCB1E48C}"/>
    <cellStyle name="60% - Ênfase4" xfId="33" builtinId="44" customBuiltin="1"/>
    <cellStyle name="60% - Ênfase4 2" xfId="56" xr:uid="{00000000-0005-0000-0000-0000C5010000}"/>
    <cellStyle name="60% - Ênfase4 3" xfId="613" xr:uid="{DCFB79DE-02D1-49B9-ACC5-D4512B115AA4}"/>
    <cellStyle name="60% - Ênfase4 4" xfId="633" xr:uid="{4C444234-9822-4282-8937-DF0744F1FB0A}"/>
    <cellStyle name="60% - Ênfase4 5" xfId="654" xr:uid="{CFC68666-50F3-46A5-BDFD-44AA81F2C9E8}"/>
    <cellStyle name="60% - Ênfase4 6" xfId="674" xr:uid="{51303042-9FE4-4458-938C-53D1CC252E7E}"/>
    <cellStyle name="60% - Ênfase5" xfId="37" builtinId="48" customBuiltin="1"/>
    <cellStyle name="60% - Ênfase5 2" xfId="616" xr:uid="{B8935F4B-3EBC-4396-8D80-953BAC56E384}"/>
    <cellStyle name="60% - Ênfase5 3" xfId="636" xr:uid="{271DD53A-73B9-4C40-8BE7-549CE67B0498}"/>
    <cellStyle name="60% - Ênfase5 4" xfId="657" xr:uid="{50717944-270A-4717-9D5C-4A57CEB72636}"/>
    <cellStyle name="60% - Ênfase5 5" xfId="677" xr:uid="{6F63130B-0CBE-4F55-AA58-C43467E5B789}"/>
    <cellStyle name="60% - Ênfase6" xfId="41" builtinId="52" customBuiltin="1"/>
    <cellStyle name="60% - Ênfase6 2" xfId="57" xr:uid="{00000000-0005-0000-0000-0000C8010000}"/>
    <cellStyle name="60% - Ênfase6 3" xfId="619" xr:uid="{ECF91CF2-9DB3-40D1-8B81-006B1871D17D}"/>
    <cellStyle name="60% - Ênfase6 4" xfId="639" xr:uid="{FD1D8171-FAC7-4B90-AC19-D816E198F65A}"/>
    <cellStyle name="60% - Ênfase6 5" xfId="660" xr:uid="{6B31A831-6461-48FF-BF9D-B8D48151E9B3}"/>
    <cellStyle name="60% - Ênfase6 6" xfId="680" xr:uid="{07AD6A85-A066-4A5E-9D5C-5F5926FE0000}"/>
    <cellStyle name="Bom" xfId="6" builtinId="26" customBuiltin="1"/>
    <cellStyle name="Cálculo" xfId="11" builtinId="22" customBuiltin="1"/>
    <cellStyle name="Célula de Verificação" xfId="13" builtinId="23" customBuiltin="1"/>
    <cellStyle name="Célula Vinculada" xfId="12" builtinId="24" customBuiltin="1"/>
    <cellStyle name="Ênfase1" xfId="18" builtinId="29" customBuiltin="1"/>
    <cellStyle name="Ênfase2" xfId="22" builtinId="33" customBuiltin="1"/>
    <cellStyle name="Ênfase3" xfId="26" builtinId="37" customBuiltin="1"/>
    <cellStyle name="Ênfase4" xfId="30" builtinId="41" customBuiltin="1"/>
    <cellStyle name="Ênfase5" xfId="34" builtinId="45" customBuiltin="1"/>
    <cellStyle name="Ênfase6" xfId="38" builtinId="49" customBuiltin="1"/>
    <cellStyle name="Entrada" xfId="9" builtinId="20" customBuiltin="1"/>
    <cellStyle name="Hiperlink" xfId="640" builtinId="8"/>
    <cellStyle name="Moeda 2" xfId="59" xr:uid="{00000000-0005-0000-0000-0000D5010000}"/>
    <cellStyle name="Moeda 2 2" xfId="65" xr:uid="{00000000-0005-0000-0000-0000D6010000}"/>
    <cellStyle name="Moeda 2 2 2" xfId="124" xr:uid="{00000000-0005-0000-0000-0000D7010000}"/>
    <cellStyle name="Moeda 3" xfId="58" xr:uid="{00000000-0005-0000-0000-0000D8010000}"/>
    <cellStyle name="Moeda 4" xfId="70" xr:uid="{00000000-0005-0000-0000-0000D9010000}"/>
    <cellStyle name="Moeda 4 2" xfId="129" xr:uid="{00000000-0005-0000-0000-0000DA010000}"/>
    <cellStyle name="Moeda 4 2 2" xfId="261" xr:uid="{00000000-0005-0000-0000-0000DB010000}"/>
    <cellStyle name="Moeda 4 2 2 2" xfId="521" xr:uid="{00000000-0005-0000-0000-0000DC010000}"/>
    <cellStyle name="Moeda 4 2 3" xfId="393" xr:uid="{00000000-0005-0000-0000-0000DD010000}"/>
    <cellStyle name="Moeda 4 3" xfId="210" xr:uid="{00000000-0005-0000-0000-0000DE010000}"/>
    <cellStyle name="Moeda 4 3 2" xfId="471" xr:uid="{00000000-0005-0000-0000-0000DF010000}"/>
    <cellStyle name="Moeda 4 4" xfId="342" xr:uid="{00000000-0005-0000-0000-0000E0010000}"/>
    <cellStyle name="Moeda 5" xfId="311" xr:uid="{00000000-0005-0000-0000-0000E1010000}"/>
    <cellStyle name="Neutro" xfId="8" builtinId="28" customBuiltin="1"/>
    <cellStyle name="Neutro 2" xfId="600" xr:uid="{8E7B585F-B8C7-4FFE-B525-5BF018A838D5}"/>
    <cellStyle name="Normal" xfId="0" builtinId="0"/>
    <cellStyle name="Normal 10" xfId="180" xr:uid="{00000000-0005-0000-0000-0000E4010000}"/>
    <cellStyle name="Normal 10 2" xfId="443" xr:uid="{00000000-0005-0000-0000-0000E5010000}"/>
    <cellStyle name="Normal 11" xfId="194" xr:uid="{00000000-0005-0000-0000-0000E6010000}"/>
    <cellStyle name="Normal 12" xfId="326" xr:uid="{00000000-0005-0000-0000-0000E7010000}"/>
    <cellStyle name="Normal 13" xfId="312" xr:uid="{00000000-0005-0000-0000-0000E8010000}"/>
    <cellStyle name="Normal 14" xfId="571" xr:uid="{00000000-0005-0000-0000-0000E9010000}"/>
    <cellStyle name="Normal 15" xfId="585" xr:uid="{00000000-0005-0000-0000-0000EA010000}"/>
    <cellStyle name="Normal 16" xfId="599" xr:uid="{6235B5CA-908B-4DD2-AB87-A826B106D0F7}"/>
    <cellStyle name="Normal 17" xfId="620" xr:uid="{694A88FE-921D-4400-92A3-65E302CB8E0B}"/>
    <cellStyle name="Normal 18" xfId="641" xr:uid="{BAE44794-D68A-45DB-8E4B-4C0ABE3117DA}"/>
    <cellStyle name="Normal 19" xfId="661" xr:uid="{996A5A9B-B650-4029-A745-D76116F6EB7B}"/>
    <cellStyle name="Normal 2" xfId="60" xr:uid="{00000000-0005-0000-0000-0000EB010000}"/>
    <cellStyle name="Normal 2 2" xfId="66" xr:uid="{00000000-0005-0000-0000-0000EC010000}"/>
    <cellStyle name="Normal 2 2 2" xfId="125" xr:uid="{00000000-0005-0000-0000-0000ED010000}"/>
    <cellStyle name="Normal 3" xfId="42" xr:uid="{00000000-0005-0000-0000-0000EE010000}"/>
    <cellStyle name="Normal 3 2" xfId="111" xr:uid="{00000000-0005-0000-0000-0000EF010000}"/>
    <cellStyle name="Normal 3 2 2" xfId="247" xr:uid="{00000000-0005-0000-0000-0000F0010000}"/>
    <cellStyle name="Normal 3 2 2 2" xfId="507" xr:uid="{00000000-0005-0000-0000-0000F1010000}"/>
    <cellStyle name="Normal 3 2 3" xfId="379" xr:uid="{00000000-0005-0000-0000-0000F2010000}"/>
    <cellStyle name="Normal 3 3" xfId="196" xr:uid="{00000000-0005-0000-0000-0000F3010000}"/>
    <cellStyle name="Normal 3 3 2" xfId="457" xr:uid="{00000000-0005-0000-0000-0000F4010000}"/>
    <cellStyle name="Normal 3 4" xfId="328" xr:uid="{00000000-0005-0000-0000-0000F5010000}"/>
    <cellStyle name="Normal 4" xfId="79" xr:uid="{00000000-0005-0000-0000-0000F6010000}"/>
    <cellStyle name="Normal 4 2" xfId="138" xr:uid="{00000000-0005-0000-0000-0000F7010000}"/>
    <cellStyle name="Normal 4 2 2" xfId="269" xr:uid="{00000000-0005-0000-0000-0000F8010000}"/>
    <cellStyle name="Normal 4 2 2 2" xfId="529" xr:uid="{00000000-0005-0000-0000-0000F9010000}"/>
    <cellStyle name="Normal 4 2 3" xfId="401" xr:uid="{00000000-0005-0000-0000-0000FA010000}"/>
    <cellStyle name="Normal 4 3" xfId="219" xr:uid="{00000000-0005-0000-0000-0000FB010000}"/>
    <cellStyle name="Normal 4 3 2" xfId="479" xr:uid="{00000000-0005-0000-0000-0000FC010000}"/>
    <cellStyle name="Normal 4 4" xfId="351" xr:uid="{00000000-0005-0000-0000-0000FD010000}"/>
    <cellStyle name="Normal 5" xfId="95" xr:uid="{00000000-0005-0000-0000-0000FE010000}"/>
    <cellStyle name="Normal 5 2" xfId="233" xr:uid="{00000000-0005-0000-0000-0000FF010000}"/>
    <cellStyle name="Normal 5 2 2" xfId="493" xr:uid="{00000000-0005-0000-0000-000000020000}"/>
    <cellStyle name="Normal 5 3" xfId="365" xr:uid="{00000000-0005-0000-0000-000001020000}"/>
    <cellStyle name="Normal 6" xfId="94" xr:uid="{00000000-0005-0000-0000-000002020000}"/>
    <cellStyle name="Normal 7" xfId="109" xr:uid="{00000000-0005-0000-0000-000003020000}"/>
    <cellStyle name="Normal 8" xfId="152" xr:uid="{00000000-0005-0000-0000-000004020000}"/>
    <cellStyle name="Normal 8 2" xfId="283" xr:uid="{00000000-0005-0000-0000-000005020000}"/>
    <cellStyle name="Normal 8 2 2" xfId="543" xr:uid="{00000000-0005-0000-0000-000006020000}"/>
    <cellStyle name="Normal 8 3" xfId="415" xr:uid="{00000000-0005-0000-0000-000007020000}"/>
    <cellStyle name="Normal 9" xfId="166" xr:uid="{00000000-0005-0000-0000-000008020000}"/>
    <cellStyle name="Normal 9 2" xfId="297" xr:uid="{00000000-0005-0000-0000-000009020000}"/>
    <cellStyle name="Normal 9 2 2" xfId="557" xr:uid="{00000000-0005-0000-0000-00000A020000}"/>
    <cellStyle name="Normal 9 3" xfId="429" xr:uid="{00000000-0005-0000-0000-00000B020000}"/>
    <cellStyle name="Nota" xfId="15" builtinId="10" customBuiltin="1"/>
    <cellStyle name="Nota 10" xfId="572" xr:uid="{00000000-0005-0000-0000-00000D020000}"/>
    <cellStyle name="Nota 11" xfId="586" xr:uid="{00000000-0005-0000-0000-00000E020000}"/>
    <cellStyle name="Nota 12" xfId="601" xr:uid="{DCBD3A44-BD3F-4480-8BC2-44965546E173}"/>
    <cellStyle name="Nota 13" xfId="621" xr:uid="{3D8E70CC-71FF-40F8-9F32-C6254CFCA4A2}"/>
    <cellStyle name="Nota 14" xfId="642" xr:uid="{7829B21D-5733-4F1B-8575-B22D9928C360}"/>
    <cellStyle name="Nota 15" xfId="662" xr:uid="{9B19D804-1A9E-4207-8B43-0C175FB3D808}"/>
    <cellStyle name="Nota 2" xfId="61" xr:uid="{00000000-0005-0000-0000-00000F020000}"/>
    <cellStyle name="Nota 3" xfId="72" xr:uid="{00000000-0005-0000-0000-000010020000}"/>
    <cellStyle name="Nota 3 2" xfId="131" xr:uid="{00000000-0005-0000-0000-000011020000}"/>
    <cellStyle name="Nota 3 2 2" xfId="263" xr:uid="{00000000-0005-0000-0000-000012020000}"/>
    <cellStyle name="Nota 3 2 2 2" xfId="523" xr:uid="{00000000-0005-0000-0000-000013020000}"/>
    <cellStyle name="Nota 3 2 3" xfId="395" xr:uid="{00000000-0005-0000-0000-000014020000}"/>
    <cellStyle name="Nota 3 3" xfId="212" xr:uid="{00000000-0005-0000-0000-000015020000}"/>
    <cellStyle name="Nota 3 3 2" xfId="473" xr:uid="{00000000-0005-0000-0000-000016020000}"/>
    <cellStyle name="Nota 3 4" xfId="344" xr:uid="{00000000-0005-0000-0000-000017020000}"/>
    <cellStyle name="Nota 4" xfId="81" xr:uid="{00000000-0005-0000-0000-000018020000}"/>
    <cellStyle name="Nota 4 2" xfId="139" xr:uid="{00000000-0005-0000-0000-000019020000}"/>
    <cellStyle name="Nota 4 2 2" xfId="270" xr:uid="{00000000-0005-0000-0000-00001A020000}"/>
    <cellStyle name="Nota 4 2 2 2" xfId="530" xr:uid="{00000000-0005-0000-0000-00001B020000}"/>
    <cellStyle name="Nota 4 2 3" xfId="402" xr:uid="{00000000-0005-0000-0000-00001C020000}"/>
    <cellStyle name="Nota 4 3" xfId="220" xr:uid="{00000000-0005-0000-0000-00001D020000}"/>
    <cellStyle name="Nota 4 3 2" xfId="480" xr:uid="{00000000-0005-0000-0000-00001E020000}"/>
    <cellStyle name="Nota 4 4" xfId="352" xr:uid="{00000000-0005-0000-0000-00001F020000}"/>
    <cellStyle name="Nota 5" xfId="96" xr:uid="{00000000-0005-0000-0000-000020020000}"/>
    <cellStyle name="Nota 5 2" xfId="234" xr:uid="{00000000-0005-0000-0000-000021020000}"/>
    <cellStyle name="Nota 5 2 2" xfId="494" xr:uid="{00000000-0005-0000-0000-000022020000}"/>
    <cellStyle name="Nota 5 3" xfId="366" xr:uid="{00000000-0005-0000-0000-000023020000}"/>
    <cellStyle name="Nota 6" xfId="153" xr:uid="{00000000-0005-0000-0000-000024020000}"/>
    <cellStyle name="Nota 6 2" xfId="284" xr:uid="{00000000-0005-0000-0000-000025020000}"/>
    <cellStyle name="Nota 6 2 2" xfId="544" xr:uid="{00000000-0005-0000-0000-000026020000}"/>
    <cellStyle name="Nota 6 3" xfId="416" xr:uid="{00000000-0005-0000-0000-000027020000}"/>
    <cellStyle name="Nota 7" xfId="167" xr:uid="{00000000-0005-0000-0000-000028020000}"/>
    <cellStyle name="Nota 7 2" xfId="298" xr:uid="{00000000-0005-0000-0000-000029020000}"/>
    <cellStyle name="Nota 7 2 2" xfId="558" xr:uid="{00000000-0005-0000-0000-00002A020000}"/>
    <cellStyle name="Nota 7 3" xfId="430" xr:uid="{00000000-0005-0000-0000-00002B020000}"/>
    <cellStyle name="Nota 8" xfId="181" xr:uid="{00000000-0005-0000-0000-00002C020000}"/>
    <cellStyle name="Nota 8 2" xfId="444" xr:uid="{00000000-0005-0000-0000-00002D020000}"/>
    <cellStyle name="Nota 9" xfId="313" xr:uid="{00000000-0005-0000-0000-00002E020000}"/>
    <cellStyle name="Porcentagem 2" xfId="62" xr:uid="{00000000-0005-0000-0000-00002F020000}"/>
    <cellStyle name="Porcentagem 2 2" xfId="67" xr:uid="{00000000-0005-0000-0000-000030020000}"/>
    <cellStyle name="Porcentagem 2 2 2" xfId="126" xr:uid="{00000000-0005-0000-0000-000031020000}"/>
    <cellStyle name="Porcentagem 3" xfId="71" xr:uid="{00000000-0005-0000-0000-000032020000}"/>
    <cellStyle name="Porcentagem 3 2" xfId="130" xr:uid="{00000000-0005-0000-0000-000033020000}"/>
    <cellStyle name="Porcentagem 3 2 2" xfId="262" xr:uid="{00000000-0005-0000-0000-000034020000}"/>
    <cellStyle name="Porcentagem 3 2 2 2" xfId="522" xr:uid="{00000000-0005-0000-0000-000035020000}"/>
    <cellStyle name="Porcentagem 3 2 3" xfId="394" xr:uid="{00000000-0005-0000-0000-000036020000}"/>
    <cellStyle name="Porcentagem 3 3" xfId="211" xr:uid="{00000000-0005-0000-0000-000037020000}"/>
    <cellStyle name="Porcentagem 3 3 2" xfId="472" xr:uid="{00000000-0005-0000-0000-000038020000}"/>
    <cellStyle name="Porcentagem 3 4" xfId="343" xr:uid="{00000000-0005-0000-0000-000039020000}"/>
    <cellStyle name="Ruim" xfId="7" builtinId="27" customBuiltin="1"/>
    <cellStyle name="Saída" xfId="10" builtinId="21" customBuiltin="1"/>
    <cellStyle name="Separador de milhares 2" xfId="63" xr:uid="{00000000-0005-0000-0000-00003C020000}"/>
    <cellStyle name="Separador de milhares 2 2" xfId="68" xr:uid="{00000000-0005-0000-0000-00003D020000}"/>
    <cellStyle name="Separador de milhares 2 2 2" xfId="127" xr:uid="{00000000-0005-0000-0000-00003E020000}"/>
    <cellStyle name="Texto de Aviso" xfId="14" builtinId="11" customBuiltin="1"/>
    <cellStyle name="Texto Explicativo" xfId="16" builtinId="53" customBuiltin="1"/>
    <cellStyle name="Título" xfId="1" builtinId="15" customBuiltin="1"/>
    <cellStyle name="Título 1" xfId="2" builtinId="16" customBuiltin="1"/>
    <cellStyle name="Título 2" xfId="3" builtinId="17" customBuiltin="1"/>
    <cellStyle name="Título 3" xfId="4" builtinId="18" customBuiltin="1"/>
    <cellStyle name="Título 4" xfId="5" builtinId="19" customBuiltin="1"/>
    <cellStyle name="Título 5" xfId="64" xr:uid="{00000000-0005-0000-0000-000046020000}"/>
    <cellStyle name="Título 6" xfId="80" xr:uid="{00000000-0005-0000-0000-000047020000}"/>
    <cellStyle name="Título 7" xfId="110" xr:uid="{00000000-0005-0000-0000-000048020000}"/>
    <cellStyle name="Título 8" xfId="195" xr:uid="{00000000-0005-0000-0000-000049020000}"/>
    <cellStyle name="Título 9" xfId="327" xr:uid="{00000000-0005-0000-0000-00004A020000}"/>
    <cellStyle name="Total" xfId="17" builtinId="25" customBuiltin="1"/>
    <cellStyle name="Vírgula" xfId="78" builtinId="3"/>
    <cellStyle name="Vírgula 2" xfId="69" xr:uid="{00000000-0005-0000-0000-00004C020000}"/>
    <cellStyle name="Vírgula 2 2" xfId="128" xr:uid="{00000000-0005-0000-0000-00004D020000}"/>
    <cellStyle name="Vírgula 2 2 2" xfId="260" xr:uid="{00000000-0005-0000-0000-00004E020000}"/>
    <cellStyle name="Vírgula 2 2 2 2" xfId="520" xr:uid="{00000000-0005-0000-0000-00004F020000}"/>
    <cellStyle name="Vírgula 2 2 3" xfId="392" xr:uid="{00000000-0005-0000-0000-000050020000}"/>
    <cellStyle name="Vírgula 2 3" xfId="209" xr:uid="{00000000-0005-0000-0000-000051020000}"/>
    <cellStyle name="Vírgula 2 3 2" xfId="470" xr:uid="{00000000-0005-0000-0000-000052020000}"/>
    <cellStyle name="Vírgula 2 4" xfId="341" xr:uid="{00000000-0005-0000-0000-000053020000}"/>
    <cellStyle name="Vírgula 3" xfId="137" xr:uid="{00000000-0005-0000-0000-000054020000}"/>
    <cellStyle name="Vírgula 4" xfId="218" xr:uid="{00000000-0005-0000-0000-000055020000}"/>
    <cellStyle name="Vírgula 5" xfId="350" xr:uid="{00000000-0005-0000-0000-000056020000}"/>
  </cellStyles>
  <dxfs count="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47625</xdr:rowOff>
    </xdr:from>
    <xdr:to>
      <xdr:col>0</xdr:col>
      <xdr:colOff>895350</xdr:colOff>
      <xdr:row>4</xdr:row>
      <xdr:rowOff>89935</xdr:rowOff>
    </xdr:to>
    <xdr:pic>
      <xdr:nvPicPr>
        <xdr:cNvPr id="3" name="Picture 3" descr="Brasão%20Municipio">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stretch>
          <a:fillRect/>
        </a:stretch>
      </xdr:blipFill>
      <xdr:spPr>
        <a:xfrm>
          <a:off x="0" y="47625"/>
          <a:ext cx="895350" cy="890035"/>
        </a:xfrm>
        <a:prstGeom prst="rect">
          <a:avLst/>
        </a:prstGeom>
        <a:noFill/>
        <a:ln w="9525">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119273</xdr:colOff>
      <xdr:row>0</xdr:row>
      <xdr:rowOff>88459</xdr:rowOff>
    </xdr:from>
    <xdr:to>
      <xdr:col>1</xdr:col>
      <xdr:colOff>889552</xdr:colOff>
      <xdr:row>5</xdr:row>
      <xdr:rowOff>239</xdr:rowOff>
    </xdr:to>
    <xdr:pic>
      <xdr:nvPicPr>
        <xdr:cNvPr id="3" name="Picture 3" descr="Brasão%20Municipio">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stretch>
          <a:fillRect/>
        </a:stretch>
      </xdr:blipFill>
      <xdr:spPr>
        <a:xfrm>
          <a:off x="744113" y="88459"/>
          <a:ext cx="770279" cy="711880"/>
        </a:xfrm>
        <a:prstGeom prst="rect">
          <a:avLst/>
        </a:prstGeom>
        <a:noFill/>
        <a:ln w="9525">
          <a:noFill/>
        </a:ln>
      </xdr:spPr>
    </xdr:pic>
    <xdr:clientData/>
  </xdr:twoCellAnchor>
  <xdr:twoCellAnchor>
    <xdr:from>
      <xdr:col>1</xdr:col>
      <xdr:colOff>119273</xdr:colOff>
      <xdr:row>0</xdr:row>
      <xdr:rowOff>88459</xdr:rowOff>
    </xdr:from>
    <xdr:to>
      <xdr:col>1</xdr:col>
      <xdr:colOff>889552</xdr:colOff>
      <xdr:row>5</xdr:row>
      <xdr:rowOff>239</xdr:rowOff>
    </xdr:to>
    <xdr:pic>
      <xdr:nvPicPr>
        <xdr:cNvPr id="2" name="Picture 3" descr="Brasão%20Municipio">
          <a:extLst>
            <a:ext uri="{FF2B5EF4-FFF2-40B4-BE49-F238E27FC236}">
              <a16:creationId xmlns:a16="http://schemas.microsoft.com/office/drawing/2014/main" id="{F69FC87F-CC5F-4DB8-A25C-51053186D7FD}"/>
            </a:ext>
          </a:extLst>
        </xdr:cNvPr>
        <xdr:cNvPicPr>
          <a:picLocks noChangeAspect="1"/>
        </xdr:cNvPicPr>
      </xdr:nvPicPr>
      <xdr:blipFill>
        <a:blip xmlns:r="http://schemas.openxmlformats.org/officeDocument/2006/relationships" r:embed="rId1" cstate="print"/>
        <a:stretch>
          <a:fillRect/>
        </a:stretch>
      </xdr:blipFill>
      <xdr:spPr>
        <a:xfrm>
          <a:off x="728873" y="88459"/>
          <a:ext cx="770279" cy="721405"/>
        </a:xfrm>
        <a:prstGeom prst="rect">
          <a:avLst/>
        </a:prstGeom>
        <a:noFill/>
        <a:ln w="9525">
          <a:noFill/>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119273</xdr:colOff>
      <xdr:row>0</xdr:row>
      <xdr:rowOff>88459</xdr:rowOff>
    </xdr:from>
    <xdr:to>
      <xdr:col>1</xdr:col>
      <xdr:colOff>889552</xdr:colOff>
      <xdr:row>5</xdr:row>
      <xdr:rowOff>239</xdr:rowOff>
    </xdr:to>
    <xdr:pic>
      <xdr:nvPicPr>
        <xdr:cNvPr id="2" name="Picture 3" descr="Brasão%20Municipio">
          <a:extLst>
            <a:ext uri="{FF2B5EF4-FFF2-40B4-BE49-F238E27FC236}">
              <a16:creationId xmlns:a16="http://schemas.microsoft.com/office/drawing/2014/main" id="{BC324C41-6245-4E37-9F7E-0C81B37C6352}"/>
            </a:ext>
          </a:extLst>
        </xdr:cNvPr>
        <xdr:cNvPicPr>
          <a:picLocks noChangeAspect="1"/>
        </xdr:cNvPicPr>
      </xdr:nvPicPr>
      <xdr:blipFill>
        <a:blip xmlns:r="http://schemas.openxmlformats.org/officeDocument/2006/relationships" r:embed="rId1" cstate="print"/>
        <a:stretch>
          <a:fillRect/>
        </a:stretch>
      </xdr:blipFill>
      <xdr:spPr>
        <a:xfrm>
          <a:off x="744113" y="88459"/>
          <a:ext cx="770279" cy="749980"/>
        </a:xfrm>
        <a:prstGeom prst="rect">
          <a:avLst/>
        </a:prstGeom>
        <a:noFill/>
        <a:ln w="9525">
          <a:noFill/>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157373</xdr:colOff>
      <xdr:row>0</xdr:row>
      <xdr:rowOff>57979</xdr:rowOff>
    </xdr:from>
    <xdr:to>
      <xdr:col>0</xdr:col>
      <xdr:colOff>927652</xdr:colOff>
      <xdr:row>4</xdr:row>
      <xdr:rowOff>129779</xdr:rowOff>
    </xdr:to>
    <xdr:pic>
      <xdr:nvPicPr>
        <xdr:cNvPr id="2" name="Picture 3" descr="Brasão%20Municipio">
          <a:extLst>
            <a:ext uri="{FF2B5EF4-FFF2-40B4-BE49-F238E27FC236}">
              <a16:creationId xmlns:a16="http://schemas.microsoft.com/office/drawing/2014/main" id="{20B8A25F-E9E7-432E-A12A-D9EB2E2955B9}"/>
            </a:ext>
          </a:extLst>
        </xdr:cNvPr>
        <xdr:cNvPicPr>
          <a:picLocks noChangeAspect="1"/>
        </xdr:cNvPicPr>
      </xdr:nvPicPr>
      <xdr:blipFill>
        <a:blip xmlns:r="http://schemas.openxmlformats.org/officeDocument/2006/relationships" r:embed="rId1" cstate="print"/>
        <a:stretch>
          <a:fillRect/>
        </a:stretch>
      </xdr:blipFill>
      <xdr:spPr>
        <a:xfrm>
          <a:off x="157373" y="57979"/>
          <a:ext cx="770279" cy="719500"/>
        </a:xfrm>
        <a:prstGeom prst="rect">
          <a:avLst/>
        </a:prstGeom>
        <a:noFill/>
        <a:ln w="9525">
          <a:noFill/>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157373</xdr:colOff>
      <xdr:row>0</xdr:row>
      <xdr:rowOff>57979</xdr:rowOff>
    </xdr:from>
    <xdr:to>
      <xdr:col>0</xdr:col>
      <xdr:colOff>927652</xdr:colOff>
      <xdr:row>4</xdr:row>
      <xdr:rowOff>129779</xdr:rowOff>
    </xdr:to>
    <xdr:pic>
      <xdr:nvPicPr>
        <xdr:cNvPr id="2" name="Picture 3" descr="Brasão%20Municipio">
          <a:extLst>
            <a:ext uri="{FF2B5EF4-FFF2-40B4-BE49-F238E27FC236}">
              <a16:creationId xmlns:a16="http://schemas.microsoft.com/office/drawing/2014/main" id="{D94BA464-1B2C-453F-BD0C-9720CFB95DF5}"/>
            </a:ext>
          </a:extLst>
        </xdr:cNvPr>
        <xdr:cNvPicPr>
          <a:picLocks noChangeAspect="1"/>
        </xdr:cNvPicPr>
      </xdr:nvPicPr>
      <xdr:blipFill>
        <a:blip xmlns:r="http://schemas.openxmlformats.org/officeDocument/2006/relationships" r:embed="rId1" cstate="print"/>
        <a:stretch>
          <a:fillRect/>
        </a:stretch>
      </xdr:blipFill>
      <xdr:spPr>
        <a:xfrm>
          <a:off x="157373" y="57979"/>
          <a:ext cx="770279" cy="711880"/>
        </a:xfrm>
        <a:prstGeom prst="rect">
          <a:avLst/>
        </a:prstGeom>
        <a:noFill/>
        <a:ln w="9525">
          <a:noFill/>
        </a:ln>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38"/>
  <sheetViews>
    <sheetView tabSelected="1" view="pageBreakPreview" topLeftCell="A4" zoomScaleNormal="100" zoomScaleSheetLayoutView="100" workbookViewId="0">
      <selection activeCell="D24" sqref="D24"/>
    </sheetView>
  </sheetViews>
  <sheetFormatPr defaultRowHeight="15" x14ac:dyDescent="0.25"/>
  <cols>
    <col min="1" max="1" width="18.28515625" customWidth="1"/>
    <col min="2" max="2" width="6.5703125" customWidth="1"/>
    <col min="3" max="3" width="19.5703125" customWidth="1"/>
    <col min="4" max="5" width="22.85546875" customWidth="1"/>
    <col min="6" max="6" width="15.28515625" customWidth="1"/>
    <col min="7" max="7" width="12.7109375" bestFit="1" customWidth="1"/>
    <col min="257" max="257" width="18.28515625" customWidth="1"/>
    <col min="258" max="258" width="6.5703125" customWidth="1"/>
    <col min="259" max="259" width="21.42578125" customWidth="1"/>
    <col min="260" max="260" width="20.85546875" bestFit="1" customWidth="1"/>
    <col min="261" max="261" width="15.28515625" bestFit="1" customWidth="1"/>
    <col min="262" max="262" width="15.28515625" customWidth="1"/>
    <col min="263" max="263" width="12.7109375" bestFit="1" customWidth="1"/>
    <col min="513" max="513" width="18.28515625" customWidth="1"/>
    <col min="514" max="514" width="6.5703125" customWidth="1"/>
    <col min="515" max="515" width="21.42578125" customWidth="1"/>
    <col min="516" max="516" width="20.85546875" bestFit="1" customWidth="1"/>
    <col min="517" max="517" width="15.28515625" bestFit="1" customWidth="1"/>
    <col min="518" max="518" width="15.28515625" customWidth="1"/>
    <col min="519" max="519" width="12.7109375" bestFit="1" customWidth="1"/>
    <col min="769" max="769" width="18.28515625" customWidth="1"/>
    <col min="770" max="770" width="6.5703125" customWidth="1"/>
    <col min="771" max="771" width="21.42578125" customWidth="1"/>
    <col min="772" max="772" width="20.85546875" bestFit="1" customWidth="1"/>
    <col min="773" max="773" width="15.28515625" bestFit="1" customWidth="1"/>
    <col min="774" max="774" width="15.28515625" customWidth="1"/>
    <col min="775" max="775" width="12.7109375" bestFit="1" customWidth="1"/>
    <col min="1025" max="1025" width="18.28515625" customWidth="1"/>
    <col min="1026" max="1026" width="6.5703125" customWidth="1"/>
    <col min="1027" max="1027" width="21.42578125" customWidth="1"/>
    <col min="1028" max="1028" width="20.85546875" bestFit="1" customWidth="1"/>
    <col min="1029" max="1029" width="15.28515625" bestFit="1" customWidth="1"/>
    <col min="1030" max="1030" width="15.28515625" customWidth="1"/>
    <col min="1031" max="1031" width="12.7109375" bestFit="1" customWidth="1"/>
    <col min="1281" max="1281" width="18.28515625" customWidth="1"/>
    <col min="1282" max="1282" width="6.5703125" customWidth="1"/>
    <col min="1283" max="1283" width="21.42578125" customWidth="1"/>
    <col min="1284" max="1284" width="20.85546875" bestFit="1" customWidth="1"/>
    <col min="1285" max="1285" width="15.28515625" bestFit="1" customWidth="1"/>
    <col min="1286" max="1286" width="15.28515625" customWidth="1"/>
    <col min="1287" max="1287" width="12.7109375" bestFit="1" customWidth="1"/>
    <col min="1537" max="1537" width="18.28515625" customWidth="1"/>
    <col min="1538" max="1538" width="6.5703125" customWidth="1"/>
    <col min="1539" max="1539" width="21.42578125" customWidth="1"/>
    <col min="1540" max="1540" width="20.85546875" bestFit="1" customWidth="1"/>
    <col min="1541" max="1541" width="15.28515625" bestFit="1" customWidth="1"/>
    <col min="1542" max="1542" width="15.28515625" customWidth="1"/>
    <col min="1543" max="1543" width="12.7109375" bestFit="1" customWidth="1"/>
    <col min="1793" max="1793" width="18.28515625" customWidth="1"/>
    <col min="1794" max="1794" width="6.5703125" customWidth="1"/>
    <col min="1795" max="1795" width="21.42578125" customWidth="1"/>
    <col min="1796" max="1796" width="20.85546875" bestFit="1" customWidth="1"/>
    <col min="1797" max="1797" width="15.28515625" bestFit="1" customWidth="1"/>
    <col min="1798" max="1798" width="15.28515625" customWidth="1"/>
    <col min="1799" max="1799" width="12.7109375" bestFit="1" customWidth="1"/>
    <col min="2049" max="2049" width="18.28515625" customWidth="1"/>
    <col min="2050" max="2050" width="6.5703125" customWidth="1"/>
    <col min="2051" max="2051" width="21.42578125" customWidth="1"/>
    <col min="2052" max="2052" width="20.85546875" bestFit="1" customWidth="1"/>
    <col min="2053" max="2053" width="15.28515625" bestFit="1" customWidth="1"/>
    <col min="2054" max="2054" width="15.28515625" customWidth="1"/>
    <col min="2055" max="2055" width="12.7109375" bestFit="1" customWidth="1"/>
    <col min="2305" max="2305" width="18.28515625" customWidth="1"/>
    <col min="2306" max="2306" width="6.5703125" customWidth="1"/>
    <col min="2307" max="2307" width="21.42578125" customWidth="1"/>
    <col min="2308" max="2308" width="20.85546875" bestFit="1" customWidth="1"/>
    <col min="2309" max="2309" width="15.28515625" bestFit="1" customWidth="1"/>
    <col min="2310" max="2310" width="15.28515625" customWidth="1"/>
    <col min="2311" max="2311" width="12.7109375" bestFit="1" customWidth="1"/>
    <col min="2561" max="2561" width="18.28515625" customWidth="1"/>
    <col min="2562" max="2562" width="6.5703125" customWidth="1"/>
    <col min="2563" max="2563" width="21.42578125" customWidth="1"/>
    <col min="2564" max="2564" width="20.85546875" bestFit="1" customWidth="1"/>
    <col min="2565" max="2565" width="15.28515625" bestFit="1" customWidth="1"/>
    <col min="2566" max="2566" width="15.28515625" customWidth="1"/>
    <col min="2567" max="2567" width="12.7109375" bestFit="1" customWidth="1"/>
    <col min="2817" max="2817" width="18.28515625" customWidth="1"/>
    <col min="2818" max="2818" width="6.5703125" customWidth="1"/>
    <col min="2819" max="2819" width="21.42578125" customWidth="1"/>
    <col min="2820" max="2820" width="20.85546875" bestFit="1" customWidth="1"/>
    <col min="2821" max="2821" width="15.28515625" bestFit="1" customWidth="1"/>
    <col min="2822" max="2822" width="15.28515625" customWidth="1"/>
    <col min="2823" max="2823" width="12.7109375" bestFit="1" customWidth="1"/>
    <col min="3073" max="3073" width="18.28515625" customWidth="1"/>
    <col min="3074" max="3074" width="6.5703125" customWidth="1"/>
    <col min="3075" max="3075" width="21.42578125" customWidth="1"/>
    <col min="3076" max="3076" width="20.85546875" bestFit="1" customWidth="1"/>
    <col min="3077" max="3077" width="15.28515625" bestFit="1" customWidth="1"/>
    <col min="3078" max="3078" width="15.28515625" customWidth="1"/>
    <col min="3079" max="3079" width="12.7109375" bestFit="1" customWidth="1"/>
    <col min="3329" max="3329" width="18.28515625" customWidth="1"/>
    <col min="3330" max="3330" width="6.5703125" customWidth="1"/>
    <col min="3331" max="3331" width="21.42578125" customWidth="1"/>
    <col min="3332" max="3332" width="20.85546875" bestFit="1" customWidth="1"/>
    <col min="3333" max="3333" width="15.28515625" bestFit="1" customWidth="1"/>
    <col min="3334" max="3334" width="15.28515625" customWidth="1"/>
    <col min="3335" max="3335" width="12.7109375" bestFit="1" customWidth="1"/>
    <col min="3585" max="3585" width="18.28515625" customWidth="1"/>
    <col min="3586" max="3586" width="6.5703125" customWidth="1"/>
    <col min="3587" max="3587" width="21.42578125" customWidth="1"/>
    <col min="3588" max="3588" width="20.85546875" bestFit="1" customWidth="1"/>
    <col min="3589" max="3589" width="15.28515625" bestFit="1" customWidth="1"/>
    <col min="3590" max="3590" width="15.28515625" customWidth="1"/>
    <col min="3591" max="3591" width="12.7109375" bestFit="1" customWidth="1"/>
    <col min="3841" max="3841" width="18.28515625" customWidth="1"/>
    <col min="3842" max="3842" width="6.5703125" customWidth="1"/>
    <col min="3843" max="3843" width="21.42578125" customWidth="1"/>
    <col min="3844" max="3844" width="20.85546875" bestFit="1" customWidth="1"/>
    <col min="3845" max="3845" width="15.28515625" bestFit="1" customWidth="1"/>
    <col min="3846" max="3846" width="15.28515625" customWidth="1"/>
    <col min="3847" max="3847" width="12.7109375" bestFit="1" customWidth="1"/>
    <col min="4097" max="4097" width="18.28515625" customWidth="1"/>
    <col min="4098" max="4098" width="6.5703125" customWidth="1"/>
    <col min="4099" max="4099" width="21.42578125" customWidth="1"/>
    <col min="4100" max="4100" width="20.85546875" bestFit="1" customWidth="1"/>
    <col min="4101" max="4101" width="15.28515625" bestFit="1" customWidth="1"/>
    <col min="4102" max="4102" width="15.28515625" customWidth="1"/>
    <col min="4103" max="4103" width="12.7109375" bestFit="1" customWidth="1"/>
    <col min="4353" max="4353" width="18.28515625" customWidth="1"/>
    <col min="4354" max="4354" width="6.5703125" customWidth="1"/>
    <col min="4355" max="4355" width="21.42578125" customWidth="1"/>
    <col min="4356" max="4356" width="20.85546875" bestFit="1" customWidth="1"/>
    <col min="4357" max="4357" width="15.28515625" bestFit="1" customWidth="1"/>
    <col min="4358" max="4358" width="15.28515625" customWidth="1"/>
    <col min="4359" max="4359" width="12.7109375" bestFit="1" customWidth="1"/>
    <col min="4609" max="4609" width="18.28515625" customWidth="1"/>
    <col min="4610" max="4610" width="6.5703125" customWidth="1"/>
    <col min="4611" max="4611" width="21.42578125" customWidth="1"/>
    <col min="4612" max="4612" width="20.85546875" bestFit="1" customWidth="1"/>
    <col min="4613" max="4613" width="15.28515625" bestFit="1" customWidth="1"/>
    <col min="4614" max="4614" width="15.28515625" customWidth="1"/>
    <col min="4615" max="4615" width="12.7109375" bestFit="1" customWidth="1"/>
    <col min="4865" max="4865" width="18.28515625" customWidth="1"/>
    <col min="4866" max="4866" width="6.5703125" customWidth="1"/>
    <col min="4867" max="4867" width="21.42578125" customWidth="1"/>
    <col min="4868" max="4868" width="20.85546875" bestFit="1" customWidth="1"/>
    <col min="4869" max="4869" width="15.28515625" bestFit="1" customWidth="1"/>
    <col min="4870" max="4870" width="15.28515625" customWidth="1"/>
    <col min="4871" max="4871" width="12.7109375" bestFit="1" customWidth="1"/>
    <col min="5121" max="5121" width="18.28515625" customWidth="1"/>
    <col min="5122" max="5122" width="6.5703125" customWidth="1"/>
    <col min="5123" max="5123" width="21.42578125" customWidth="1"/>
    <col min="5124" max="5124" width="20.85546875" bestFit="1" customWidth="1"/>
    <col min="5125" max="5125" width="15.28515625" bestFit="1" customWidth="1"/>
    <col min="5126" max="5126" width="15.28515625" customWidth="1"/>
    <col min="5127" max="5127" width="12.7109375" bestFit="1" customWidth="1"/>
    <col min="5377" max="5377" width="18.28515625" customWidth="1"/>
    <col min="5378" max="5378" width="6.5703125" customWidth="1"/>
    <col min="5379" max="5379" width="21.42578125" customWidth="1"/>
    <col min="5380" max="5380" width="20.85546875" bestFit="1" customWidth="1"/>
    <col min="5381" max="5381" width="15.28515625" bestFit="1" customWidth="1"/>
    <col min="5382" max="5382" width="15.28515625" customWidth="1"/>
    <col min="5383" max="5383" width="12.7109375" bestFit="1" customWidth="1"/>
    <col min="5633" max="5633" width="18.28515625" customWidth="1"/>
    <col min="5634" max="5634" width="6.5703125" customWidth="1"/>
    <col min="5635" max="5635" width="21.42578125" customWidth="1"/>
    <col min="5636" max="5636" width="20.85546875" bestFit="1" customWidth="1"/>
    <col min="5637" max="5637" width="15.28515625" bestFit="1" customWidth="1"/>
    <col min="5638" max="5638" width="15.28515625" customWidth="1"/>
    <col min="5639" max="5639" width="12.7109375" bestFit="1" customWidth="1"/>
    <col min="5889" max="5889" width="18.28515625" customWidth="1"/>
    <col min="5890" max="5890" width="6.5703125" customWidth="1"/>
    <col min="5891" max="5891" width="21.42578125" customWidth="1"/>
    <col min="5892" max="5892" width="20.85546875" bestFit="1" customWidth="1"/>
    <col min="5893" max="5893" width="15.28515625" bestFit="1" customWidth="1"/>
    <col min="5894" max="5894" width="15.28515625" customWidth="1"/>
    <col min="5895" max="5895" width="12.7109375" bestFit="1" customWidth="1"/>
    <col min="6145" max="6145" width="18.28515625" customWidth="1"/>
    <col min="6146" max="6146" width="6.5703125" customWidth="1"/>
    <col min="6147" max="6147" width="21.42578125" customWidth="1"/>
    <col min="6148" max="6148" width="20.85546875" bestFit="1" customWidth="1"/>
    <col min="6149" max="6149" width="15.28515625" bestFit="1" customWidth="1"/>
    <col min="6150" max="6150" width="15.28515625" customWidth="1"/>
    <col min="6151" max="6151" width="12.7109375" bestFit="1" customWidth="1"/>
    <col min="6401" max="6401" width="18.28515625" customWidth="1"/>
    <col min="6402" max="6402" width="6.5703125" customWidth="1"/>
    <col min="6403" max="6403" width="21.42578125" customWidth="1"/>
    <col min="6404" max="6404" width="20.85546875" bestFit="1" customWidth="1"/>
    <col min="6405" max="6405" width="15.28515625" bestFit="1" customWidth="1"/>
    <col min="6406" max="6406" width="15.28515625" customWidth="1"/>
    <col min="6407" max="6407" width="12.7109375" bestFit="1" customWidth="1"/>
    <col min="6657" max="6657" width="18.28515625" customWidth="1"/>
    <col min="6658" max="6658" width="6.5703125" customWidth="1"/>
    <col min="6659" max="6659" width="21.42578125" customWidth="1"/>
    <col min="6660" max="6660" width="20.85546875" bestFit="1" customWidth="1"/>
    <col min="6661" max="6661" width="15.28515625" bestFit="1" customWidth="1"/>
    <col min="6662" max="6662" width="15.28515625" customWidth="1"/>
    <col min="6663" max="6663" width="12.7109375" bestFit="1" customWidth="1"/>
    <col min="6913" max="6913" width="18.28515625" customWidth="1"/>
    <col min="6914" max="6914" width="6.5703125" customWidth="1"/>
    <col min="6915" max="6915" width="21.42578125" customWidth="1"/>
    <col min="6916" max="6916" width="20.85546875" bestFit="1" customWidth="1"/>
    <col min="6917" max="6917" width="15.28515625" bestFit="1" customWidth="1"/>
    <col min="6918" max="6918" width="15.28515625" customWidth="1"/>
    <col min="6919" max="6919" width="12.7109375" bestFit="1" customWidth="1"/>
    <col min="7169" max="7169" width="18.28515625" customWidth="1"/>
    <col min="7170" max="7170" width="6.5703125" customWidth="1"/>
    <col min="7171" max="7171" width="21.42578125" customWidth="1"/>
    <col min="7172" max="7172" width="20.85546875" bestFit="1" customWidth="1"/>
    <col min="7173" max="7173" width="15.28515625" bestFit="1" customWidth="1"/>
    <col min="7174" max="7174" width="15.28515625" customWidth="1"/>
    <col min="7175" max="7175" width="12.7109375" bestFit="1" customWidth="1"/>
    <col min="7425" max="7425" width="18.28515625" customWidth="1"/>
    <col min="7426" max="7426" width="6.5703125" customWidth="1"/>
    <col min="7427" max="7427" width="21.42578125" customWidth="1"/>
    <col min="7428" max="7428" width="20.85546875" bestFit="1" customWidth="1"/>
    <col min="7429" max="7429" width="15.28515625" bestFit="1" customWidth="1"/>
    <col min="7430" max="7430" width="15.28515625" customWidth="1"/>
    <col min="7431" max="7431" width="12.7109375" bestFit="1" customWidth="1"/>
    <col min="7681" max="7681" width="18.28515625" customWidth="1"/>
    <col min="7682" max="7682" width="6.5703125" customWidth="1"/>
    <col min="7683" max="7683" width="21.42578125" customWidth="1"/>
    <col min="7684" max="7684" width="20.85546875" bestFit="1" customWidth="1"/>
    <col min="7685" max="7685" width="15.28515625" bestFit="1" customWidth="1"/>
    <col min="7686" max="7686" width="15.28515625" customWidth="1"/>
    <col min="7687" max="7687" width="12.7109375" bestFit="1" customWidth="1"/>
    <col min="7937" max="7937" width="18.28515625" customWidth="1"/>
    <col min="7938" max="7938" width="6.5703125" customWidth="1"/>
    <col min="7939" max="7939" width="21.42578125" customWidth="1"/>
    <col min="7940" max="7940" width="20.85546875" bestFit="1" customWidth="1"/>
    <col min="7941" max="7941" width="15.28515625" bestFit="1" customWidth="1"/>
    <col min="7942" max="7942" width="15.28515625" customWidth="1"/>
    <col min="7943" max="7943" width="12.7109375" bestFit="1" customWidth="1"/>
    <col min="8193" max="8193" width="18.28515625" customWidth="1"/>
    <col min="8194" max="8194" width="6.5703125" customWidth="1"/>
    <col min="8195" max="8195" width="21.42578125" customWidth="1"/>
    <col min="8196" max="8196" width="20.85546875" bestFit="1" customWidth="1"/>
    <col min="8197" max="8197" width="15.28515625" bestFit="1" customWidth="1"/>
    <col min="8198" max="8198" width="15.28515625" customWidth="1"/>
    <col min="8199" max="8199" width="12.7109375" bestFit="1" customWidth="1"/>
    <col min="8449" max="8449" width="18.28515625" customWidth="1"/>
    <col min="8450" max="8450" width="6.5703125" customWidth="1"/>
    <col min="8451" max="8451" width="21.42578125" customWidth="1"/>
    <col min="8452" max="8452" width="20.85546875" bestFit="1" customWidth="1"/>
    <col min="8453" max="8453" width="15.28515625" bestFit="1" customWidth="1"/>
    <col min="8454" max="8454" width="15.28515625" customWidth="1"/>
    <col min="8455" max="8455" width="12.7109375" bestFit="1" customWidth="1"/>
    <col min="8705" max="8705" width="18.28515625" customWidth="1"/>
    <col min="8706" max="8706" width="6.5703125" customWidth="1"/>
    <col min="8707" max="8707" width="21.42578125" customWidth="1"/>
    <col min="8708" max="8708" width="20.85546875" bestFit="1" customWidth="1"/>
    <col min="8709" max="8709" width="15.28515625" bestFit="1" customWidth="1"/>
    <col min="8710" max="8710" width="15.28515625" customWidth="1"/>
    <col min="8711" max="8711" width="12.7109375" bestFit="1" customWidth="1"/>
    <col min="8961" max="8961" width="18.28515625" customWidth="1"/>
    <col min="8962" max="8962" width="6.5703125" customWidth="1"/>
    <col min="8963" max="8963" width="21.42578125" customWidth="1"/>
    <col min="8964" max="8964" width="20.85546875" bestFit="1" customWidth="1"/>
    <col min="8965" max="8965" width="15.28515625" bestFit="1" customWidth="1"/>
    <col min="8966" max="8966" width="15.28515625" customWidth="1"/>
    <col min="8967" max="8967" width="12.7109375" bestFit="1" customWidth="1"/>
    <col min="9217" max="9217" width="18.28515625" customWidth="1"/>
    <col min="9218" max="9218" width="6.5703125" customWidth="1"/>
    <col min="9219" max="9219" width="21.42578125" customWidth="1"/>
    <col min="9220" max="9220" width="20.85546875" bestFit="1" customWidth="1"/>
    <col min="9221" max="9221" width="15.28515625" bestFit="1" customWidth="1"/>
    <col min="9222" max="9222" width="15.28515625" customWidth="1"/>
    <col min="9223" max="9223" width="12.7109375" bestFit="1" customWidth="1"/>
    <col min="9473" max="9473" width="18.28515625" customWidth="1"/>
    <col min="9474" max="9474" width="6.5703125" customWidth="1"/>
    <col min="9475" max="9475" width="21.42578125" customWidth="1"/>
    <col min="9476" max="9476" width="20.85546875" bestFit="1" customWidth="1"/>
    <col min="9477" max="9477" width="15.28515625" bestFit="1" customWidth="1"/>
    <col min="9478" max="9478" width="15.28515625" customWidth="1"/>
    <col min="9479" max="9479" width="12.7109375" bestFit="1" customWidth="1"/>
    <col min="9729" max="9729" width="18.28515625" customWidth="1"/>
    <col min="9730" max="9730" width="6.5703125" customWidth="1"/>
    <col min="9731" max="9731" width="21.42578125" customWidth="1"/>
    <col min="9732" max="9732" width="20.85546875" bestFit="1" customWidth="1"/>
    <col min="9733" max="9733" width="15.28515625" bestFit="1" customWidth="1"/>
    <col min="9734" max="9734" width="15.28515625" customWidth="1"/>
    <col min="9735" max="9735" width="12.7109375" bestFit="1" customWidth="1"/>
    <col min="9985" max="9985" width="18.28515625" customWidth="1"/>
    <col min="9986" max="9986" width="6.5703125" customWidth="1"/>
    <col min="9987" max="9987" width="21.42578125" customWidth="1"/>
    <col min="9988" max="9988" width="20.85546875" bestFit="1" customWidth="1"/>
    <col min="9989" max="9989" width="15.28515625" bestFit="1" customWidth="1"/>
    <col min="9990" max="9990" width="15.28515625" customWidth="1"/>
    <col min="9991" max="9991" width="12.7109375" bestFit="1" customWidth="1"/>
    <col min="10241" max="10241" width="18.28515625" customWidth="1"/>
    <col min="10242" max="10242" width="6.5703125" customWidth="1"/>
    <col min="10243" max="10243" width="21.42578125" customWidth="1"/>
    <col min="10244" max="10244" width="20.85546875" bestFit="1" customWidth="1"/>
    <col min="10245" max="10245" width="15.28515625" bestFit="1" customWidth="1"/>
    <col min="10246" max="10246" width="15.28515625" customWidth="1"/>
    <col min="10247" max="10247" width="12.7109375" bestFit="1" customWidth="1"/>
    <col min="10497" max="10497" width="18.28515625" customWidth="1"/>
    <col min="10498" max="10498" width="6.5703125" customWidth="1"/>
    <col min="10499" max="10499" width="21.42578125" customWidth="1"/>
    <col min="10500" max="10500" width="20.85546875" bestFit="1" customWidth="1"/>
    <col min="10501" max="10501" width="15.28515625" bestFit="1" customWidth="1"/>
    <col min="10502" max="10502" width="15.28515625" customWidth="1"/>
    <col min="10503" max="10503" width="12.7109375" bestFit="1" customWidth="1"/>
    <col min="10753" max="10753" width="18.28515625" customWidth="1"/>
    <col min="10754" max="10754" width="6.5703125" customWidth="1"/>
    <col min="10755" max="10755" width="21.42578125" customWidth="1"/>
    <col min="10756" max="10756" width="20.85546875" bestFit="1" customWidth="1"/>
    <col min="10757" max="10757" width="15.28515625" bestFit="1" customWidth="1"/>
    <col min="10758" max="10758" width="15.28515625" customWidth="1"/>
    <col min="10759" max="10759" width="12.7109375" bestFit="1" customWidth="1"/>
    <col min="11009" max="11009" width="18.28515625" customWidth="1"/>
    <col min="11010" max="11010" width="6.5703125" customWidth="1"/>
    <col min="11011" max="11011" width="21.42578125" customWidth="1"/>
    <col min="11012" max="11012" width="20.85546875" bestFit="1" customWidth="1"/>
    <col min="11013" max="11013" width="15.28515625" bestFit="1" customWidth="1"/>
    <col min="11014" max="11014" width="15.28515625" customWidth="1"/>
    <col min="11015" max="11015" width="12.7109375" bestFit="1" customWidth="1"/>
    <col min="11265" max="11265" width="18.28515625" customWidth="1"/>
    <col min="11266" max="11266" width="6.5703125" customWidth="1"/>
    <col min="11267" max="11267" width="21.42578125" customWidth="1"/>
    <col min="11268" max="11268" width="20.85546875" bestFit="1" customWidth="1"/>
    <col min="11269" max="11269" width="15.28515625" bestFit="1" customWidth="1"/>
    <col min="11270" max="11270" width="15.28515625" customWidth="1"/>
    <col min="11271" max="11271" width="12.7109375" bestFit="1" customWidth="1"/>
    <col min="11521" max="11521" width="18.28515625" customWidth="1"/>
    <col min="11522" max="11522" width="6.5703125" customWidth="1"/>
    <col min="11523" max="11523" width="21.42578125" customWidth="1"/>
    <col min="11524" max="11524" width="20.85546875" bestFit="1" customWidth="1"/>
    <col min="11525" max="11525" width="15.28515625" bestFit="1" customWidth="1"/>
    <col min="11526" max="11526" width="15.28515625" customWidth="1"/>
    <col min="11527" max="11527" width="12.7109375" bestFit="1" customWidth="1"/>
    <col min="11777" max="11777" width="18.28515625" customWidth="1"/>
    <col min="11778" max="11778" width="6.5703125" customWidth="1"/>
    <col min="11779" max="11779" width="21.42578125" customWidth="1"/>
    <col min="11780" max="11780" width="20.85546875" bestFit="1" customWidth="1"/>
    <col min="11781" max="11781" width="15.28515625" bestFit="1" customWidth="1"/>
    <col min="11782" max="11782" width="15.28515625" customWidth="1"/>
    <col min="11783" max="11783" width="12.7109375" bestFit="1" customWidth="1"/>
    <col min="12033" max="12033" width="18.28515625" customWidth="1"/>
    <col min="12034" max="12034" width="6.5703125" customWidth="1"/>
    <col min="12035" max="12035" width="21.42578125" customWidth="1"/>
    <col min="12036" max="12036" width="20.85546875" bestFit="1" customWidth="1"/>
    <col min="12037" max="12037" width="15.28515625" bestFit="1" customWidth="1"/>
    <col min="12038" max="12038" width="15.28515625" customWidth="1"/>
    <col min="12039" max="12039" width="12.7109375" bestFit="1" customWidth="1"/>
    <col min="12289" max="12289" width="18.28515625" customWidth="1"/>
    <col min="12290" max="12290" width="6.5703125" customWidth="1"/>
    <col min="12291" max="12291" width="21.42578125" customWidth="1"/>
    <col min="12292" max="12292" width="20.85546875" bestFit="1" customWidth="1"/>
    <col min="12293" max="12293" width="15.28515625" bestFit="1" customWidth="1"/>
    <col min="12294" max="12294" width="15.28515625" customWidth="1"/>
    <col min="12295" max="12295" width="12.7109375" bestFit="1" customWidth="1"/>
    <col min="12545" max="12545" width="18.28515625" customWidth="1"/>
    <col min="12546" max="12546" width="6.5703125" customWidth="1"/>
    <col min="12547" max="12547" width="21.42578125" customWidth="1"/>
    <col min="12548" max="12548" width="20.85546875" bestFit="1" customWidth="1"/>
    <col min="12549" max="12549" width="15.28515625" bestFit="1" customWidth="1"/>
    <col min="12550" max="12550" width="15.28515625" customWidth="1"/>
    <col min="12551" max="12551" width="12.7109375" bestFit="1" customWidth="1"/>
    <col min="12801" max="12801" width="18.28515625" customWidth="1"/>
    <col min="12802" max="12802" width="6.5703125" customWidth="1"/>
    <col min="12803" max="12803" width="21.42578125" customWidth="1"/>
    <col min="12804" max="12804" width="20.85546875" bestFit="1" customWidth="1"/>
    <col min="12805" max="12805" width="15.28515625" bestFit="1" customWidth="1"/>
    <col min="12806" max="12806" width="15.28515625" customWidth="1"/>
    <col min="12807" max="12807" width="12.7109375" bestFit="1" customWidth="1"/>
    <col min="13057" max="13057" width="18.28515625" customWidth="1"/>
    <col min="13058" max="13058" width="6.5703125" customWidth="1"/>
    <col min="13059" max="13059" width="21.42578125" customWidth="1"/>
    <col min="13060" max="13060" width="20.85546875" bestFit="1" customWidth="1"/>
    <col min="13061" max="13061" width="15.28515625" bestFit="1" customWidth="1"/>
    <col min="13062" max="13062" width="15.28515625" customWidth="1"/>
    <col min="13063" max="13063" width="12.7109375" bestFit="1" customWidth="1"/>
    <col min="13313" max="13313" width="18.28515625" customWidth="1"/>
    <col min="13314" max="13314" width="6.5703125" customWidth="1"/>
    <col min="13315" max="13315" width="21.42578125" customWidth="1"/>
    <col min="13316" max="13316" width="20.85546875" bestFit="1" customWidth="1"/>
    <col min="13317" max="13317" width="15.28515625" bestFit="1" customWidth="1"/>
    <col min="13318" max="13318" width="15.28515625" customWidth="1"/>
    <col min="13319" max="13319" width="12.7109375" bestFit="1" customWidth="1"/>
    <col min="13569" max="13569" width="18.28515625" customWidth="1"/>
    <col min="13570" max="13570" width="6.5703125" customWidth="1"/>
    <col min="13571" max="13571" width="21.42578125" customWidth="1"/>
    <col min="13572" max="13572" width="20.85546875" bestFit="1" customWidth="1"/>
    <col min="13573" max="13573" width="15.28515625" bestFit="1" customWidth="1"/>
    <col min="13574" max="13574" width="15.28515625" customWidth="1"/>
    <col min="13575" max="13575" width="12.7109375" bestFit="1" customWidth="1"/>
    <col min="13825" max="13825" width="18.28515625" customWidth="1"/>
    <col min="13826" max="13826" width="6.5703125" customWidth="1"/>
    <col min="13827" max="13827" width="21.42578125" customWidth="1"/>
    <col min="13828" max="13828" width="20.85546875" bestFit="1" customWidth="1"/>
    <col min="13829" max="13829" width="15.28515625" bestFit="1" customWidth="1"/>
    <col min="13830" max="13830" width="15.28515625" customWidth="1"/>
    <col min="13831" max="13831" width="12.7109375" bestFit="1" customWidth="1"/>
    <col min="14081" max="14081" width="18.28515625" customWidth="1"/>
    <col min="14082" max="14082" width="6.5703125" customWidth="1"/>
    <col min="14083" max="14083" width="21.42578125" customWidth="1"/>
    <col min="14084" max="14084" width="20.85546875" bestFit="1" customWidth="1"/>
    <col min="14085" max="14085" width="15.28515625" bestFit="1" customWidth="1"/>
    <col min="14086" max="14086" width="15.28515625" customWidth="1"/>
    <col min="14087" max="14087" width="12.7109375" bestFit="1" customWidth="1"/>
    <col min="14337" max="14337" width="18.28515625" customWidth="1"/>
    <col min="14338" max="14338" width="6.5703125" customWidth="1"/>
    <col min="14339" max="14339" width="21.42578125" customWidth="1"/>
    <col min="14340" max="14340" width="20.85546875" bestFit="1" customWidth="1"/>
    <col min="14341" max="14341" width="15.28515625" bestFit="1" customWidth="1"/>
    <col min="14342" max="14342" width="15.28515625" customWidth="1"/>
    <col min="14343" max="14343" width="12.7109375" bestFit="1" customWidth="1"/>
    <col min="14593" max="14593" width="18.28515625" customWidth="1"/>
    <col min="14594" max="14594" width="6.5703125" customWidth="1"/>
    <col min="14595" max="14595" width="21.42578125" customWidth="1"/>
    <col min="14596" max="14596" width="20.85546875" bestFit="1" customWidth="1"/>
    <col min="14597" max="14597" width="15.28515625" bestFit="1" customWidth="1"/>
    <col min="14598" max="14598" width="15.28515625" customWidth="1"/>
    <col min="14599" max="14599" width="12.7109375" bestFit="1" customWidth="1"/>
    <col min="14849" max="14849" width="18.28515625" customWidth="1"/>
    <col min="14850" max="14850" width="6.5703125" customWidth="1"/>
    <col min="14851" max="14851" width="21.42578125" customWidth="1"/>
    <col min="14852" max="14852" width="20.85546875" bestFit="1" customWidth="1"/>
    <col min="14853" max="14853" width="15.28515625" bestFit="1" customWidth="1"/>
    <col min="14854" max="14854" width="15.28515625" customWidth="1"/>
    <col min="14855" max="14855" width="12.7109375" bestFit="1" customWidth="1"/>
    <col min="15105" max="15105" width="18.28515625" customWidth="1"/>
    <col min="15106" max="15106" width="6.5703125" customWidth="1"/>
    <col min="15107" max="15107" width="21.42578125" customWidth="1"/>
    <col min="15108" max="15108" width="20.85546875" bestFit="1" customWidth="1"/>
    <col min="15109" max="15109" width="15.28515625" bestFit="1" customWidth="1"/>
    <col min="15110" max="15110" width="15.28515625" customWidth="1"/>
    <col min="15111" max="15111" width="12.7109375" bestFit="1" customWidth="1"/>
    <col min="15361" max="15361" width="18.28515625" customWidth="1"/>
    <col min="15362" max="15362" width="6.5703125" customWidth="1"/>
    <col min="15363" max="15363" width="21.42578125" customWidth="1"/>
    <col min="15364" max="15364" width="20.85546875" bestFit="1" customWidth="1"/>
    <col min="15365" max="15365" width="15.28515625" bestFit="1" customWidth="1"/>
    <col min="15366" max="15366" width="15.28515625" customWidth="1"/>
    <col min="15367" max="15367" width="12.7109375" bestFit="1" customWidth="1"/>
    <col min="15617" max="15617" width="18.28515625" customWidth="1"/>
    <col min="15618" max="15618" width="6.5703125" customWidth="1"/>
    <col min="15619" max="15619" width="21.42578125" customWidth="1"/>
    <col min="15620" max="15620" width="20.85546875" bestFit="1" customWidth="1"/>
    <col min="15621" max="15621" width="15.28515625" bestFit="1" customWidth="1"/>
    <col min="15622" max="15622" width="15.28515625" customWidth="1"/>
    <col min="15623" max="15623" width="12.7109375" bestFit="1" customWidth="1"/>
    <col min="15873" max="15873" width="18.28515625" customWidth="1"/>
    <col min="15874" max="15874" width="6.5703125" customWidth="1"/>
    <col min="15875" max="15875" width="21.42578125" customWidth="1"/>
    <col min="15876" max="15876" width="20.85546875" bestFit="1" customWidth="1"/>
    <col min="15877" max="15877" width="15.28515625" bestFit="1" customWidth="1"/>
    <col min="15878" max="15878" width="15.28515625" customWidth="1"/>
    <col min="15879" max="15879" width="12.7109375" bestFit="1" customWidth="1"/>
    <col min="16129" max="16129" width="18.28515625" customWidth="1"/>
    <col min="16130" max="16130" width="6.5703125" customWidth="1"/>
    <col min="16131" max="16131" width="21.42578125" customWidth="1"/>
    <col min="16132" max="16132" width="20.85546875" bestFit="1" customWidth="1"/>
    <col min="16133" max="16133" width="15.28515625" bestFit="1" customWidth="1"/>
    <col min="16134" max="16134" width="15.28515625" customWidth="1"/>
    <col min="16135" max="16135" width="12.7109375" bestFit="1" customWidth="1"/>
  </cols>
  <sheetData>
    <row r="1" spans="1:9" ht="18.75" x14ac:dyDescent="0.3">
      <c r="A1" s="212"/>
      <c r="B1" s="212"/>
      <c r="C1" s="212"/>
      <c r="D1" s="212"/>
      <c r="E1" s="212"/>
      <c r="F1" s="5"/>
    </row>
    <row r="2" spans="1:9" s="33" customFormat="1" ht="19.5" customHeight="1" x14ac:dyDescent="0.4">
      <c r="A2" s="213" t="s">
        <v>18</v>
      </c>
      <c r="B2" s="213"/>
      <c r="C2" s="213"/>
      <c r="D2" s="213"/>
      <c r="E2" s="213"/>
      <c r="F2" s="35"/>
    </row>
    <row r="3" spans="1:9" s="33" customFormat="1" ht="14.25" customHeight="1" x14ac:dyDescent="0.25">
      <c r="A3" s="214" t="s">
        <v>29</v>
      </c>
      <c r="B3" s="214"/>
      <c r="C3" s="214"/>
      <c r="D3" s="214"/>
      <c r="E3" s="214"/>
      <c r="F3" s="36"/>
    </row>
    <row r="4" spans="1:9" s="34" customFormat="1" ht="14.25" x14ac:dyDescent="0.2">
      <c r="B4" s="33"/>
      <c r="C4" s="33"/>
      <c r="D4" s="33"/>
      <c r="E4" s="33"/>
    </row>
    <row r="5" spans="1:9" s="34" customFormat="1" ht="14.25" x14ac:dyDescent="0.2">
      <c r="A5" s="215" t="s">
        <v>27</v>
      </c>
      <c r="B5" s="215"/>
      <c r="C5" s="215"/>
      <c r="D5" s="215"/>
      <c r="E5" s="215"/>
    </row>
    <row r="6" spans="1:9" ht="15.75" thickBot="1" x14ac:dyDescent="0.3">
      <c r="A6" s="33"/>
      <c r="B6" s="33"/>
      <c r="C6" s="33"/>
      <c r="D6" s="33"/>
      <c r="E6" s="33"/>
    </row>
    <row r="7" spans="1:9" ht="16.5" thickTop="1" thickBot="1" x14ac:dyDescent="0.3">
      <c r="A7" s="216" t="s">
        <v>1966</v>
      </c>
      <c r="B7" s="217"/>
      <c r="C7" s="217"/>
      <c r="D7" s="217"/>
      <c r="E7" s="218"/>
      <c r="F7" s="6"/>
    </row>
    <row r="8" spans="1:9" ht="16.5" thickTop="1" thickBot="1" x14ac:dyDescent="0.3">
      <c r="A8" s="216" t="str">
        <f>'CRONOG. AMPLIAÇÃO'!A8</f>
        <v>Local: R. José de Campos, 709 - Jardim Morada do Sol, Indaiatuba - SP</v>
      </c>
      <c r="B8" s="217"/>
      <c r="C8" s="217"/>
      <c r="D8" s="217"/>
      <c r="E8" s="218"/>
      <c r="F8" s="7"/>
      <c r="G8" s="7"/>
      <c r="H8" s="7"/>
      <c r="I8" s="7"/>
    </row>
    <row r="9" spans="1:9" ht="16.5" thickTop="1" thickBot="1" x14ac:dyDescent="0.3">
      <c r="A9" s="225"/>
      <c r="B9" s="226"/>
      <c r="C9" s="226"/>
      <c r="D9" s="226"/>
      <c r="E9" s="227"/>
      <c r="F9" s="8"/>
    </row>
    <row r="10" spans="1:9" ht="19.5" thickTop="1" thickBot="1" x14ac:dyDescent="0.3">
      <c r="A10" s="228" t="s">
        <v>19</v>
      </c>
      <c r="B10" s="229"/>
      <c r="C10" s="229"/>
      <c r="D10" s="229"/>
      <c r="E10" s="230"/>
      <c r="F10" s="9"/>
    </row>
    <row r="11" spans="1:9" ht="15.75" thickBot="1" x14ac:dyDescent="0.3">
      <c r="A11" s="10"/>
      <c r="B11" s="11"/>
      <c r="C11" s="11"/>
      <c r="D11" s="11"/>
      <c r="E11" s="12"/>
      <c r="F11" s="3"/>
    </row>
    <row r="12" spans="1:9" ht="15.75" thickBot="1" x14ac:dyDescent="0.3">
      <c r="A12" s="13"/>
      <c r="B12" s="14"/>
      <c r="C12" s="15" t="s">
        <v>20</v>
      </c>
      <c r="D12" s="15" t="s">
        <v>21</v>
      </c>
      <c r="E12" s="15" t="s">
        <v>22</v>
      </c>
      <c r="F12" s="16"/>
    </row>
    <row r="13" spans="1:9" ht="15.75" thickBot="1" x14ac:dyDescent="0.3">
      <c r="A13" s="17"/>
      <c r="B13" s="18"/>
      <c r="C13" s="18"/>
      <c r="D13" s="19"/>
      <c r="E13" s="20"/>
      <c r="F13" s="16"/>
    </row>
    <row r="14" spans="1:9" ht="16.5" customHeight="1" thickTop="1" thickBot="1" x14ac:dyDescent="0.3">
      <c r="A14" s="219" t="s">
        <v>1553</v>
      </c>
      <c r="B14" s="220"/>
      <c r="C14" s="21" t="s">
        <v>23</v>
      </c>
      <c r="D14" s="72">
        <v>848307.59</v>
      </c>
      <c r="E14" s="22">
        <f>D14/D16</f>
        <v>0.59199294795669977</v>
      </c>
      <c r="F14" s="23"/>
    </row>
    <row r="15" spans="1:9" ht="16.5" customHeight="1" thickTop="1" thickBot="1" x14ac:dyDescent="0.3">
      <c r="A15" s="221"/>
      <c r="B15" s="222"/>
      <c r="C15" s="24" t="s">
        <v>24</v>
      </c>
      <c r="D15" s="72">
        <v>584661.49</v>
      </c>
      <c r="E15" s="25">
        <f>D15/D16</f>
        <v>0.40800705204330018</v>
      </c>
      <c r="F15" s="23"/>
    </row>
    <row r="16" spans="1:9" ht="16.5" thickTop="1" thickBot="1" x14ac:dyDescent="0.3">
      <c r="A16" s="223"/>
      <c r="B16" s="224"/>
      <c r="C16" s="24" t="s">
        <v>25</v>
      </c>
      <c r="D16" s="72">
        <f>D14+D15</f>
        <v>1432969.08</v>
      </c>
      <c r="E16" s="25">
        <f>SUM(E14:E15)</f>
        <v>1</v>
      </c>
      <c r="F16" s="23"/>
      <c r="G16" s="26"/>
    </row>
    <row r="17" spans="1:6" ht="17.25" thickTop="1" thickBot="1" x14ac:dyDescent="0.3">
      <c r="A17" s="4"/>
      <c r="B17" s="27"/>
      <c r="C17" s="27"/>
      <c r="D17" s="27"/>
      <c r="E17" s="16"/>
      <c r="F17" s="16"/>
    </row>
    <row r="18" spans="1:6" ht="16.5" thickTop="1" thickBot="1" x14ac:dyDescent="0.3">
      <c r="A18" s="219" t="s">
        <v>1552</v>
      </c>
      <c r="B18" s="220"/>
      <c r="C18" s="114" t="s">
        <v>23</v>
      </c>
      <c r="D18" s="72">
        <v>506037.96</v>
      </c>
      <c r="E18" s="115">
        <f>D18/D20</f>
        <v>0.72707494532943062</v>
      </c>
      <c r="F18" s="28"/>
    </row>
    <row r="19" spans="1:6" ht="16.5" thickTop="1" thickBot="1" x14ac:dyDescent="0.3">
      <c r="A19" s="221"/>
      <c r="B19" s="222"/>
      <c r="C19" s="24" t="s">
        <v>24</v>
      </c>
      <c r="D19" s="72">
        <v>189953.51</v>
      </c>
      <c r="E19" s="25">
        <f>D19/D20</f>
        <v>0.27292505467056949</v>
      </c>
      <c r="F19" s="28"/>
    </row>
    <row r="20" spans="1:6" ht="16.5" thickTop="1" thickBot="1" x14ac:dyDescent="0.3">
      <c r="A20" s="223"/>
      <c r="B20" s="224"/>
      <c r="C20" s="24" t="s">
        <v>25</v>
      </c>
      <c r="D20" s="72">
        <f>D18+D19</f>
        <v>695991.47</v>
      </c>
      <c r="E20" s="25">
        <f>SUM(E18:E19)</f>
        <v>1</v>
      </c>
      <c r="F20" s="28"/>
    </row>
    <row r="21" spans="1:6" ht="16.5" thickTop="1" thickBot="1" x14ac:dyDescent="0.3">
      <c r="A21" s="27"/>
      <c r="B21" s="3"/>
      <c r="C21" s="28"/>
      <c r="D21" s="29"/>
      <c r="E21" s="28"/>
      <c r="F21" s="28"/>
    </row>
    <row r="22" spans="1:6" ht="16.5" thickTop="1" thickBot="1" x14ac:dyDescent="0.3">
      <c r="A22" s="219" t="s">
        <v>1792</v>
      </c>
      <c r="B22" s="220"/>
      <c r="C22" s="114" t="s">
        <v>23</v>
      </c>
      <c r="D22" s="72">
        <f>D14+D18</f>
        <v>1354345.55</v>
      </c>
      <c r="E22" s="115">
        <f>D22/D24</f>
        <v>0.63615342707970801</v>
      </c>
      <c r="F22" s="28"/>
    </row>
    <row r="23" spans="1:6" ht="16.5" thickTop="1" thickBot="1" x14ac:dyDescent="0.3">
      <c r="A23" s="221"/>
      <c r="B23" s="222"/>
      <c r="C23" s="24" t="s">
        <v>24</v>
      </c>
      <c r="D23" s="72">
        <f>D15+D19</f>
        <v>774615</v>
      </c>
      <c r="E23" s="25">
        <f>D23/D24</f>
        <v>0.36384657292029204</v>
      </c>
      <c r="F23" s="28"/>
    </row>
    <row r="24" spans="1:6" ht="16.5" thickTop="1" thickBot="1" x14ac:dyDescent="0.3">
      <c r="A24" s="223"/>
      <c r="B24" s="224"/>
      <c r="C24" s="24" t="s">
        <v>25</v>
      </c>
      <c r="D24" s="72">
        <f>D16+D20</f>
        <v>2128960.5499999998</v>
      </c>
      <c r="E24" s="25">
        <f>SUM(E22:E23)</f>
        <v>1</v>
      </c>
      <c r="F24" s="28"/>
    </row>
    <row r="25" spans="1:6" ht="15.75" thickTop="1" x14ac:dyDescent="0.25">
      <c r="A25" s="27"/>
      <c r="B25" s="3"/>
      <c r="C25" s="28"/>
      <c r="D25" s="29"/>
      <c r="E25" s="28"/>
      <c r="F25" s="28"/>
    </row>
    <row r="26" spans="1:6" x14ac:dyDescent="0.25">
      <c r="A26" s="27"/>
      <c r="B26" s="3"/>
      <c r="C26" s="28"/>
      <c r="D26" s="29"/>
      <c r="E26" s="28"/>
      <c r="F26" s="28"/>
    </row>
    <row r="27" spans="1:6" x14ac:dyDescent="0.25">
      <c r="A27" s="27"/>
      <c r="B27" s="3"/>
      <c r="C27" s="28"/>
      <c r="D27" s="29"/>
      <c r="E27" s="28"/>
      <c r="F27" s="28"/>
    </row>
    <row r="28" spans="1:6" x14ac:dyDescent="0.25">
      <c r="A28" s="3"/>
      <c r="B28" s="3"/>
      <c r="C28" s="3"/>
      <c r="D28" s="30"/>
      <c r="E28" s="3"/>
      <c r="F28" s="3"/>
    </row>
    <row r="29" spans="1:6" ht="15.75" x14ac:dyDescent="0.25">
      <c r="A29" s="2" t="s">
        <v>2155</v>
      </c>
      <c r="B29" s="2"/>
      <c r="C29" s="2"/>
      <c r="D29" s="2"/>
      <c r="E29" s="2"/>
      <c r="F29" s="2"/>
    </row>
    <row r="30" spans="1:6" x14ac:dyDescent="0.25">
      <c r="A30" s="33"/>
      <c r="B30" s="33"/>
      <c r="C30" s="33"/>
      <c r="D30" s="33"/>
      <c r="E30" s="33"/>
    </row>
    <row r="31" spans="1:6" x14ac:dyDescent="0.25">
      <c r="A31" s="33"/>
      <c r="B31" s="33"/>
      <c r="C31" s="33"/>
      <c r="D31" s="33"/>
      <c r="E31" s="33"/>
    </row>
    <row r="32" spans="1:6" x14ac:dyDescent="0.25">
      <c r="A32" s="33"/>
      <c r="B32" s="33"/>
      <c r="C32" s="33"/>
      <c r="D32" s="33"/>
      <c r="E32" s="33"/>
    </row>
    <row r="33" spans="1:6" x14ac:dyDescent="0.25">
      <c r="A33" s="33"/>
      <c r="B33" s="33"/>
      <c r="C33" s="33"/>
      <c r="D33" s="33"/>
      <c r="E33" s="33"/>
    </row>
    <row r="34" spans="1:6" x14ac:dyDescent="0.25">
      <c r="A34" s="33"/>
      <c r="B34" s="33"/>
      <c r="C34" s="33"/>
      <c r="D34" s="33"/>
      <c r="E34" s="33"/>
    </row>
    <row r="35" spans="1:6" ht="15.75" x14ac:dyDescent="0.25">
      <c r="A35" s="4"/>
      <c r="B35" s="2"/>
      <c r="C35" s="27"/>
      <c r="D35" s="3"/>
      <c r="E35" s="3"/>
      <c r="F35" s="3"/>
    </row>
    <row r="36" spans="1:6" ht="15.75" x14ac:dyDescent="0.25">
      <c r="A36" s="4"/>
      <c r="B36" s="2"/>
      <c r="C36" s="2"/>
      <c r="D36" s="3"/>
      <c r="E36" s="3"/>
      <c r="F36" s="3"/>
    </row>
    <row r="37" spans="1:6" ht="15.75" x14ac:dyDescent="0.25">
      <c r="A37" s="4"/>
      <c r="B37" s="2"/>
      <c r="C37" s="2"/>
      <c r="D37" s="2"/>
      <c r="E37" s="3"/>
      <c r="F37" s="3"/>
    </row>
    <row r="38" spans="1:6" x14ac:dyDescent="0.25">
      <c r="A38" s="27"/>
      <c r="B38" s="27"/>
      <c r="C38" s="3"/>
      <c r="D38" s="3"/>
      <c r="E38" s="3"/>
      <c r="F38" s="3"/>
    </row>
  </sheetData>
  <mergeCells count="11">
    <mergeCell ref="A18:B20"/>
    <mergeCell ref="A22:B24"/>
    <mergeCell ref="A8:E8"/>
    <mergeCell ref="A9:E9"/>
    <mergeCell ref="A10:E10"/>
    <mergeCell ref="A14:B16"/>
    <mergeCell ref="A1:E1"/>
    <mergeCell ref="A2:E2"/>
    <mergeCell ref="A3:E3"/>
    <mergeCell ref="A5:E5"/>
    <mergeCell ref="A7:E7"/>
  </mergeCells>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433"/>
  <sheetViews>
    <sheetView showGridLines="0" topLeftCell="B1" zoomScale="110" zoomScaleNormal="110" zoomScaleSheetLayoutView="100" workbookViewId="0">
      <selection activeCell="D22" sqref="D22"/>
    </sheetView>
  </sheetViews>
  <sheetFormatPr defaultColWidth="9.140625" defaultRowHeight="12.75" x14ac:dyDescent="0.2"/>
  <cols>
    <col min="1" max="1" width="9.140625" style="37" hidden="1" customWidth="1"/>
    <col min="2" max="2" width="18.7109375" style="37" customWidth="1"/>
    <col min="3" max="3" width="15.7109375" style="102" customWidth="1"/>
    <col min="4" max="4" width="11.85546875" style="37" customWidth="1"/>
    <col min="5" max="5" width="45.85546875" style="37" customWidth="1"/>
    <col min="6" max="6" width="10.42578125" style="38" customWidth="1"/>
    <col min="7" max="7" width="9.140625" style="37" customWidth="1"/>
    <col min="8" max="10" width="14.5703125" style="66" customWidth="1"/>
    <col min="11" max="11" width="16.28515625" style="66" customWidth="1"/>
    <col min="12" max="12" width="49.85546875" style="136" customWidth="1"/>
    <col min="13" max="16384" width="9.140625" style="1"/>
  </cols>
  <sheetData>
    <row r="1" spans="1:12" s="37" customFormat="1" x14ac:dyDescent="0.2">
      <c r="B1" s="148"/>
      <c r="C1" s="101"/>
      <c r="D1" s="84"/>
      <c r="E1" s="84"/>
      <c r="F1" s="85"/>
      <c r="G1" s="84"/>
      <c r="H1" s="85"/>
      <c r="I1" s="85"/>
      <c r="J1" s="85"/>
      <c r="K1" s="149" t="s">
        <v>2154</v>
      </c>
      <c r="L1" s="86"/>
    </row>
    <row r="2" spans="1:12" s="37" customFormat="1" x14ac:dyDescent="0.2">
      <c r="B2" s="195" t="s">
        <v>6</v>
      </c>
      <c r="C2" s="196"/>
      <c r="D2" s="196"/>
      <c r="E2" s="196"/>
      <c r="F2" s="196"/>
      <c r="G2" s="196"/>
      <c r="H2" s="196"/>
      <c r="I2" s="196"/>
      <c r="J2" s="196"/>
      <c r="K2" s="197"/>
      <c r="L2" s="86"/>
    </row>
    <row r="3" spans="1:12" s="37" customFormat="1" x14ac:dyDescent="0.2">
      <c r="B3" s="195" t="s">
        <v>26</v>
      </c>
      <c r="C3" s="196"/>
      <c r="D3" s="196"/>
      <c r="E3" s="196"/>
      <c r="F3" s="196"/>
      <c r="G3" s="196"/>
      <c r="H3" s="196"/>
      <c r="I3" s="196"/>
      <c r="J3" s="196"/>
      <c r="K3" s="197"/>
      <c r="L3" s="86"/>
    </row>
    <row r="4" spans="1:12" s="37" customFormat="1" x14ac:dyDescent="0.2">
      <c r="B4" s="198" t="s">
        <v>27</v>
      </c>
      <c r="C4" s="199"/>
      <c r="D4" s="199"/>
      <c r="E4" s="199"/>
      <c r="F4" s="199"/>
      <c r="G4" s="199"/>
      <c r="H4" s="199"/>
      <c r="I4" s="199"/>
      <c r="J4" s="199"/>
      <c r="K4" s="200"/>
      <c r="L4" s="86"/>
    </row>
    <row r="5" spans="1:12" s="37" customFormat="1" x14ac:dyDescent="0.2">
      <c r="B5" s="151"/>
      <c r="C5" s="152"/>
      <c r="D5" s="153"/>
      <c r="E5" s="153"/>
      <c r="F5" s="150"/>
      <c r="G5" s="153"/>
      <c r="H5" s="201" t="s">
        <v>2143</v>
      </c>
      <c r="I5" s="201"/>
      <c r="J5" s="201"/>
      <c r="K5" s="202"/>
      <c r="L5" s="86"/>
    </row>
    <row r="6" spans="1:12" s="37" customFormat="1" x14ac:dyDescent="0.2">
      <c r="B6" s="154" t="s">
        <v>30</v>
      </c>
      <c r="C6" s="203" t="s">
        <v>1967</v>
      </c>
      <c r="D6" s="204"/>
      <c r="E6" s="204"/>
      <c r="F6" s="204"/>
      <c r="G6" s="204"/>
      <c r="H6" s="204"/>
      <c r="I6" s="204"/>
      <c r="J6" s="204"/>
      <c r="K6" s="205"/>
      <c r="L6" s="86"/>
    </row>
    <row r="7" spans="1:12" s="37" customFormat="1" x14ac:dyDescent="0.2">
      <c r="B7" s="154" t="s">
        <v>31</v>
      </c>
      <c r="C7" s="203" t="s">
        <v>415</v>
      </c>
      <c r="D7" s="204"/>
      <c r="E7" s="204"/>
      <c r="F7" s="204"/>
      <c r="G7" s="204"/>
      <c r="H7" s="204"/>
      <c r="I7" s="204"/>
      <c r="J7" s="204"/>
      <c r="K7" s="205"/>
      <c r="L7" s="86"/>
    </row>
    <row r="8" spans="1:12" s="37" customFormat="1" ht="13.5" thickBot="1" x14ac:dyDescent="0.25">
      <c r="B8" s="155" t="s">
        <v>32</v>
      </c>
      <c r="C8" s="209" t="s">
        <v>416</v>
      </c>
      <c r="D8" s="210"/>
      <c r="E8" s="210"/>
      <c r="F8" s="210"/>
      <c r="G8" s="210"/>
      <c r="H8" s="210"/>
      <c r="I8" s="210"/>
      <c r="J8" s="210"/>
      <c r="K8" s="211"/>
      <c r="L8" s="86"/>
    </row>
    <row r="9" spans="1:12" ht="38.25" x14ac:dyDescent="0.2">
      <c r="B9" s="156" t="s">
        <v>0</v>
      </c>
      <c r="C9" s="90" t="s">
        <v>105</v>
      </c>
      <c r="D9" s="90" t="s">
        <v>106</v>
      </c>
      <c r="E9" s="90" t="s">
        <v>1</v>
      </c>
      <c r="F9" s="90" t="s">
        <v>107</v>
      </c>
      <c r="G9" s="91" t="s">
        <v>3</v>
      </c>
      <c r="H9" s="91" t="s">
        <v>108</v>
      </c>
      <c r="I9" s="92" t="s">
        <v>109</v>
      </c>
      <c r="J9" s="91" t="s">
        <v>110</v>
      </c>
      <c r="K9" s="157" t="s">
        <v>111</v>
      </c>
      <c r="L9" s="86"/>
    </row>
    <row r="10" spans="1:12" x14ac:dyDescent="0.2">
      <c r="A10" s="147"/>
      <c r="B10" s="158">
        <v>1</v>
      </c>
      <c r="C10" s="206" t="s">
        <v>33</v>
      </c>
      <c r="D10" s="207"/>
      <c r="E10" s="207"/>
      <c r="F10" s="207"/>
      <c r="G10" s="207"/>
      <c r="H10" s="207"/>
      <c r="I10" s="207"/>
      <c r="J10" s="207"/>
      <c r="K10" s="208"/>
    </row>
    <row r="11" spans="1:12" x14ac:dyDescent="0.2">
      <c r="A11" s="147"/>
      <c r="B11" s="159" t="s">
        <v>179</v>
      </c>
      <c r="C11" s="182" t="s">
        <v>34</v>
      </c>
      <c r="D11" s="183"/>
      <c r="E11" s="183"/>
      <c r="F11" s="183"/>
      <c r="G11" s="183"/>
      <c r="H11" s="183"/>
      <c r="I11" s="183"/>
      <c r="J11" s="183"/>
      <c r="K11" s="184"/>
    </row>
    <row r="12" spans="1:12" x14ac:dyDescent="0.2">
      <c r="A12" s="147">
        <f t="shared" ref="A12:A102" si="0">LEN(B12)</f>
        <v>4</v>
      </c>
      <c r="B12" s="160" t="s">
        <v>780</v>
      </c>
      <c r="C12" s="97" t="str">
        <f>IFERROR(VLOOKUP(A12,$B$418:D433,2,FALSE),"")</f>
        <v>COMPOSICAO</v>
      </c>
      <c r="D12" s="97" t="str">
        <f>IFERROR(VLOOKUP(A12,$B$418:E433,3,FALSE),"")</f>
        <v>2026/01</v>
      </c>
      <c r="E12" s="98" t="s">
        <v>781</v>
      </c>
      <c r="F12" s="119" t="s">
        <v>35</v>
      </c>
      <c r="G12" s="99">
        <v>1</v>
      </c>
      <c r="H12" s="99">
        <f>ROUND(J12/1.21,2)</f>
        <v>344628.74</v>
      </c>
      <c r="I12" s="99">
        <f>ROUND(H12*G12,2)</f>
        <v>344628.74</v>
      </c>
      <c r="J12" s="99">
        <v>417000.77</v>
      </c>
      <c r="K12" s="161">
        <f>ROUND(G12*J12,2)</f>
        <v>417000.77</v>
      </c>
      <c r="L12" s="136" t="s">
        <v>1805</v>
      </c>
    </row>
    <row r="13" spans="1:12" x14ac:dyDescent="0.2">
      <c r="A13" s="147">
        <f t="shared" si="0"/>
        <v>15</v>
      </c>
      <c r="B13" s="160" t="s">
        <v>782</v>
      </c>
      <c r="C13" s="97" t="str">
        <f>IFERROR(VLOOKUP(A13,$B$418:D434,2,FALSE),"")</f>
        <v xml:space="preserve"> CPOS</v>
      </c>
      <c r="D13" s="97" t="str">
        <f>IFERROR(VLOOKUP(A13,$B$418:E434,3,FALSE),"")</f>
        <v>2025/11</v>
      </c>
      <c r="E13" s="98" t="s">
        <v>783</v>
      </c>
      <c r="F13" s="119" t="s">
        <v>35</v>
      </c>
      <c r="G13" s="99">
        <v>4</v>
      </c>
      <c r="H13" s="99">
        <f t="shared" ref="H13:H74" si="1">ROUND(J13/1.21,2)</f>
        <v>3844.02</v>
      </c>
      <c r="I13" s="99">
        <f t="shared" ref="I13:I71" si="2">ROUND(H13*G13,2)</f>
        <v>15376.08</v>
      </c>
      <c r="J13" s="99">
        <v>4651.2700000000004</v>
      </c>
      <c r="K13" s="161">
        <f>ROUND(G13*J13,2)</f>
        <v>18605.080000000002</v>
      </c>
    </row>
    <row r="14" spans="1:12" x14ac:dyDescent="0.2">
      <c r="A14" s="147">
        <f t="shared" si="0"/>
        <v>5</v>
      </c>
      <c r="B14" s="159" t="s">
        <v>1593</v>
      </c>
      <c r="C14" s="182" t="s">
        <v>1855</v>
      </c>
      <c r="D14" s="183"/>
      <c r="E14" s="183"/>
      <c r="F14" s="183"/>
      <c r="G14" s="183"/>
      <c r="H14" s="183"/>
      <c r="I14" s="183"/>
      <c r="J14" s="183"/>
      <c r="K14" s="184"/>
    </row>
    <row r="15" spans="1:12" ht="29.25" customHeight="1" x14ac:dyDescent="0.2">
      <c r="A15" s="147">
        <f t="shared" si="0"/>
        <v>14</v>
      </c>
      <c r="B15" s="160" t="s">
        <v>1853</v>
      </c>
      <c r="C15" s="97" t="str">
        <f>IFERROR(VLOOKUP(A15,$B$418:D436,2,FALSE),"")</f>
        <v>CPOS</v>
      </c>
      <c r="D15" s="97" t="str">
        <f>IFERROR(VLOOKUP(A15,$B$418:E436,3,FALSE),"")</f>
        <v>2025/11</v>
      </c>
      <c r="E15" s="98" t="s">
        <v>1854</v>
      </c>
      <c r="F15" s="119" t="s">
        <v>40</v>
      </c>
      <c r="G15" s="99">
        <v>60</v>
      </c>
      <c r="H15" s="99">
        <f t="shared" ref="H15" si="3">ROUND(J15/1.21,2)</f>
        <v>91.32</v>
      </c>
      <c r="I15" s="99">
        <f t="shared" ref="I15" si="4">ROUND(H15*G15,2)</f>
        <v>5479.2</v>
      </c>
      <c r="J15" s="99">
        <v>110.5</v>
      </c>
      <c r="K15" s="161">
        <f>ROUND(G15*J15,2)</f>
        <v>6630</v>
      </c>
    </row>
    <row r="16" spans="1:12" x14ac:dyDescent="0.2">
      <c r="A16" s="147"/>
      <c r="B16" s="189" t="s">
        <v>173</v>
      </c>
      <c r="C16" s="190"/>
      <c r="D16" s="190"/>
      <c r="E16" s="190"/>
      <c r="F16" s="190"/>
      <c r="G16" s="190"/>
      <c r="H16" s="190"/>
      <c r="I16" s="190"/>
      <c r="J16" s="191"/>
      <c r="K16" s="162">
        <f>SUM(K12:K15)</f>
        <v>442235.85000000003</v>
      </c>
    </row>
    <row r="17" spans="1:12" x14ac:dyDescent="0.2">
      <c r="A17" s="147">
        <f t="shared" si="0"/>
        <v>1</v>
      </c>
      <c r="B17" s="159">
        <v>2</v>
      </c>
      <c r="C17" s="182" t="s">
        <v>36</v>
      </c>
      <c r="D17" s="183"/>
      <c r="E17" s="183"/>
      <c r="F17" s="183"/>
      <c r="G17" s="183"/>
      <c r="H17" s="183"/>
      <c r="I17" s="183"/>
      <c r="J17" s="183"/>
      <c r="K17" s="184"/>
    </row>
    <row r="18" spans="1:12" x14ac:dyDescent="0.2">
      <c r="A18" s="147">
        <f t="shared" si="0"/>
        <v>5</v>
      </c>
      <c r="B18" s="159" t="s">
        <v>180</v>
      </c>
      <c r="C18" s="182" t="s">
        <v>421</v>
      </c>
      <c r="D18" s="183"/>
      <c r="E18" s="183"/>
      <c r="F18" s="183"/>
      <c r="G18" s="183"/>
      <c r="H18" s="183"/>
      <c r="I18" s="183"/>
      <c r="J18" s="183"/>
      <c r="K18" s="184"/>
    </row>
    <row r="19" spans="1:12" ht="63.75" x14ac:dyDescent="0.2">
      <c r="A19" s="147">
        <f t="shared" si="0"/>
        <v>6</v>
      </c>
      <c r="B19" s="160" t="s">
        <v>563</v>
      </c>
      <c r="C19" s="97" t="str">
        <f>IFERROR(VLOOKUP(A19,$B$418:D438,2,FALSE),"")</f>
        <v>SINAPI</v>
      </c>
      <c r="D19" s="97" t="str">
        <f>IFERROR(VLOOKUP(A19,$B$418:E438,3,FALSE),"")</f>
        <v>2026/01</v>
      </c>
      <c r="E19" s="98" t="s">
        <v>564</v>
      </c>
      <c r="F19" s="119" t="s">
        <v>37</v>
      </c>
      <c r="G19" s="99">
        <v>100</v>
      </c>
      <c r="H19" s="99">
        <f t="shared" si="1"/>
        <v>25.8</v>
      </c>
      <c r="I19" s="99">
        <f t="shared" si="2"/>
        <v>2580</v>
      </c>
      <c r="J19" s="99">
        <v>31.22</v>
      </c>
      <c r="K19" s="161">
        <f t="shared" ref="K19:K25" si="5">ROUND(G19*J19,2)</f>
        <v>3122</v>
      </c>
    </row>
    <row r="20" spans="1:12" x14ac:dyDescent="0.2">
      <c r="A20" s="147">
        <f t="shared" si="0"/>
        <v>6</v>
      </c>
      <c r="B20" s="160" t="s">
        <v>51</v>
      </c>
      <c r="C20" s="97" t="str">
        <f>IFERROR(VLOOKUP(A20,$B$418:D440,2,FALSE),"")</f>
        <v>SINAPI</v>
      </c>
      <c r="D20" s="97" t="str">
        <f>IFERROR(VLOOKUP(A20,$B$418:E440,3,FALSE),"")</f>
        <v>2026/01</v>
      </c>
      <c r="E20" s="98" t="s">
        <v>422</v>
      </c>
      <c r="F20" s="119" t="s">
        <v>37</v>
      </c>
      <c r="G20" s="99">
        <v>106.74</v>
      </c>
      <c r="H20" s="99">
        <f t="shared" si="1"/>
        <v>96.36</v>
      </c>
      <c r="I20" s="99">
        <f t="shared" si="2"/>
        <v>10285.469999999999</v>
      </c>
      <c r="J20" s="99">
        <v>116.6</v>
      </c>
      <c r="K20" s="161">
        <f t="shared" si="5"/>
        <v>12445.88</v>
      </c>
    </row>
    <row r="21" spans="1:12" ht="38.25" x14ac:dyDescent="0.2">
      <c r="A21" s="147">
        <f t="shared" si="0"/>
        <v>7</v>
      </c>
      <c r="B21" s="160" t="s">
        <v>52</v>
      </c>
      <c r="C21" s="97" t="str">
        <f>IFERROR(VLOOKUP(A21,$B$418:D442,2,FALSE),"")</f>
        <v>SINAPI</v>
      </c>
      <c r="D21" s="97" t="str">
        <f>IFERROR(VLOOKUP(A21,$B$418:E442,3,FALSE),"")</f>
        <v>2026/01</v>
      </c>
      <c r="E21" s="98" t="s">
        <v>53</v>
      </c>
      <c r="F21" s="119" t="s">
        <v>37</v>
      </c>
      <c r="G21" s="99">
        <v>12</v>
      </c>
      <c r="H21" s="99">
        <f t="shared" si="1"/>
        <v>474.47</v>
      </c>
      <c r="I21" s="99">
        <f t="shared" si="2"/>
        <v>5693.64</v>
      </c>
      <c r="J21" s="99">
        <v>574.11</v>
      </c>
      <c r="K21" s="161">
        <f t="shared" si="5"/>
        <v>6889.32</v>
      </c>
      <c r="L21" s="136" t="s">
        <v>1861</v>
      </c>
    </row>
    <row r="22" spans="1:12" ht="38.25" x14ac:dyDescent="0.2">
      <c r="A22" s="147">
        <f t="shared" ref="A22" si="6">LEN(B22)</f>
        <v>15</v>
      </c>
      <c r="B22" s="160" t="s">
        <v>1962</v>
      </c>
      <c r="C22" s="97" t="str">
        <f>IFERROR(VLOOKUP(A22,$B$418:D442,2,FALSE),"")</f>
        <v xml:space="preserve"> CPOS</v>
      </c>
      <c r="D22" s="97" t="str">
        <f>IFERROR(VLOOKUP(A22,$B$418:E442,3,FALSE),"")</f>
        <v>2025/11</v>
      </c>
      <c r="E22" s="98" t="s">
        <v>1964</v>
      </c>
      <c r="F22" s="119" t="s">
        <v>56</v>
      </c>
      <c r="G22" s="99">
        <v>8</v>
      </c>
      <c r="H22" s="99">
        <f t="shared" ref="H22" si="7">ROUND(J22/1.21,2)</f>
        <v>1563.31</v>
      </c>
      <c r="I22" s="99">
        <f t="shared" ref="I22" si="8">ROUND(H22*G22,2)</f>
        <v>12506.48</v>
      </c>
      <c r="J22" s="99">
        <v>1891.61</v>
      </c>
      <c r="K22" s="161">
        <f t="shared" si="5"/>
        <v>15132.88</v>
      </c>
    </row>
    <row r="23" spans="1:12" ht="25.5" x14ac:dyDescent="0.2">
      <c r="A23" s="147">
        <f t="shared" si="0"/>
        <v>15</v>
      </c>
      <c r="B23" s="160" t="s">
        <v>1963</v>
      </c>
      <c r="C23" s="97" t="str">
        <f>IFERROR(VLOOKUP(A23,$B$418:D443,2,FALSE),"")</f>
        <v xml:space="preserve"> CPOS</v>
      </c>
      <c r="D23" s="97" t="str">
        <f>IFERROR(VLOOKUP(A23,$B$418:E443,3,FALSE),"")</f>
        <v>2025/11</v>
      </c>
      <c r="E23" s="98" t="s">
        <v>1965</v>
      </c>
      <c r="F23" s="119" t="s">
        <v>56</v>
      </c>
      <c r="G23" s="99">
        <v>8</v>
      </c>
      <c r="H23" s="99">
        <f t="shared" si="1"/>
        <v>1019.25</v>
      </c>
      <c r="I23" s="99">
        <f t="shared" si="2"/>
        <v>8154</v>
      </c>
      <c r="J23" s="99">
        <v>1233.29</v>
      </c>
      <c r="K23" s="161">
        <f t="shared" si="5"/>
        <v>9866.32</v>
      </c>
    </row>
    <row r="24" spans="1:12" ht="25.5" x14ac:dyDescent="0.2">
      <c r="A24" s="147">
        <f t="shared" si="0"/>
        <v>15</v>
      </c>
      <c r="B24" s="160" t="s">
        <v>565</v>
      </c>
      <c r="C24" s="97" t="str">
        <f>IFERROR(VLOOKUP(A24,$B$418:D444,2,FALSE),"")</f>
        <v xml:space="preserve"> CPOS</v>
      </c>
      <c r="D24" s="97" t="str">
        <f>IFERROR(VLOOKUP(A24,$B$418:E444,3,FALSE),"")</f>
        <v>2025/11</v>
      </c>
      <c r="E24" s="98" t="s">
        <v>566</v>
      </c>
      <c r="F24" s="119" t="s">
        <v>1940</v>
      </c>
      <c r="G24" s="99">
        <v>300</v>
      </c>
      <c r="H24" s="99">
        <f t="shared" si="1"/>
        <v>27.4</v>
      </c>
      <c r="I24" s="99">
        <f t="shared" si="2"/>
        <v>8220</v>
      </c>
      <c r="J24" s="99">
        <v>33.159999999999997</v>
      </c>
      <c r="K24" s="161">
        <f t="shared" si="5"/>
        <v>9948</v>
      </c>
    </row>
    <row r="25" spans="1:12" ht="38.25" x14ac:dyDescent="0.2">
      <c r="A25" s="147">
        <f t="shared" si="0"/>
        <v>15</v>
      </c>
      <c r="B25" s="160" t="s">
        <v>49</v>
      </c>
      <c r="C25" s="97" t="str">
        <f>IFERROR(VLOOKUP(A25,$B$418:D445,2,FALSE),"")</f>
        <v xml:space="preserve"> CPOS</v>
      </c>
      <c r="D25" s="97" t="str">
        <f>IFERROR(VLOOKUP(A25,$B$418:E445,3,FALSE),"")</f>
        <v>2025/11</v>
      </c>
      <c r="E25" s="98" t="s">
        <v>50</v>
      </c>
      <c r="F25" s="119" t="s">
        <v>38</v>
      </c>
      <c r="G25" s="99">
        <v>20</v>
      </c>
      <c r="H25" s="99">
        <f t="shared" si="1"/>
        <v>117.21</v>
      </c>
      <c r="I25" s="99">
        <f t="shared" si="2"/>
        <v>2344.1999999999998</v>
      </c>
      <c r="J25" s="99">
        <v>141.83000000000001</v>
      </c>
      <c r="K25" s="161">
        <f t="shared" si="5"/>
        <v>2836.6</v>
      </c>
      <c r="L25" s="136" t="s">
        <v>1862</v>
      </c>
    </row>
    <row r="26" spans="1:12" x14ac:dyDescent="0.2">
      <c r="A26" s="147">
        <f t="shared" si="0"/>
        <v>5</v>
      </c>
      <c r="B26" s="159" t="s">
        <v>181</v>
      </c>
      <c r="C26" s="182" t="s">
        <v>57</v>
      </c>
      <c r="D26" s="183"/>
      <c r="E26" s="183"/>
      <c r="F26" s="183"/>
      <c r="G26" s="183"/>
      <c r="H26" s="183"/>
      <c r="I26" s="183"/>
      <c r="J26" s="183"/>
      <c r="K26" s="184"/>
    </row>
    <row r="27" spans="1:12" ht="51" x14ac:dyDescent="0.2">
      <c r="A27" s="147">
        <f t="shared" si="0"/>
        <v>6</v>
      </c>
      <c r="B27" s="160" t="s">
        <v>423</v>
      </c>
      <c r="C27" s="100" t="str">
        <f>IFERROR(VLOOKUP(A27,$B$418:D447,2,FALSE),"")</f>
        <v>SINAPI</v>
      </c>
      <c r="D27" s="100" t="str">
        <f>IFERROR(VLOOKUP(A27,$B$418:E447,3,FALSE),"")</f>
        <v>2026/01</v>
      </c>
      <c r="E27" s="145" t="s">
        <v>424</v>
      </c>
      <c r="F27" s="119" t="s">
        <v>40</v>
      </c>
      <c r="G27" s="143">
        <v>36.520000000000003</v>
      </c>
      <c r="H27" s="99">
        <f t="shared" si="1"/>
        <v>80.069999999999993</v>
      </c>
      <c r="I27" s="99">
        <f t="shared" si="2"/>
        <v>2924.16</v>
      </c>
      <c r="J27" s="143">
        <v>96.89</v>
      </c>
      <c r="K27" s="163">
        <f>ROUND(G27*J27,2)</f>
        <v>3538.42</v>
      </c>
      <c r="L27" s="136" t="s">
        <v>1863</v>
      </c>
    </row>
    <row r="28" spans="1:12" x14ac:dyDescent="0.2">
      <c r="A28" s="147">
        <f t="shared" si="0"/>
        <v>5</v>
      </c>
      <c r="B28" s="159" t="s">
        <v>1960</v>
      </c>
      <c r="C28" s="182" t="s">
        <v>121</v>
      </c>
      <c r="D28" s="183"/>
      <c r="E28" s="183"/>
      <c r="F28" s="183"/>
      <c r="G28" s="183"/>
      <c r="H28" s="183"/>
      <c r="I28" s="183"/>
      <c r="J28" s="183"/>
      <c r="K28" s="184"/>
    </row>
    <row r="29" spans="1:12" ht="38.25" x14ac:dyDescent="0.2">
      <c r="A29" s="147">
        <f t="shared" si="0"/>
        <v>6</v>
      </c>
      <c r="B29" s="160" t="s">
        <v>127</v>
      </c>
      <c r="C29" s="100" t="str">
        <f>IFERROR(VLOOKUP(A29,$B$418:D449,2,FALSE),"")</f>
        <v>SINAPI</v>
      </c>
      <c r="D29" s="100" t="str">
        <f>IFERROR(VLOOKUP(A29,$B$418:E449,3,FALSE),"")</f>
        <v>2026/01</v>
      </c>
      <c r="E29" s="145" t="s">
        <v>128</v>
      </c>
      <c r="F29" s="119" t="s">
        <v>129</v>
      </c>
      <c r="G29" s="143">
        <v>67.5</v>
      </c>
      <c r="H29" s="99">
        <f t="shared" si="1"/>
        <v>3.25</v>
      </c>
      <c r="I29" s="99">
        <f t="shared" si="2"/>
        <v>219.38</v>
      </c>
      <c r="J29" s="143">
        <v>3.93</v>
      </c>
      <c r="K29" s="163">
        <f>ROUND(G29*J29,2)</f>
        <v>265.27999999999997</v>
      </c>
      <c r="L29" s="136" t="s">
        <v>1864</v>
      </c>
    </row>
    <row r="30" spans="1:12" ht="51" x14ac:dyDescent="0.2">
      <c r="A30" s="147">
        <f t="shared" si="0"/>
        <v>6</v>
      </c>
      <c r="B30" s="160" t="s">
        <v>122</v>
      </c>
      <c r="C30" s="97" t="str">
        <f>IFERROR(VLOOKUP(A30,$B$418:D450,2,FALSE),"")</f>
        <v>SINAPI</v>
      </c>
      <c r="D30" s="97" t="str">
        <f>IFERROR(VLOOKUP(A30,$B$418:E450,3,FALSE),"")</f>
        <v>2026/01</v>
      </c>
      <c r="E30" s="98" t="s">
        <v>568</v>
      </c>
      <c r="F30" s="119" t="s">
        <v>37</v>
      </c>
      <c r="G30" s="99">
        <v>90</v>
      </c>
      <c r="H30" s="99">
        <f t="shared" si="1"/>
        <v>0.76</v>
      </c>
      <c r="I30" s="99">
        <f t="shared" si="2"/>
        <v>68.400000000000006</v>
      </c>
      <c r="J30" s="99">
        <v>0.92</v>
      </c>
      <c r="K30" s="161">
        <f>ROUND(G30*J30,2)</f>
        <v>82.8</v>
      </c>
      <c r="L30" s="136" t="s">
        <v>1865</v>
      </c>
    </row>
    <row r="31" spans="1:12" ht="63.75" x14ac:dyDescent="0.2">
      <c r="A31" s="147">
        <f t="shared" si="0"/>
        <v>7</v>
      </c>
      <c r="B31" s="160" t="s">
        <v>417</v>
      </c>
      <c r="C31" s="97" t="str">
        <f>IFERROR(VLOOKUP(A31,$B$418:D451,2,FALSE),"")</f>
        <v>SINAPI</v>
      </c>
      <c r="D31" s="97" t="str">
        <f>IFERROR(VLOOKUP(A31,$B$418:E451,3,FALSE),"")</f>
        <v>2026/01</v>
      </c>
      <c r="E31" s="98" t="s">
        <v>418</v>
      </c>
      <c r="F31" s="119" t="s">
        <v>38</v>
      </c>
      <c r="G31" s="99">
        <v>27</v>
      </c>
      <c r="H31" s="99">
        <f t="shared" si="1"/>
        <v>10.44</v>
      </c>
      <c r="I31" s="99">
        <f t="shared" si="2"/>
        <v>281.88</v>
      </c>
      <c r="J31" s="99">
        <v>12.63</v>
      </c>
      <c r="K31" s="161">
        <f>ROUND(G31*J31,2)</f>
        <v>341.01</v>
      </c>
      <c r="L31" s="136" t="s">
        <v>1866</v>
      </c>
    </row>
    <row r="32" spans="1:12" x14ac:dyDescent="0.2">
      <c r="A32" s="147">
        <f t="shared" si="0"/>
        <v>5</v>
      </c>
      <c r="B32" s="159" t="s">
        <v>1961</v>
      </c>
      <c r="C32" s="182" t="s">
        <v>570</v>
      </c>
      <c r="D32" s="183"/>
      <c r="E32" s="183"/>
      <c r="F32" s="183"/>
      <c r="G32" s="183"/>
      <c r="H32" s="183"/>
      <c r="I32" s="183"/>
      <c r="J32" s="183"/>
      <c r="K32" s="184"/>
    </row>
    <row r="33" spans="1:12" ht="38.25" x14ac:dyDescent="0.2">
      <c r="A33" s="147">
        <f t="shared" si="0"/>
        <v>18</v>
      </c>
      <c r="B33" s="160" t="s">
        <v>571</v>
      </c>
      <c r="C33" s="97" t="str">
        <f>IFERROR(VLOOKUP(A33,$B$418:D453,2,FALSE),"")</f>
        <v xml:space="preserve"> PINI-N</v>
      </c>
      <c r="D33" s="97" t="str">
        <f>IFERROR(VLOOKUP(A33,$B$418:E453,3,FALSE),"")</f>
        <v>2026/02</v>
      </c>
      <c r="E33" s="98" t="s">
        <v>572</v>
      </c>
      <c r="F33" s="119" t="s">
        <v>35</v>
      </c>
      <c r="G33" s="99">
        <v>1</v>
      </c>
      <c r="H33" s="99">
        <f t="shared" si="1"/>
        <v>4295.88</v>
      </c>
      <c r="I33" s="99">
        <f t="shared" si="2"/>
        <v>4295.88</v>
      </c>
      <c r="J33" s="99">
        <v>5198.0200000000004</v>
      </c>
      <c r="K33" s="161">
        <f>ROUND(G33*J33,2)</f>
        <v>5198.0200000000004</v>
      </c>
      <c r="L33" s="136" t="s">
        <v>1867</v>
      </c>
    </row>
    <row r="34" spans="1:12" ht="25.5" x14ac:dyDescent="0.2">
      <c r="A34" s="147">
        <f t="shared" si="0"/>
        <v>21</v>
      </c>
      <c r="B34" s="160" t="s">
        <v>2124</v>
      </c>
      <c r="C34" s="97" t="s">
        <v>115</v>
      </c>
      <c r="D34" s="97" t="s">
        <v>1546</v>
      </c>
      <c r="E34" s="98" t="s">
        <v>2125</v>
      </c>
      <c r="F34" s="119" t="s">
        <v>35</v>
      </c>
      <c r="G34" s="99">
        <v>1</v>
      </c>
      <c r="H34" s="99">
        <f t="shared" si="1"/>
        <v>4461.17</v>
      </c>
      <c r="I34" s="99">
        <f t="shared" si="2"/>
        <v>4461.17</v>
      </c>
      <c r="J34" s="99">
        <v>5398.01</v>
      </c>
      <c r="K34" s="161">
        <f>ROUND(G34*J34,2)</f>
        <v>5398.01</v>
      </c>
      <c r="L34" s="136" t="s">
        <v>1868</v>
      </c>
    </row>
    <row r="35" spans="1:12" x14ac:dyDescent="0.2">
      <c r="A35" s="147"/>
      <c r="B35" s="189" t="s">
        <v>173</v>
      </c>
      <c r="C35" s="190"/>
      <c r="D35" s="190"/>
      <c r="E35" s="190"/>
      <c r="F35" s="190"/>
      <c r="G35" s="190"/>
      <c r="H35" s="190"/>
      <c r="I35" s="190"/>
      <c r="J35" s="191"/>
      <c r="K35" s="162">
        <f>SUM(K19:K34)</f>
        <v>75064.539999999994</v>
      </c>
    </row>
    <row r="36" spans="1:12" x14ac:dyDescent="0.2">
      <c r="A36" s="147">
        <f t="shared" si="0"/>
        <v>1</v>
      </c>
      <c r="B36" s="159">
        <v>3</v>
      </c>
      <c r="C36" s="182" t="s">
        <v>120</v>
      </c>
      <c r="D36" s="183"/>
      <c r="E36" s="183"/>
      <c r="F36" s="183"/>
      <c r="G36" s="183"/>
      <c r="H36" s="183"/>
      <c r="I36" s="183"/>
      <c r="J36" s="183"/>
      <c r="K36" s="184"/>
    </row>
    <row r="37" spans="1:12" x14ac:dyDescent="0.2">
      <c r="A37" s="147">
        <f t="shared" si="0"/>
        <v>5</v>
      </c>
      <c r="B37" s="159" t="s">
        <v>182</v>
      </c>
      <c r="C37" s="182" t="s">
        <v>750</v>
      </c>
      <c r="D37" s="183"/>
      <c r="E37" s="183"/>
      <c r="F37" s="183"/>
      <c r="G37" s="183"/>
      <c r="H37" s="183"/>
      <c r="I37" s="183"/>
      <c r="J37" s="183"/>
      <c r="K37" s="184"/>
    </row>
    <row r="38" spans="1:12" ht="38.25" x14ac:dyDescent="0.2">
      <c r="A38" s="147">
        <f t="shared" si="0"/>
        <v>6</v>
      </c>
      <c r="B38" s="160" t="s">
        <v>127</v>
      </c>
      <c r="C38" s="97" t="str">
        <f>IFERROR(VLOOKUP(A38,$B$418:D457,2,FALSE),"")</f>
        <v>SINAPI</v>
      </c>
      <c r="D38" s="97" t="str">
        <f>IFERROR(VLOOKUP(A38,$B$418:E457,3,FALSE),"")</f>
        <v>2026/01</v>
      </c>
      <c r="E38" s="98" t="s">
        <v>128</v>
      </c>
      <c r="F38" s="119" t="s">
        <v>129</v>
      </c>
      <c r="G38" s="99">
        <v>97.5</v>
      </c>
      <c r="H38" s="99">
        <f t="shared" si="1"/>
        <v>3.25</v>
      </c>
      <c r="I38" s="99">
        <f t="shared" si="2"/>
        <v>316.88</v>
      </c>
      <c r="J38" s="99">
        <v>3.93</v>
      </c>
      <c r="K38" s="161">
        <f>ROUND(G38*J38,2)</f>
        <v>383.18</v>
      </c>
      <c r="L38" s="136" t="s">
        <v>1937</v>
      </c>
    </row>
    <row r="39" spans="1:12" ht="76.5" x14ac:dyDescent="0.2">
      <c r="A39" s="147">
        <f t="shared" si="0"/>
        <v>7</v>
      </c>
      <c r="B39" s="160" t="s">
        <v>130</v>
      </c>
      <c r="C39" s="100" t="str">
        <f>IFERROR(VLOOKUP(A39,$B$418:D458,2,FALSE),"")</f>
        <v>SINAPI</v>
      </c>
      <c r="D39" s="100" t="str">
        <f>IFERROR(VLOOKUP(A39,$B$418:E458,3,FALSE),"")</f>
        <v>2026/01</v>
      </c>
      <c r="E39" s="145" t="s">
        <v>131</v>
      </c>
      <c r="F39" s="119" t="s">
        <v>38</v>
      </c>
      <c r="G39" s="143">
        <v>39</v>
      </c>
      <c r="H39" s="99">
        <f t="shared" si="1"/>
        <v>9.64</v>
      </c>
      <c r="I39" s="99">
        <f t="shared" si="2"/>
        <v>375.96</v>
      </c>
      <c r="J39" s="143">
        <v>11.66</v>
      </c>
      <c r="K39" s="163">
        <f>ROUND(G39*J39,2)</f>
        <v>454.74</v>
      </c>
      <c r="L39" s="136" t="s">
        <v>1938</v>
      </c>
    </row>
    <row r="40" spans="1:12" ht="89.25" x14ac:dyDescent="0.2">
      <c r="A40" s="147">
        <f t="shared" si="0"/>
        <v>7</v>
      </c>
      <c r="B40" s="160" t="s">
        <v>751</v>
      </c>
      <c r="C40" s="97" t="str">
        <f>IFERROR(VLOOKUP(A40,$B$418:D459,2,FALSE),"")</f>
        <v>SINAPI</v>
      </c>
      <c r="D40" s="97" t="str">
        <f>IFERROR(VLOOKUP(A40,$B$418:E459,3,FALSE),"")</f>
        <v>2026/01</v>
      </c>
      <c r="E40" s="98" t="s">
        <v>752</v>
      </c>
      <c r="F40" s="119" t="s">
        <v>38</v>
      </c>
      <c r="G40" s="99">
        <v>30</v>
      </c>
      <c r="H40" s="99">
        <f t="shared" si="1"/>
        <v>28.18</v>
      </c>
      <c r="I40" s="99">
        <f t="shared" si="2"/>
        <v>845.4</v>
      </c>
      <c r="J40" s="99">
        <v>34.1</v>
      </c>
      <c r="K40" s="161">
        <f>ROUND(G40*J40,2)</f>
        <v>1023</v>
      </c>
      <c r="L40" s="136" t="s">
        <v>1939</v>
      </c>
    </row>
    <row r="41" spans="1:12" x14ac:dyDescent="0.2">
      <c r="A41" s="147">
        <f t="shared" si="0"/>
        <v>5</v>
      </c>
      <c r="B41" s="159" t="s">
        <v>753</v>
      </c>
      <c r="C41" s="182" t="s">
        <v>754</v>
      </c>
      <c r="D41" s="183"/>
      <c r="E41" s="183"/>
      <c r="F41" s="183"/>
      <c r="G41" s="183"/>
      <c r="H41" s="183"/>
      <c r="I41" s="183"/>
      <c r="J41" s="183"/>
      <c r="K41" s="184"/>
    </row>
    <row r="42" spans="1:12" ht="38.25" x14ac:dyDescent="0.2">
      <c r="A42" s="147"/>
      <c r="B42" s="160" t="s">
        <v>127</v>
      </c>
      <c r="C42" s="97" t="str">
        <f>IFERROR(VLOOKUP(#REF!,$B$418:D463,2,FALSE),"")</f>
        <v/>
      </c>
      <c r="D42" s="97" t="str">
        <f>IFERROR(VLOOKUP(#REF!,$B$418:E463,3,FALSE),"")</f>
        <v/>
      </c>
      <c r="E42" s="98" t="s">
        <v>128</v>
      </c>
      <c r="F42" s="119" t="s">
        <v>129</v>
      </c>
      <c r="G42" s="99">
        <v>49</v>
      </c>
      <c r="H42" s="99">
        <f>ROUND(J42/1.21,2)</f>
        <v>3.25</v>
      </c>
      <c r="I42" s="99">
        <f>ROUND(H42*G42,2)</f>
        <v>159.25</v>
      </c>
      <c r="J42" s="99">
        <v>3.93</v>
      </c>
      <c r="K42" s="161">
        <f>ROUND(G42*J42,2)</f>
        <v>192.57</v>
      </c>
      <c r="L42" s="136" t="s">
        <v>1869</v>
      </c>
    </row>
    <row r="43" spans="1:12" ht="76.5" x14ac:dyDescent="0.2">
      <c r="A43" s="147"/>
      <c r="B43" s="160" t="s">
        <v>130</v>
      </c>
      <c r="C43" s="97" t="str">
        <f>IFERROR(VLOOKUP(#REF!,$B$418:D464,2,FALSE),"")</f>
        <v/>
      </c>
      <c r="D43" s="97" t="str">
        <f>IFERROR(VLOOKUP(#REF!,$B$418:E464,3,FALSE),"")</f>
        <v/>
      </c>
      <c r="E43" s="98" t="s">
        <v>131</v>
      </c>
      <c r="F43" s="119" t="s">
        <v>38</v>
      </c>
      <c r="G43" s="99">
        <v>19.5</v>
      </c>
      <c r="H43" s="99">
        <f>ROUND(J43/1.21,2)</f>
        <v>9.64</v>
      </c>
      <c r="I43" s="99">
        <f>ROUND(H43*G43,2)</f>
        <v>187.98</v>
      </c>
      <c r="J43" s="99">
        <v>11.66</v>
      </c>
      <c r="K43" s="161">
        <f>ROUND(G43*J43,2)</f>
        <v>227.37</v>
      </c>
      <c r="L43" s="136" t="s">
        <v>1870</v>
      </c>
    </row>
    <row r="44" spans="1:12" ht="51" x14ac:dyDescent="0.2">
      <c r="A44" s="147">
        <f t="shared" si="0"/>
        <v>7</v>
      </c>
      <c r="B44" s="160" t="s">
        <v>2073</v>
      </c>
      <c r="C44" s="97" t="str">
        <f>IFERROR(VLOOKUP(A44,$B$418:D462,2,FALSE),"")</f>
        <v>SINAPI</v>
      </c>
      <c r="D44" s="97" t="str">
        <f>IFERROR(VLOOKUP(A44,$B$418:E462,3,FALSE),"")</f>
        <v>2026/01</v>
      </c>
      <c r="E44" s="98" t="s">
        <v>756</v>
      </c>
      <c r="F44" s="119" t="s">
        <v>38</v>
      </c>
      <c r="G44" s="99">
        <v>15</v>
      </c>
      <c r="H44" s="99">
        <f t="shared" si="1"/>
        <v>64.09</v>
      </c>
      <c r="I44" s="99">
        <f t="shared" si="2"/>
        <v>961.35</v>
      </c>
      <c r="J44" s="99">
        <v>77.55</v>
      </c>
      <c r="K44" s="161">
        <f>ROUND(G44*J44,2)</f>
        <v>1163.25</v>
      </c>
      <c r="L44" s="136" t="s">
        <v>2072</v>
      </c>
    </row>
    <row r="45" spans="1:12" x14ac:dyDescent="0.2">
      <c r="A45" s="147"/>
      <c r="B45" s="189" t="s">
        <v>173</v>
      </c>
      <c r="C45" s="190"/>
      <c r="D45" s="190"/>
      <c r="E45" s="190"/>
      <c r="F45" s="190"/>
      <c r="G45" s="190"/>
      <c r="H45" s="190"/>
      <c r="I45" s="190"/>
      <c r="J45" s="191"/>
      <c r="K45" s="162">
        <f>SUM(K38:K44)</f>
        <v>3444.11</v>
      </c>
    </row>
    <row r="46" spans="1:12" x14ac:dyDescent="0.2">
      <c r="A46" s="147">
        <f t="shared" si="0"/>
        <v>1</v>
      </c>
      <c r="B46" s="164">
        <v>4</v>
      </c>
      <c r="C46" s="182" t="s">
        <v>1941</v>
      </c>
      <c r="D46" s="183"/>
      <c r="E46" s="183"/>
      <c r="F46" s="183"/>
      <c r="G46" s="183"/>
      <c r="H46" s="183"/>
      <c r="I46" s="183"/>
      <c r="J46" s="183"/>
      <c r="K46" s="184"/>
    </row>
    <row r="47" spans="1:12" x14ac:dyDescent="0.2">
      <c r="A47" s="147">
        <f t="shared" si="0"/>
        <v>5</v>
      </c>
      <c r="B47" s="159" t="s">
        <v>190</v>
      </c>
      <c r="C47" s="182" t="s">
        <v>1944</v>
      </c>
      <c r="D47" s="183"/>
      <c r="E47" s="183"/>
      <c r="F47" s="183"/>
      <c r="G47" s="183"/>
      <c r="H47" s="183"/>
      <c r="I47" s="183"/>
      <c r="J47" s="183"/>
      <c r="K47" s="184"/>
    </row>
    <row r="48" spans="1:12" ht="38.25" x14ac:dyDescent="0.2">
      <c r="A48" s="147">
        <f t="shared" si="0"/>
        <v>6</v>
      </c>
      <c r="B48" s="160" t="s">
        <v>123</v>
      </c>
      <c r="C48" s="97" t="str">
        <f>IFERROR(VLOOKUP(A48,$B$418:D469,2,FALSE),"")</f>
        <v>SINAPI</v>
      </c>
      <c r="D48" s="97" t="str">
        <f>IFERROR(VLOOKUP(A48,$B$418:E469,3,FALSE),"")</f>
        <v>2026/01</v>
      </c>
      <c r="E48" s="98" t="s">
        <v>124</v>
      </c>
      <c r="F48" s="119" t="s">
        <v>38</v>
      </c>
      <c r="G48" s="99">
        <v>25.56</v>
      </c>
      <c r="H48" s="99">
        <f t="shared" si="1"/>
        <v>35.72</v>
      </c>
      <c r="I48" s="99">
        <f t="shared" si="2"/>
        <v>913</v>
      </c>
      <c r="J48" s="99">
        <v>43.22</v>
      </c>
      <c r="K48" s="161">
        <f t="shared" ref="K48:K54" si="9">ROUND(G48*J48,2)</f>
        <v>1104.7</v>
      </c>
      <c r="L48" s="136" t="s">
        <v>1877</v>
      </c>
    </row>
    <row r="49" spans="1:14" ht="51" x14ac:dyDescent="0.2">
      <c r="A49" s="147">
        <f t="shared" si="0"/>
        <v>6</v>
      </c>
      <c r="B49" s="160" t="s">
        <v>447</v>
      </c>
      <c r="C49" s="97" t="str">
        <f>IFERROR(VLOOKUP(A49,$B$418:D470,2,FALSE),"")</f>
        <v>SINAPI</v>
      </c>
      <c r="D49" s="97" t="str">
        <f>IFERROR(VLOOKUP(A49,$B$418:E470,3,FALSE),"")</f>
        <v>2026/01</v>
      </c>
      <c r="E49" s="98" t="s">
        <v>448</v>
      </c>
      <c r="F49" s="119" t="s">
        <v>38</v>
      </c>
      <c r="G49" s="99">
        <v>16.02</v>
      </c>
      <c r="H49" s="99">
        <f t="shared" si="1"/>
        <v>48.07</v>
      </c>
      <c r="I49" s="99">
        <f t="shared" si="2"/>
        <v>770.08</v>
      </c>
      <c r="J49" s="99">
        <v>58.17</v>
      </c>
      <c r="K49" s="161">
        <f t="shared" si="9"/>
        <v>931.88</v>
      </c>
      <c r="L49" s="136" t="s">
        <v>1871</v>
      </c>
    </row>
    <row r="50" spans="1:14" ht="51" x14ac:dyDescent="0.2">
      <c r="A50" s="147">
        <f t="shared" si="0"/>
        <v>6</v>
      </c>
      <c r="B50" s="160" t="s">
        <v>449</v>
      </c>
      <c r="C50" s="100" t="str">
        <f>IFERROR(VLOOKUP(A50,$B$418:D471,2,FALSE),"")</f>
        <v>SINAPI</v>
      </c>
      <c r="D50" s="100" t="str">
        <f>IFERROR(VLOOKUP(A50,$B$418:E471,3,FALSE),"")</f>
        <v>2026/01</v>
      </c>
      <c r="E50" s="145" t="s">
        <v>450</v>
      </c>
      <c r="F50" s="119" t="s">
        <v>38</v>
      </c>
      <c r="G50" s="143">
        <v>26.81</v>
      </c>
      <c r="H50" s="99">
        <f t="shared" si="1"/>
        <v>67.64</v>
      </c>
      <c r="I50" s="99">
        <f t="shared" si="2"/>
        <v>1813.43</v>
      </c>
      <c r="J50" s="143">
        <v>81.84</v>
      </c>
      <c r="K50" s="163">
        <f t="shared" si="9"/>
        <v>2194.13</v>
      </c>
      <c r="L50" s="136" t="s">
        <v>1872</v>
      </c>
    </row>
    <row r="51" spans="1:14" ht="38.25" x14ac:dyDescent="0.2">
      <c r="A51" s="147">
        <f t="shared" si="0"/>
        <v>6</v>
      </c>
      <c r="B51" s="160" t="s">
        <v>127</v>
      </c>
      <c r="C51" s="97" t="str">
        <f>IFERROR(VLOOKUP(A51,$B$418:D472,2,FALSE),"")</f>
        <v>SINAPI</v>
      </c>
      <c r="D51" s="97" t="str">
        <f>IFERROR(VLOOKUP(A51,$B$418:E472,3,FALSE),"")</f>
        <v>2026/01</v>
      </c>
      <c r="E51" s="98" t="s">
        <v>128</v>
      </c>
      <c r="F51" s="119" t="s">
        <v>129</v>
      </c>
      <c r="G51" s="99">
        <v>53.9</v>
      </c>
      <c r="H51" s="99">
        <f t="shared" si="1"/>
        <v>3.25</v>
      </c>
      <c r="I51" s="99">
        <f t="shared" si="2"/>
        <v>175.18</v>
      </c>
      <c r="J51" s="99">
        <v>3.93</v>
      </c>
      <c r="K51" s="161">
        <f t="shared" si="9"/>
        <v>211.83</v>
      </c>
      <c r="L51" s="136" t="s">
        <v>1873</v>
      </c>
    </row>
    <row r="52" spans="1:14" ht="76.5" x14ac:dyDescent="0.2">
      <c r="A52" s="147">
        <f t="shared" si="0"/>
        <v>7</v>
      </c>
      <c r="B52" s="160" t="s">
        <v>130</v>
      </c>
      <c r="C52" s="97" t="str">
        <f>IFERROR(VLOOKUP(A52,$B$418:D473,2,FALSE),"")</f>
        <v>SINAPI</v>
      </c>
      <c r="D52" s="97" t="str">
        <f>IFERROR(VLOOKUP(A52,$B$418:E473,3,FALSE),"")</f>
        <v>2026/01</v>
      </c>
      <c r="E52" s="98" t="s">
        <v>131</v>
      </c>
      <c r="F52" s="119" t="s">
        <v>38</v>
      </c>
      <c r="G52" s="99">
        <v>22.45</v>
      </c>
      <c r="H52" s="99">
        <f t="shared" si="1"/>
        <v>9.64</v>
      </c>
      <c r="I52" s="99">
        <f t="shared" si="2"/>
        <v>216.42</v>
      </c>
      <c r="J52" s="99">
        <v>11.66</v>
      </c>
      <c r="K52" s="161">
        <f t="shared" si="9"/>
        <v>261.77</v>
      </c>
      <c r="L52" s="136" t="s">
        <v>1874</v>
      </c>
    </row>
    <row r="53" spans="1:14" ht="38.25" x14ac:dyDescent="0.2">
      <c r="A53" s="147">
        <f t="shared" si="0"/>
        <v>7</v>
      </c>
      <c r="B53" s="160" t="s">
        <v>410</v>
      </c>
      <c r="C53" s="97" t="str">
        <f>IFERROR(VLOOKUP(A53,$B$418:D474,2,FALSE),"")</f>
        <v>SINAPI</v>
      </c>
      <c r="D53" s="97" t="str">
        <f>IFERROR(VLOOKUP(A53,$B$418:E474,3,FALSE),"")</f>
        <v>2026/01</v>
      </c>
      <c r="E53" s="98" t="s">
        <v>411</v>
      </c>
      <c r="F53" s="119" t="s">
        <v>38</v>
      </c>
      <c r="G53" s="99">
        <v>1.33</v>
      </c>
      <c r="H53" s="99">
        <f t="shared" si="1"/>
        <v>287.19</v>
      </c>
      <c r="I53" s="99">
        <f t="shared" si="2"/>
        <v>381.96</v>
      </c>
      <c r="J53" s="99">
        <v>347.5</v>
      </c>
      <c r="K53" s="161">
        <f t="shared" si="9"/>
        <v>462.18</v>
      </c>
      <c r="L53" s="136" t="s">
        <v>1875</v>
      </c>
    </row>
    <row r="54" spans="1:14" x14ac:dyDescent="0.2">
      <c r="A54" s="147">
        <f t="shared" si="0"/>
        <v>15</v>
      </c>
      <c r="B54" s="160" t="s">
        <v>778</v>
      </c>
      <c r="C54" s="97" t="str">
        <f>IFERROR(VLOOKUP(A54,$B$418:D475,2,FALSE),"")</f>
        <v xml:space="preserve"> CPOS</v>
      </c>
      <c r="D54" s="97" t="str">
        <f>IFERROR(VLOOKUP(A54,$B$418:E475,3,FALSE),"")</f>
        <v>2025/11</v>
      </c>
      <c r="E54" s="98" t="s">
        <v>779</v>
      </c>
      <c r="F54" s="119" t="s">
        <v>38</v>
      </c>
      <c r="G54" s="99">
        <v>6.9</v>
      </c>
      <c r="H54" s="99">
        <f t="shared" si="1"/>
        <v>1156.6400000000001</v>
      </c>
      <c r="I54" s="99">
        <f t="shared" si="2"/>
        <v>7980.82</v>
      </c>
      <c r="J54" s="99">
        <v>1399.53</v>
      </c>
      <c r="K54" s="161">
        <f t="shared" si="9"/>
        <v>9656.76</v>
      </c>
      <c r="L54" s="136" t="s">
        <v>1876</v>
      </c>
    </row>
    <row r="55" spans="1:14" x14ac:dyDescent="0.2">
      <c r="A55" s="147">
        <f t="shared" si="0"/>
        <v>5</v>
      </c>
      <c r="B55" s="159" t="s">
        <v>193</v>
      </c>
      <c r="C55" s="182" t="s">
        <v>1945</v>
      </c>
      <c r="D55" s="183"/>
      <c r="E55" s="183"/>
      <c r="F55" s="183"/>
      <c r="G55" s="183"/>
      <c r="H55" s="183"/>
      <c r="I55" s="183"/>
      <c r="J55" s="183"/>
      <c r="K55" s="184"/>
    </row>
    <row r="56" spans="1:14" ht="51" x14ac:dyDescent="0.2">
      <c r="A56" s="147">
        <f t="shared" si="0"/>
        <v>6</v>
      </c>
      <c r="B56" s="160" t="s">
        <v>1952</v>
      </c>
      <c r="C56" s="97" t="str">
        <f>IFERROR(VLOOKUP(A56,$B$418:D477,2,FALSE),"")</f>
        <v>SINAPI</v>
      </c>
      <c r="D56" s="97" t="str">
        <f>IFERROR(VLOOKUP(A56,$B$418:E477,3,FALSE),"")</f>
        <v>2026/01</v>
      </c>
      <c r="E56" s="98" t="s">
        <v>1953</v>
      </c>
      <c r="F56" s="119" t="s">
        <v>37</v>
      </c>
      <c r="G56" s="99">
        <v>33.1</v>
      </c>
      <c r="H56" s="99">
        <f t="shared" si="1"/>
        <v>92.93</v>
      </c>
      <c r="I56" s="99">
        <f t="shared" si="2"/>
        <v>3075.98</v>
      </c>
      <c r="J56" s="99">
        <v>112.44</v>
      </c>
      <c r="K56" s="161">
        <f>ROUND(G56*J56,2)</f>
        <v>3721.76</v>
      </c>
      <c r="L56" s="136" t="s">
        <v>1824</v>
      </c>
    </row>
    <row r="57" spans="1:14" ht="51" x14ac:dyDescent="0.2">
      <c r="A57" s="147">
        <f t="shared" si="0"/>
        <v>6</v>
      </c>
      <c r="B57" s="160" t="s">
        <v>451</v>
      </c>
      <c r="C57" s="97" t="str">
        <f>IFERROR(VLOOKUP(A57,$B$418:D478,2,FALSE),"")</f>
        <v>SINAPI</v>
      </c>
      <c r="D57" s="97" t="str">
        <f>IFERROR(VLOOKUP(A57,$B$418:E478,3,FALSE),"")</f>
        <v>2026/01</v>
      </c>
      <c r="E57" s="98" t="s">
        <v>452</v>
      </c>
      <c r="F57" s="119" t="s">
        <v>37</v>
      </c>
      <c r="G57" s="99">
        <v>97.71</v>
      </c>
      <c r="H57" s="99">
        <f t="shared" si="1"/>
        <v>79.599999999999994</v>
      </c>
      <c r="I57" s="99">
        <f t="shared" si="2"/>
        <v>7777.72</v>
      </c>
      <c r="J57" s="99">
        <v>96.32</v>
      </c>
      <c r="K57" s="161">
        <f>ROUND(G57*J57,2)</f>
        <v>9411.43</v>
      </c>
      <c r="L57" s="136" t="s">
        <v>1878</v>
      </c>
    </row>
    <row r="58" spans="1:14" x14ac:dyDescent="0.2">
      <c r="A58" s="147">
        <f t="shared" si="0"/>
        <v>5</v>
      </c>
      <c r="B58" s="159" t="s">
        <v>196</v>
      </c>
      <c r="C58" s="182" t="s">
        <v>1946</v>
      </c>
      <c r="D58" s="183"/>
      <c r="E58" s="183"/>
      <c r="F58" s="183"/>
      <c r="G58" s="183"/>
      <c r="H58" s="183"/>
      <c r="I58" s="183"/>
      <c r="J58" s="183"/>
      <c r="K58" s="184"/>
    </row>
    <row r="59" spans="1:14" ht="38.25" x14ac:dyDescent="0.2">
      <c r="A59" s="147">
        <f t="shared" si="0"/>
        <v>6</v>
      </c>
      <c r="B59" s="160" t="s">
        <v>453</v>
      </c>
      <c r="C59" s="97" t="str">
        <f>IFERROR(VLOOKUP(A59,$B$418:D480,2,FALSE),"")</f>
        <v>SINAPI</v>
      </c>
      <c r="D59" s="97" t="str">
        <f>IFERROR(VLOOKUP(A59,$B$418:E480,3,FALSE),"")</f>
        <v>2026/01</v>
      </c>
      <c r="E59" s="98" t="s">
        <v>454</v>
      </c>
      <c r="F59" s="119" t="s">
        <v>39</v>
      </c>
      <c r="G59" s="99">
        <v>212.4</v>
      </c>
      <c r="H59" s="99">
        <f t="shared" si="1"/>
        <v>18.53</v>
      </c>
      <c r="I59" s="99">
        <f t="shared" si="2"/>
        <v>3935.77</v>
      </c>
      <c r="J59" s="99">
        <v>22.42</v>
      </c>
      <c r="K59" s="161">
        <f>ROUND(G59*J59,2)</f>
        <v>4762.01</v>
      </c>
      <c r="L59" s="136" t="s">
        <v>1879</v>
      </c>
    </row>
    <row r="60" spans="1:14" ht="38.25" x14ac:dyDescent="0.2">
      <c r="A60" s="147">
        <f t="shared" si="0"/>
        <v>6</v>
      </c>
      <c r="B60" s="160" t="s">
        <v>132</v>
      </c>
      <c r="C60" s="97" t="str">
        <f>IFERROR(VLOOKUP(A60,$B$418:D481,2,FALSE),"")</f>
        <v>SINAPI</v>
      </c>
      <c r="D60" s="97" t="str">
        <f>IFERROR(VLOOKUP(A60,$B$418:E481,3,FALSE),"")</f>
        <v>2026/01</v>
      </c>
      <c r="E60" s="98" t="s">
        <v>760</v>
      </c>
      <c r="F60" s="119" t="s">
        <v>39</v>
      </c>
      <c r="G60" s="99">
        <v>192</v>
      </c>
      <c r="H60" s="99">
        <f t="shared" si="1"/>
        <v>13.53</v>
      </c>
      <c r="I60" s="99">
        <f t="shared" si="2"/>
        <v>2597.7600000000002</v>
      </c>
      <c r="J60" s="99">
        <v>16.37</v>
      </c>
      <c r="K60" s="161">
        <f>ROUND(G60*J60,2)</f>
        <v>3143.04</v>
      </c>
      <c r="L60" s="136" t="s">
        <v>1880</v>
      </c>
    </row>
    <row r="61" spans="1:14" ht="38.25" x14ac:dyDescent="0.2">
      <c r="A61" s="147">
        <f t="shared" si="0"/>
        <v>6</v>
      </c>
      <c r="B61" s="160" t="s">
        <v>761</v>
      </c>
      <c r="C61" s="97" t="str">
        <f>IFERROR(VLOOKUP(A61,$B$418:D482,2,FALSE),"")</f>
        <v>SINAPI</v>
      </c>
      <c r="D61" s="97" t="str">
        <f>IFERROR(VLOOKUP(A61,$B$418:E482,3,FALSE),"")</f>
        <v>2026/01</v>
      </c>
      <c r="E61" s="98" t="s">
        <v>762</v>
      </c>
      <c r="F61" s="119" t="s">
        <v>39</v>
      </c>
      <c r="G61" s="99">
        <v>181.9</v>
      </c>
      <c r="H61" s="99">
        <f t="shared" si="1"/>
        <v>9.9600000000000009</v>
      </c>
      <c r="I61" s="99">
        <f t="shared" si="2"/>
        <v>1811.72</v>
      </c>
      <c r="J61" s="99">
        <v>12.05</v>
      </c>
      <c r="K61" s="161">
        <f>ROUND(G61*J61,2)</f>
        <v>2191.9</v>
      </c>
      <c r="L61" s="136" t="s">
        <v>1880</v>
      </c>
    </row>
    <row r="62" spans="1:14" x14ac:dyDescent="0.2">
      <c r="A62" s="147">
        <f t="shared" si="0"/>
        <v>5</v>
      </c>
      <c r="B62" s="159" t="s">
        <v>764</v>
      </c>
      <c r="C62" s="182" t="s">
        <v>1947</v>
      </c>
      <c r="D62" s="183"/>
      <c r="E62" s="183"/>
      <c r="F62" s="183"/>
      <c r="G62" s="183"/>
      <c r="H62" s="183"/>
      <c r="I62" s="183"/>
      <c r="J62" s="183"/>
      <c r="K62" s="184"/>
    </row>
    <row r="63" spans="1:14" ht="51" x14ac:dyDescent="0.2">
      <c r="A63" s="147">
        <f t="shared" si="0"/>
        <v>6</v>
      </c>
      <c r="B63" s="160" t="s">
        <v>455</v>
      </c>
      <c r="C63" s="97" t="str">
        <f>IFERROR(VLOOKUP(A63,$B$418:D484,2,FALSE),"")</f>
        <v>SINAPI</v>
      </c>
      <c r="D63" s="97" t="str">
        <f>IFERROR(VLOOKUP(A63,$B$418:E484,3,FALSE),"")</f>
        <v>2026/01</v>
      </c>
      <c r="E63" s="98" t="s">
        <v>456</v>
      </c>
      <c r="F63" s="119" t="s">
        <v>38</v>
      </c>
      <c r="G63" s="99">
        <v>12.77</v>
      </c>
      <c r="H63" s="99">
        <f t="shared" si="1"/>
        <v>636.58000000000004</v>
      </c>
      <c r="I63" s="99">
        <f t="shared" si="2"/>
        <v>8129.13</v>
      </c>
      <c r="J63" s="99">
        <v>770.26</v>
      </c>
      <c r="K63" s="161">
        <f>ROUND(G63*J63,2)</f>
        <v>9836.2199999999993</v>
      </c>
      <c r="L63" s="136" t="s">
        <v>1881</v>
      </c>
      <c r="N63" s="135"/>
    </row>
    <row r="64" spans="1:14" x14ac:dyDescent="0.2">
      <c r="A64" s="147">
        <f t="shared" si="0"/>
        <v>5</v>
      </c>
      <c r="B64" s="159" t="s">
        <v>774</v>
      </c>
      <c r="C64" s="182" t="s">
        <v>1951</v>
      </c>
      <c r="D64" s="183"/>
      <c r="E64" s="183"/>
      <c r="F64" s="183"/>
      <c r="G64" s="183"/>
      <c r="H64" s="183"/>
      <c r="I64" s="183"/>
      <c r="J64" s="183"/>
      <c r="K64" s="184"/>
    </row>
    <row r="65" spans="1:12" ht="38.25" x14ac:dyDescent="0.2">
      <c r="A65" s="147">
        <f t="shared" si="0"/>
        <v>6</v>
      </c>
      <c r="B65" s="160" t="s">
        <v>445</v>
      </c>
      <c r="C65" s="97" t="str">
        <f>IFERROR(VLOOKUP(A65,$B$418:D487,2,FALSE),"")</f>
        <v>SINAPI</v>
      </c>
      <c r="D65" s="97" t="str">
        <f>IFERROR(VLOOKUP(A65,$B$418:E487,3,FALSE),"")</f>
        <v>2026/01</v>
      </c>
      <c r="E65" s="98" t="s">
        <v>446</v>
      </c>
      <c r="F65" s="119" t="s">
        <v>39</v>
      </c>
      <c r="G65" s="99">
        <v>57.7</v>
      </c>
      <c r="H65" s="99">
        <f t="shared" si="1"/>
        <v>11.33</v>
      </c>
      <c r="I65" s="99">
        <f t="shared" si="2"/>
        <v>653.74</v>
      </c>
      <c r="J65" s="99">
        <v>13.71</v>
      </c>
      <c r="K65" s="161">
        <f t="shared" ref="K65:K71" si="10">ROUND(G65*J65,2)</f>
        <v>791.07</v>
      </c>
      <c r="L65" s="136" t="s">
        <v>1882</v>
      </c>
    </row>
    <row r="66" spans="1:12" ht="38.25" x14ac:dyDescent="0.2">
      <c r="A66" s="147">
        <f t="shared" si="0"/>
        <v>6</v>
      </c>
      <c r="B66" s="160" t="s">
        <v>183</v>
      </c>
      <c r="C66" s="97" t="str">
        <f>IFERROR(VLOOKUP(A66,$B$418:D488,2,FALSE),"")</f>
        <v>SINAPI</v>
      </c>
      <c r="D66" s="97" t="str">
        <f>IFERROR(VLOOKUP(A66,$B$418:E488,3,FALSE),"")</f>
        <v>2026/01</v>
      </c>
      <c r="E66" s="98" t="s">
        <v>184</v>
      </c>
      <c r="F66" s="119" t="s">
        <v>39</v>
      </c>
      <c r="G66" s="99">
        <v>646.5</v>
      </c>
      <c r="H66" s="99">
        <f t="shared" si="1"/>
        <v>9.1199999999999992</v>
      </c>
      <c r="I66" s="99">
        <f t="shared" si="2"/>
        <v>5896.08</v>
      </c>
      <c r="J66" s="99">
        <v>11.04</v>
      </c>
      <c r="K66" s="161">
        <f t="shared" si="10"/>
        <v>7137.36</v>
      </c>
      <c r="L66" s="136" t="s">
        <v>1883</v>
      </c>
    </row>
    <row r="67" spans="1:12" ht="38.25" x14ac:dyDescent="0.2">
      <c r="A67" s="147">
        <f t="shared" si="0"/>
        <v>6</v>
      </c>
      <c r="B67" s="160" t="s">
        <v>765</v>
      </c>
      <c r="C67" s="97" t="str">
        <f>IFERROR(VLOOKUP(A67,$B$418:D489,2,FALSE),"")</f>
        <v>SINAPI</v>
      </c>
      <c r="D67" s="97" t="str">
        <f>IFERROR(VLOOKUP(A67,$B$418:E489,3,FALSE),"")</f>
        <v>2026/01</v>
      </c>
      <c r="E67" s="98" t="s">
        <v>766</v>
      </c>
      <c r="F67" s="119" t="s">
        <v>39</v>
      </c>
      <c r="G67" s="99">
        <v>563.70000000000005</v>
      </c>
      <c r="H67" s="99">
        <f t="shared" si="1"/>
        <v>7.41</v>
      </c>
      <c r="I67" s="99">
        <f t="shared" si="2"/>
        <v>4177.0200000000004</v>
      </c>
      <c r="J67" s="99">
        <v>8.9700000000000006</v>
      </c>
      <c r="K67" s="161">
        <f t="shared" si="10"/>
        <v>5056.3900000000003</v>
      </c>
      <c r="L67" s="136" t="s">
        <v>1883</v>
      </c>
    </row>
    <row r="68" spans="1:12" ht="38.25" x14ac:dyDescent="0.2">
      <c r="A68" s="147">
        <f t="shared" si="0"/>
        <v>6</v>
      </c>
      <c r="B68" s="160" t="s">
        <v>185</v>
      </c>
      <c r="C68" s="97" t="str">
        <f>IFERROR(VLOOKUP(A68,$B$418:D490,2,FALSE),"")</f>
        <v>SINAPI</v>
      </c>
      <c r="D68" s="97" t="str">
        <f>IFERROR(VLOOKUP(A68,$B$418:E490,3,FALSE),"")</f>
        <v>2026/01</v>
      </c>
      <c r="E68" s="98" t="s">
        <v>186</v>
      </c>
      <c r="F68" s="119" t="s">
        <v>39</v>
      </c>
      <c r="G68" s="99">
        <v>162.80000000000001</v>
      </c>
      <c r="H68" s="99">
        <f t="shared" si="1"/>
        <v>13.36</v>
      </c>
      <c r="I68" s="99">
        <f t="shared" si="2"/>
        <v>2175.0100000000002</v>
      </c>
      <c r="J68" s="99">
        <v>16.16</v>
      </c>
      <c r="K68" s="161">
        <f t="shared" si="10"/>
        <v>2630.85</v>
      </c>
      <c r="L68" s="136" t="s">
        <v>1884</v>
      </c>
    </row>
    <row r="69" spans="1:12" ht="38.25" x14ac:dyDescent="0.2">
      <c r="A69" s="147">
        <f t="shared" si="0"/>
        <v>6</v>
      </c>
      <c r="B69" s="160" t="s">
        <v>767</v>
      </c>
      <c r="C69" s="97" t="str">
        <f>IFERROR(VLOOKUP(A69,$B$418:D491,2,FALSE),"")</f>
        <v>SINAPI</v>
      </c>
      <c r="D69" s="97" t="str">
        <f>IFERROR(VLOOKUP(A69,$B$418:E491,3,FALSE),"")</f>
        <v>2026/01</v>
      </c>
      <c r="E69" s="98" t="s">
        <v>768</v>
      </c>
      <c r="F69" s="119" t="s">
        <v>35</v>
      </c>
      <c r="G69" s="99">
        <v>25</v>
      </c>
      <c r="H69" s="99">
        <f t="shared" si="1"/>
        <v>11.98</v>
      </c>
      <c r="I69" s="99">
        <f t="shared" si="2"/>
        <v>299.5</v>
      </c>
      <c r="J69" s="99">
        <v>14.5</v>
      </c>
      <c r="K69" s="161">
        <f t="shared" si="10"/>
        <v>362.5</v>
      </c>
    </row>
    <row r="70" spans="1:12" ht="51" x14ac:dyDescent="0.2">
      <c r="A70" s="147">
        <f t="shared" si="0"/>
        <v>8</v>
      </c>
      <c r="B70" s="160" t="s">
        <v>769</v>
      </c>
      <c r="C70" s="97" t="str">
        <f>IFERROR(VLOOKUP(A70,$B$418:D492,2,FALSE),"")</f>
        <v>SINAPI</v>
      </c>
      <c r="D70" s="97" t="str">
        <f>IFERROR(VLOOKUP(A70,$B$418:E492,3,FALSE),"")</f>
        <v>2026/01</v>
      </c>
      <c r="E70" s="98" t="s">
        <v>770</v>
      </c>
      <c r="F70" s="119" t="s">
        <v>40</v>
      </c>
      <c r="G70" s="99">
        <v>220</v>
      </c>
      <c r="H70" s="99">
        <f t="shared" si="1"/>
        <v>115.86</v>
      </c>
      <c r="I70" s="99">
        <f t="shared" si="2"/>
        <v>25489.200000000001</v>
      </c>
      <c r="J70" s="99">
        <v>140.19</v>
      </c>
      <c r="K70" s="161">
        <f t="shared" si="10"/>
        <v>30841.8</v>
      </c>
      <c r="L70" s="136" t="s">
        <v>1885</v>
      </c>
    </row>
    <row r="71" spans="1:12" ht="38.25" x14ac:dyDescent="0.2">
      <c r="A71" s="147">
        <f t="shared" si="0"/>
        <v>14</v>
      </c>
      <c r="B71" s="160" t="s">
        <v>771</v>
      </c>
      <c r="C71" s="97" t="str">
        <f>IFERROR(VLOOKUP(A71,$B$418:D493,2,FALSE),"")</f>
        <v>CPOS</v>
      </c>
      <c r="D71" s="97" t="str">
        <f>IFERROR(VLOOKUP(A71,$B$418:E493,3,FALSE),"")</f>
        <v>2025/11</v>
      </c>
      <c r="E71" s="98" t="s">
        <v>772</v>
      </c>
      <c r="F71" s="119" t="s">
        <v>773</v>
      </c>
      <c r="G71" s="99">
        <v>1</v>
      </c>
      <c r="H71" s="99">
        <f t="shared" si="1"/>
        <v>43530.57</v>
      </c>
      <c r="I71" s="99">
        <f t="shared" si="2"/>
        <v>43530.57</v>
      </c>
      <c r="J71" s="99">
        <v>52671.99</v>
      </c>
      <c r="K71" s="161">
        <f t="shared" si="10"/>
        <v>52671.99</v>
      </c>
      <c r="L71" s="136" t="s">
        <v>1886</v>
      </c>
    </row>
    <row r="72" spans="1:12" x14ac:dyDescent="0.2">
      <c r="A72" s="147">
        <f t="shared" si="0"/>
        <v>5</v>
      </c>
      <c r="B72" s="159" t="s">
        <v>775</v>
      </c>
      <c r="C72" s="182" t="s">
        <v>1943</v>
      </c>
      <c r="D72" s="183"/>
      <c r="E72" s="183"/>
      <c r="F72" s="183"/>
      <c r="G72" s="183"/>
      <c r="H72" s="183"/>
      <c r="I72" s="183"/>
      <c r="J72" s="183"/>
      <c r="K72" s="184"/>
    </row>
    <row r="73" spans="1:12" ht="38.25" x14ac:dyDescent="0.2">
      <c r="A73" s="147">
        <f t="shared" si="0"/>
        <v>6</v>
      </c>
      <c r="B73" s="160" t="s">
        <v>123</v>
      </c>
      <c r="C73" s="97" t="str">
        <f>IFERROR(VLOOKUP(A73,$B$418:D496,2,FALSE),"")</f>
        <v>SINAPI</v>
      </c>
      <c r="D73" s="97" t="str">
        <f>IFERROR(VLOOKUP(A73,$B$418:E496,3,FALSE),"")</f>
        <v>2026/01</v>
      </c>
      <c r="E73" s="98" t="s">
        <v>124</v>
      </c>
      <c r="F73" s="119" t="s">
        <v>38</v>
      </c>
      <c r="G73" s="99">
        <v>1.98</v>
      </c>
      <c r="H73" s="99">
        <f t="shared" si="1"/>
        <v>35.72</v>
      </c>
      <c r="I73" s="99">
        <f t="shared" ref="I73:I138" si="11">ROUND(H73*G73,2)</f>
        <v>70.73</v>
      </c>
      <c r="J73" s="99">
        <v>43.22</v>
      </c>
      <c r="K73" s="161">
        <f t="shared" ref="K73:K79" si="12">ROUND(G73*J73,2)</f>
        <v>85.58</v>
      </c>
      <c r="L73" s="136" t="s">
        <v>1887</v>
      </c>
    </row>
    <row r="74" spans="1:12" ht="51" x14ac:dyDescent="0.2">
      <c r="A74" s="147">
        <f t="shared" si="0"/>
        <v>6</v>
      </c>
      <c r="B74" s="160" t="s">
        <v>125</v>
      </c>
      <c r="C74" s="97" t="str">
        <f>IFERROR(VLOOKUP(A74,$B$418:D497,2,FALSE),"")</f>
        <v>SINAPI</v>
      </c>
      <c r="D74" s="97" t="str">
        <f>IFERROR(VLOOKUP(A74,$B$418:E497,3,FALSE),"")</f>
        <v>2026/01</v>
      </c>
      <c r="E74" s="98" t="s">
        <v>126</v>
      </c>
      <c r="F74" s="119" t="s">
        <v>38</v>
      </c>
      <c r="G74" s="99">
        <v>10.4</v>
      </c>
      <c r="H74" s="99">
        <f t="shared" si="1"/>
        <v>132.06</v>
      </c>
      <c r="I74" s="99">
        <f t="shared" si="11"/>
        <v>1373.42</v>
      </c>
      <c r="J74" s="99">
        <v>159.79</v>
      </c>
      <c r="K74" s="161">
        <f t="shared" si="12"/>
        <v>1661.82</v>
      </c>
      <c r="L74" s="136" t="s">
        <v>1888</v>
      </c>
    </row>
    <row r="75" spans="1:12" ht="38.25" x14ac:dyDescent="0.2">
      <c r="A75" s="147">
        <f t="shared" si="0"/>
        <v>6</v>
      </c>
      <c r="B75" s="160" t="s">
        <v>187</v>
      </c>
      <c r="C75" s="97" t="str">
        <f>IFERROR(VLOOKUP(A75,$B$418:D498,2,FALSE),"")</f>
        <v>SINAPI</v>
      </c>
      <c r="D75" s="97" t="str">
        <f>IFERROR(VLOOKUP(A75,$B$418:E498,3,FALSE),"")</f>
        <v>2026/01</v>
      </c>
      <c r="E75" s="98" t="s">
        <v>542</v>
      </c>
      <c r="F75" s="119" t="s">
        <v>38</v>
      </c>
      <c r="G75" s="99">
        <v>0.65</v>
      </c>
      <c r="H75" s="99">
        <f t="shared" ref="H75:H148" si="13">ROUND(J75/1.21,2)</f>
        <v>201.77</v>
      </c>
      <c r="I75" s="99">
        <f t="shared" si="11"/>
        <v>131.15</v>
      </c>
      <c r="J75" s="99">
        <v>244.14</v>
      </c>
      <c r="K75" s="161">
        <f t="shared" si="12"/>
        <v>158.69</v>
      </c>
      <c r="L75" s="136" t="s">
        <v>1889</v>
      </c>
    </row>
    <row r="76" spans="1:12" ht="51" x14ac:dyDescent="0.2">
      <c r="A76" s="147">
        <f t="shared" si="0"/>
        <v>6</v>
      </c>
      <c r="B76" s="160" t="s">
        <v>188</v>
      </c>
      <c r="C76" s="97" t="str">
        <f>IFERROR(VLOOKUP(A76,$B$418:D499,2,FALSE),"")</f>
        <v>SINAPI</v>
      </c>
      <c r="D76" s="97" t="str">
        <f>IFERROR(VLOOKUP(A76,$B$418:E499,3,FALSE),"")</f>
        <v>2026/01</v>
      </c>
      <c r="E76" s="98" t="s">
        <v>189</v>
      </c>
      <c r="F76" s="119" t="s">
        <v>37</v>
      </c>
      <c r="G76" s="99">
        <v>16</v>
      </c>
      <c r="H76" s="99">
        <f t="shared" si="13"/>
        <v>4.5999999999999996</v>
      </c>
      <c r="I76" s="99">
        <f t="shared" si="11"/>
        <v>73.599999999999994</v>
      </c>
      <c r="J76" s="99">
        <v>5.56</v>
      </c>
      <c r="K76" s="161">
        <f t="shared" si="12"/>
        <v>88.96</v>
      </c>
      <c r="L76" s="136" t="s">
        <v>1890</v>
      </c>
    </row>
    <row r="77" spans="1:12" ht="38.25" x14ac:dyDescent="0.2">
      <c r="A77" s="147">
        <f t="shared" si="0"/>
        <v>6</v>
      </c>
      <c r="B77" s="160" t="s">
        <v>60</v>
      </c>
      <c r="C77" s="97" t="str">
        <f>IFERROR(VLOOKUP(A77,$B$418:D500,2,FALSE),"")</f>
        <v>SINAPI</v>
      </c>
      <c r="D77" s="97" t="str">
        <f>IFERROR(VLOOKUP(A77,$B$418:E500,3,FALSE),"")</f>
        <v>2026/01</v>
      </c>
      <c r="E77" s="98" t="s">
        <v>61</v>
      </c>
      <c r="F77" s="119" t="s">
        <v>37</v>
      </c>
      <c r="G77" s="99">
        <v>16</v>
      </c>
      <c r="H77" s="99">
        <f t="shared" si="13"/>
        <v>3.03</v>
      </c>
      <c r="I77" s="99">
        <f t="shared" si="11"/>
        <v>48.48</v>
      </c>
      <c r="J77" s="99">
        <v>3.67</v>
      </c>
      <c r="K77" s="161">
        <f t="shared" si="12"/>
        <v>58.72</v>
      </c>
      <c r="L77" s="136" t="s">
        <v>1891</v>
      </c>
    </row>
    <row r="78" spans="1:12" ht="38.25" x14ac:dyDescent="0.2">
      <c r="A78" s="147">
        <f t="shared" si="0"/>
        <v>6</v>
      </c>
      <c r="B78" s="160" t="s">
        <v>127</v>
      </c>
      <c r="C78" s="97" t="str">
        <f>IFERROR(VLOOKUP(A78,$B$418:D501,2,FALSE),"")</f>
        <v>SINAPI</v>
      </c>
      <c r="D78" s="97" t="str">
        <f>IFERROR(VLOOKUP(A78,$B$418:E501,3,FALSE),"")</f>
        <v>2026/01</v>
      </c>
      <c r="E78" s="98" t="s">
        <v>128</v>
      </c>
      <c r="F78" s="119" t="s">
        <v>129</v>
      </c>
      <c r="G78" s="99">
        <v>26.28</v>
      </c>
      <c r="H78" s="99">
        <f t="shared" si="13"/>
        <v>3.25</v>
      </c>
      <c r="I78" s="99">
        <f t="shared" si="11"/>
        <v>85.41</v>
      </c>
      <c r="J78" s="99">
        <v>3.93</v>
      </c>
      <c r="K78" s="161">
        <f t="shared" si="12"/>
        <v>103.28</v>
      </c>
      <c r="L78" s="136" t="s">
        <v>1873</v>
      </c>
    </row>
    <row r="79" spans="1:12" ht="76.5" x14ac:dyDescent="0.2">
      <c r="A79" s="147">
        <f t="shared" si="0"/>
        <v>7</v>
      </c>
      <c r="B79" s="160" t="s">
        <v>130</v>
      </c>
      <c r="C79" s="97" t="str">
        <f>IFERROR(VLOOKUP(A79,$B$418:D502,2,FALSE),"")</f>
        <v>SINAPI</v>
      </c>
      <c r="D79" s="97" t="str">
        <f>IFERROR(VLOOKUP(A79,$B$418:E502,3,FALSE),"")</f>
        <v>2026/01</v>
      </c>
      <c r="E79" s="98" t="s">
        <v>131</v>
      </c>
      <c r="F79" s="119" t="s">
        <v>38</v>
      </c>
      <c r="G79" s="99">
        <v>10.95</v>
      </c>
      <c r="H79" s="99">
        <f t="shared" si="13"/>
        <v>9.64</v>
      </c>
      <c r="I79" s="99">
        <f t="shared" si="11"/>
        <v>105.56</v>
      </c>
      <c r="J79" s="99">
        <v>11.66</v>
      </c>
      <c r="K79" s="161">
        <f t="shared" si="12"/>
        <v>127.68</v>
      </c>
      <c r="L79" s="136" t="s">
        <v>1874</v>
      </c>
    </row>
    <row r="80" spans="1:12" x14ac:dyDescent="0.2">
      <c r="A80" s="147">
        <f t="shared" si="0"/>
        <v>5</v>
      </c>
      <c r="B80" s="159" t="s">
        <v>776</v>
      </c>
      <c r="C80" s="182" t="s">
        <v>1948</v>
      </c>
      <c r="D80" s="183"/>
      <c r="E80" s="183"/>
      <c r="F80" s="183"/>
      <c r="G80" s="183"/>
      <c r="H80" s="183"/>
      <c r="I80" s="183"/>
      <c r="J80" s="183"/>
      <c r="K80" s="184"/>
    </row>
    <row r="81" spans="1:12" ht="51" x14ac:dyDescent="0.2">
      <c r="A81" s="147">
        <f t="shared" si="0"/>
        <v>6</v>
      </c>
      <c r="B81" s="160" t="s">
        <v>191</v>
      </c>
      <c r="C81" s="97" t="str">
        <f>IFERROR(VLOOKUP(A81,$B$418:D504,2,FALSE),"")</f>
        <v>SINAPI</v>
      </c>
      <c r="D81" s="97" t="str">
        <f>IFERROR(VLOOKUP(A81,$B$418:E504,3,FALSE),"")</f>
        <v>2026/01</v>
      </c>
      <c r="E81" s="98" t="s">
        <v>192</v>
      </c>
      <c r="F81" s="119" t="s">
        <v>40</v>
      </c>
      <c r="G81" s="99">
        <v>3</v>
      </c>
      <c r="H81" s="99">
        <f t="shared" si="13"/>
        <v>72.33</v>
      </c>
      <c r="I81" s="99">
        <f t="shared" si="11"/>
        <v>216.99</v>
      </c>
      <c r="J81" s="99">
        <v>87.52</v>
      </c>
      <c r="K81" s="161">
        <f>ROUND(G81*J81,2)</f>
        <v>262.56</v>
      </c>
      <c r="L81" s="136" t="s">
        <v>1892</v>
      </c>
    </row>
    <row r="82" spans="1:12" ht="51" x14ac:dyDescent="0.2">
      <c r="A82" s="147">
        <f t="shared" si="0"/>
        <v>6</v>
      </c>
      <c r="B82" s="160" t="s">
        <v>58</v>
      </c>
      <c r="C82" s="97" t="str">
        <f>IFERROR(VLOOKUP(A82,$B$418:D505,2,FALSE),"")</f>
        <v>SINAPI</v>
      </c>
      <c r="D82" s="97" t="str">
        <f>IFERROR(VLOOKUP(A82,$B$418:E505,3,FALSE),"")</f>
        <v>2026/01</v>
      </c>
      <c r="E82" s="98" t="s">
        <v>59</v>
      </c>
      <c r="F82" s="119" t="s">
        <v>37</v>
      </c>
      <c r="G82" s="99">
        <v>8.64</v>
      </c>
      <c r="H82" s="99">
        <f t="shared" si="13"/>
        <v>168.64</v>
      </c>
      <c r="I82" s="99">
        <f t="shared" si="11"/>
        <v>1457.05</v>
      </c>
      <c r="J82" s="99">
        <v>204.06</v>
      </c>
      <c r="K82" s="161">
        <f>ROUND(G82*J82,2)</f>
        <v>1763.08</v>
      </c>
      <c r="L82" s="136" t="s">
        <v>1893</v>
      </c>
    </row>
    <row r="83" spans="1:12" x14ac:dyDescent="0.2">
      <c r="A83" s="147">
        <f t="shared" si="0"/>
        <v>5</v>
      </c>
      <c r="B83" s="159" t="s">
        <v>777</v>
      </c>
      <c r="C83" s="182" t="s">
        <v>1949</v>
      </c>
      <c r="D83" s="183"/>
      <c r="E83" s="183"/>
      <c r="F83" s="183"/>
      <c r="G83" s="183"/>
      <c r="H83" s="183"/>
      <c r="I83" s="183"/>
      <c r="J83" s="183"/>
      <c r="K83" s="184"/>
    </row>
    <row r="84" spans="1:12" ht="25.5" x14ac:dyDescent="0.2">
      <c r="A84" s="147">
        <f t="shared" si="0"/>
        <v>7</v>
      </c>
      <c r="B84" s="160" t="s">
        <v>194</v>
      </c>
      <c r="C84" s="97" t="str">
        <f>IFERROR(VLOOKUP(A84,$B$418:D507,2,FALSE),"")</f>
        <v>SINAPI</v>
      </c>
      <c r="D84" s="97" t="str">
        <f>IFERROR(VLOOKUP(A84,$B$418:E507,3,FALSE),"")</f>
        <v>2026/01</v>
      </c>
      <c r="E84" s="98" t="s">
        <v>195</v>
      </c>
      <c r="F84" s="119" t="s">
        <v>39</v>
      </c>
      <c r="G84" s="99">
        <v>18.5</v>
      </c>
      <c r="H84" s="99">
        <f t="shared" si="13"/>
        <v>8.2799999999999994</v>
      </c>
      <c r="I84" s="99">
        <f t="shared" si="11"/>
        <v>153.18</v>
      </c>
      <c r="J84" s="99">
        <v>10.02</v>
      </c>
      <c r="K84" s="161">
        <f>ROUND(G84*J84,2)</f>
        <v>185.37</v>
      </c>
      <c r="L84" s="136" t="s">
        <v>1894</v>
      </c>
    </row>
    <row r="85" spans="1:12" ht="51" x14ac:dyDescent="0.2">
      <c r="A85" s="147">
        <f t="shared" si="0"/>
        <v>7</v>
      </c>
      <c r="B85" s="160" t="s">
        <v>457</v>
      </c>
      <c r="C85" s="97" t="str">
        <f>IFERROR(VLOOKUP(A85,$B$418:D508,2,FALSE),"")</f>
        <v>SINAPI</v>
      </c>
      <c r="D85" s="97" t="str">
        <f>IFERROR(VLOOKUP(A85,$B$418:E508,3,FALSE),"")</f>
        <v>2026/01</v>
      </c>
      <c r="E85" s="98" t="s">
        <v>458</v>
      </c>
      <c r="F85" s="119" t="s">
        <v>39</v>
      </c>
      <c r="G85" s="99">
        <v>606.9</v>
      </c>
      <c r="H85" s="99">
        <f t="shared" si="13"/>
        <v>9.92</v>
      </c>
      <c r="I85" s="99">
        <f t="shared" si="11"/>
        <v>6020.45</v>
      </c>
      <c r="J85" s="99">
        <v>12</v>
      </c>
      <c r="K85" s="161">
        <f>ROUND(G85*J85,2)</f>
        <v>7282.8</v>
      </c>
      <c r="L85" s="136" t="s">
        <v>1894</v>
      </c>
    </row>
    <row r="86" spans="1:12" x14ac:dyDescent="0.2">
      <c r="A86" s="147">
        <f t="shared" si="0"/>
        <v>5</v>
      </c>
      <c r="B86" s="159" t="s">
        <v>1531</v>
      </c>
      <c r="C86" s="182" t="s">
        <v>1950</v>
      </c>
      <c r="D86" s="183"/>
      <c r="E86" s="183"/>
      <c r="F86" s="183"/>
      <c r="G86" s="183"/>
      <c r="H86" s="183"/>
      <c r="I86" s="183"/>
      <c r="J86" s="183"/>
      <c r="K86" s="184"/>
    </row>
    <row r="87" spans="1:12" ht="51" x14ac:dyDescent="0.2">
      <c r="A87" s="147">
        <f t="shared" si="0"/>
        <v>6</v>
      </c>
      <c r="B87" s="160" t="s">
        <v>62</v>
      </c>
      <c r="C87" s="97" t="str">
        <f>IFERROR(VLOOKUP(A87,$B$418:D510,2,FALSE),"")</f>
        <v>SINAPI</v>
      </c>
      <c r="D87" s="97" t="str">
        <f>IFERROR(VLOOKUP(A87,$B$418:E510,3,FALSE),"")</f>
        <v>2026/01</v>
      </c>
      <c r="E87" s="98" t="s">
        <v>63</v>
      </c>
      <c r="F87" s="119" t="s">
        <v>38</v>
      </c>
      <c r="G87" s="99">
        <v>7.8</v>
      </c>
      <c r="H87" s="99">
        <f t="shared" si="13"/>
        <v>552.32000000000005</v>
      </c>
      <c r="I87" s="99">
        <f t="shared" si="11"/>
        <v>4308.1000000000004</v>
      </c>
      <c r="J87" s="99">
        <v>668.31</v>
      </c>
      <c r="K87" s="161">
        <f>ROUND(G87*J87,2)</f>
        <v>5212.82</v>
      </c>
      <c r="L87" s="136" t="s">
        <v>1895</v>
      </c>
    </row>
    <row r="88" spans="1:12" x14ac:dyDescent="0.2">
      <c r="A88" s="147"/>
      <c r="B88" s="189" t="s">
        <v>173</v>
      </c>
      <c r="C88" s="190"/>
      <c r="D88" s="190"/>
      <c r="E88" s="190"/>
      <c r="F88" s="190"/>
      <c r="G88" s="190"/>
      <c r="H88" s="190"/>
      <c r="I88" s="190"/>
      <c r="J88" s="191"/>
      <c r="K88" s="162">
        <f>SUM(K48:K87)</f>
        <v>164372.92999999996</v>
      </c>
    </row>
    <row r="89" spans="1:12" x14ac:dyDescent="0.2">
      <c r="A89" s="147">
        <f t="shared" si="0"/>
        <v>1</v>
      </c>
      <c r="B89" s="159">
        <v>5</v>
      </c>
      <c r="C89" s="182" t="s">
        <v>425</v>
      </c>
      <c r="D89" s="183"/>
      <c r="E89" s="183"/>
      <c r="F89" s="183"/>
      <c r="G89" s="183"/>
      <c r="H89" s="183"/>
      <c r="I89" s="183"/>
      <c r="J89" s="183"/>
      <c r="K89" s="184"/>
    </row>
    <row r="90" spans="1:12" x14ac:dyDescent="0.2">
      <c r="A90" s="147">
        <f t="shared" si="0"/>
        <v>5</v>
      </c>
      <c r="B90" s="159" t="s">
        <v>197</v>
      </c>
      <c r="C90" s="182" t="s">
        <v>426</v>
      </c>
      <c r="D90" s="183"/>
      <c r="E90" s="183"/>
      <c r="F90" s="183"/>
      <c r="G90" s="183"/>
      <c r="H90" s="183"/>
      <c r="I90" s="183"/>
      <c r="J90" s="183"/>
      <c r="K90" s="184"/>
    </row>
    <row r="91" spans="1:12" ht="25.5" x14ac:dyDescent="0.2">
      <c r="A91" s="147">
        <f t="shared" si="0"/>
        <v>6</v>
      </c>
      <c r="B91" s="160" t="s">
        <v>573</v>
      </c>
      <c r="C91" s="97" t="str">
        <f>IFERROR(VLOOKUP(A91,$B$418:D513,2,FALSE),"")</f>
        <v>SINAPI</v>
      </c>
      <c r="D91" s="97" t="str">
        <f>IFERROR(VLOOKUP(A91,$B$418:E513,3,FALSE),"")</f>
        <v>2026/01</v>
      </c>
      <c r="E91" s="98" t="s">
        <v>574</v>
      </c>
      <c r="F91" s="119" t="s">
        <v>38</v>
      </c>
      <c r="G91" s="99">
        <v>0.6</v>
      </c>
      <c r="H91" s="99">
        <f t="shared" si="13"/>
        <v>1122.6600000000001</v>
      </c>
      <c r="I91" s="99">
        <f t="shared" si="11"/>
        <v>673.6</v>
      </c>
      <c r="J91" s="99">
        <v>1358.42</v>
      </c>
      <c r="K91" s="161">
        <f t="shared" ref="K91:K98" si="14">ROUND(G91*J91,2)</f>
        <v>815.05</v>
      </c>
      <c r="L91" s="136" t="s">
        <v>1896</v>
      </c>
    </row>
    <row r="92" spans="1:12" ht="38.25" x14ac:dyDescent="0.2">
      <c r="A92" s="147">
        <f t="shared" si="0"/>
        <v>6</v>
      </c>
      <c r="B92" s="160" t="s">
        <v>575</v>
      </c>
      <c r="C92" s="97" t="str">
        <f>IFERROR(VLOOKUP(A92,$B$418:D514,2,FALSE),"")</f>
        <v>SINAPI</v>
      </c>
      <c r="D92" s="97" t="str">
        <f>IFERROR(VLOOKUP(A92,$B$418:E514,3,FALSE),"")</f>
        <v>2026/01</v>
      </c>
      <c r="E92" s="98" t="s">
        <v>576</v>
      </c>
      <c r="F92" s="119" t="s">
        <v>39</v>
      </c>
      <c r="G92" s="99">
        <v>30</v>
      </c>
      <c r="H92" s="99">
        <f t="shared" si="13"/>
        <v>9.7899999999999991</v>
      </c>
      <c r="I92" s="99">
        <f t="shared" si="11"/>
        <v>293.7</v>
      </c>
      <c r="J92" s="99">
        <v>11.85</v>
      </c>
      <c r="K92" s="161">
        <f t="shared" si="14"/>
        <v>355.5</v>
      </c>
      <c r="L92" s="136" t="s">
        <v>1897</v>
      </c>
    </row>
    <row r="93" spans="1:12" ht="51" x14ac:dyDescent="0.2">
      <c r="A93" s="147">
        <f t="shared" si="0"/>
        <v>6</v>
      </c>
      <c r="B93" s="160" t="s">
        <v>577</v>
      </c>
      <c r="C93" s="97" t="str">
        <f>IFERROR(VLOOKUP(A93,$B$418:D515,2,FALSE),"")</f>
        <v>SINAPI</v>
      </c>
      <c r="D93" s="97" t="str">
        <f>IFERROR(VLOOKUP(A93,$B$418:E515,3,FALSE),"")</f>
        <v>2026/01</v>
      </c>
      <c r="E93" s="98" t="s">
        <v>578</v>
      </c>
      <c r="F93" s="119" t="s">
        <v>40</v>
      </c>
      <c r="G93" s="99">
        <v>14.64</v>
      </c>
      <c r="H93" s="99">
        <f t="shared" si="13"/>
        <v>80.819999999999993</v>
      </c>
      <c r="I93" s="99">
        <f t="shared" si="11"/>
        <v>1183.2</v>
      </c>
      <c r="J93" s="99">
        <v>97.79</v>
      </c>
      <c r="K93" s="161">
        <f t="shared" si="14"/>
        <v>1431.65</v>
      </c>
      <c r="L93" s="136" t="s">
        <v>1902</v>
      </c>
    </row>
    <row r="94" spans="1:12" ht="63.75" x14ac:dyDescent="0.2">
      <c r="A94" s="147">
        <f t="shared" si="0"/>
        <v>7</v>
      </c>
      <c r="B94" s="160" t="s">
        <v>579</v>
      </c>
      <c r="C94" s="100" t="str">
        <f>IFERROR(VLOOKUP(A94,$B$418:D516,2,FALSE),"")</f>
        <v>SINAPI</v>
      </c>
      <c r="D94" s="100" t="str">
        <f>IFERROR(VLOOKUP(A94,$B$418:E516,3,FALSE),"")</f>
        <v>2026/01</v>
      </c>
      <c r="E94" s="145" t="s">
        <v>580</v>
      </c>
      <c r="F94" s="119" t="s">
        <v>37</v>
      </c>
      <c r="G94" s="143">
        <v>229</v>
      </c>
      <c r="H94" s="99">
        <f t="shared" si="13"/>
        <v>103.06</v>
      </c>
      <c r="I94" s="99">
        <f t="shared" si="11"/>
        <v>23600.74</v>
      </c>
      <c r="J94" s="143">
        <v>124.7</v>
      </c>
      <c r="K94" s="163">
        <f t="shared" si="14"/>
        <v>28556.3</v>
      </c>
      <c r="L94" s="136" t="s">
        <v>1898</v>
      </c>
    </row>
    <row r="95" spans="1:12" ht="25.5" x14ac:dyDescent="0.2">
      <c r="A95" s="147">
        <f t="shared" si="0"/>
        <v>15</v>
      </c>
      <c r="B95" s="160" t="s">
        <v>581</v>
      </c>
      <c r="C95" s="97" t="str">
        <f>IFERROR(VLOOKUP(A95,$B$418:D517,2,FALSE),"")</f>
        <v xml:space="preserve"> CPOS</v>
      </c>
      <c r="D95" s="97" t="str">
        <f>IFERROR(VLOOKUP(A95,$B$418:E517,3,FALSE),"")</f>
        <v>2025/11</v>
      </c>
      <c r="E95" s="98" t="s">
        <v>582</v>
      </c>
      <c r="F95" s="119" t="s">
        <v>37</v>
      </c>
      <c r="G95" s="99">
        <v>0.15</v>
      </c>
      <c r="H95" s="99">
        <f t="shared" si="13"/>
        <v>167.88</v>
      </c>
      <c r="I95" s="99">
        <f t="shared" si="11"/>
        <v>25.18</v>
      </c>
      <c r="J95" s="99">
        <v>203.14</v>
      </c>
      <c r="K95" s="161">
        <f t="shared" si="14"/>
        <v>30.47</v>
      </c>
      <c r="L95" s="136" t="s">
        <v>1903</v>
      </c>
    </row>
    <row r="96" spans="1:12" ht="25.5" x14ac:dyDescent="0.2">
      <c r="A96" s="147">
        <f t="shared" si="0"/>
        <v>15</v>
      </c>
      <c r="B96" s="160" t="s">
        <v>583</v>
      </c>
      <c r="C96" s="97" t="str">
        <f>IFERROR(VLOOKUP(A96,$B$418:D518,2,FALSE),"")</f>
        <v xml:space="preserve"> CPOS</v>
      </c>
      <c r="D96" s="97" t="str">
        <f>IFERROR(VLOOKUP(A96,$B$418:E518,3,FALSE),"")</f>
        <v>2025/11</v>
      </c>
      <c r="E96" s="98" t="s">
        <v>584</v>
      </c>
      <c r="F96" s="119" t="s">
        <v>40</v>
      </c>
      <c r="G96" s="99">
        <v>6</v>
      </c>
      <c r="H96" s="99">
        <f t="shared" si="13"/>
        <v>272.73</v>
      </c>
      <c r="I96" s="99">
        <f t="shared" si="11"/>
        <v>1636.38</v>
      </c>
      <c r="J96" s="99">
        <v>330</v>
      </c>
      <c r="K96" s="161">
        <f t="shared" si="14"/>
        <v>1980</v>
      </c>
      <c r="L96" s="136" t="s">
        <v>1903</v>
      </c>
    </row>
    <row r="97" spans="1:12" ht="25.5" x14ac:dyDescent="0.2">
      <c r="A97" s="147">
        <f t="shared" si="0"/>
        <v>15</v>
      </c>
      <c r="B97" s="160" t="s">
        <v>2114</v>
      </c>
      <c r="C97" s="97" t="str">
        <f>IFERROR(VLOOKUP(A97,$B$418:D519,2,FALSE),"")</f>
        <v xml:space="preserve"> CPOS</v>
      </c>
      <c r="D97" s="97" t="str">
        <f>IFERROR(VLOOKUP(A97,$B$418:E519,3,FALSE),"")</f>
        <v>2025/11</v>
      </c>
      <c r="E97" s="98" t="s">
        <v>2115</v>
      </c>
      <c r="F97" s="119" t="s">
        <v>38</v>
      </c>
      <c r="G97" s="99">
        <v>0.66</v>
      </c>
      <c r="H97" s="99">
        <f t="shared" si="13"/>
        <v>1018.86</v>
      </c>
      <c r="I97" s="99">
        <f t="shared" si="11"/>
        <v>672.45</v>
      </c>
      <c r="J97" s="99">
        <v>1232.82</v>
      </c>
      <c r="K97" s="161">
        <f t="shared" si="14"/>
        <v>813.66</v>
      </c>
      <c r="L97" s="136" t="s">
        <v>2122</v>
      </c>
    </row>
    <row r="98" spans="1:12" ht="25.5" x14ac:dyDescent="0.2">
      <c r="A98" s="147">
        <f t="shared" si="0"/>
        <v>15</v>
      </c>
      <c r="B98" s="160" t="s">
        <v>2116</v>
      </c>
      <c r="C98" s="97" t="str">
        <f>IFERROR(VLOOKUP(A98,$B$418:D520,2,FALSE),"")</f>
        <v xml:space="preserve"> CPOS</v>
      </c>
      <c r="D98" s="97" t="str">
        <f>IFERROR(VLOOKUP(A98,$B$418:E520,3,FALSE),"")</f>
        <v>2025/11</v>
      </c>
      <c r="E98" s="98" t="s">
        <v>2117</v>
      </c>
      <c r="F98" s="119" t="s">
        <v>37</v>
      </c>
      <c r="G98" s="99">
        <v>34.29</v>
      </c>
      <c r="H98" s="99">
        <f t="shared" si="13"/>
        <v>18.75</v>
      </c>
      <c r="I98" s="99">
        <f t="shared" si="11"/>
        <v>642.94000000000005</v>
      </c>
      <c r="J98" s="99">
        <v>22.69</v>
      </c>
      <c r="K98" s="161">
        <f t="shared" si="14"/>
        <v>778.04</v>
      </c>
      <c r="L98" s="136" t="s">
        <v>2123</v>
      </c>
    </row>
    <row r="99" spans="1:12" x14ac:dyDescent="0.2">
      <c r="A99" s="147">
        <f t="shared" si="0"/>
        <v>5</v>
      </c>
      <c r="B99" s="159" t="s">
        <v>1532</v>
      </c>
      <c r="C99" s="97"/>
      <c r="D99" s="97"/>
      <c r="E99" s="146" t="s">
        <v>427</v>
      </c>
      <c r="F99" s="123"/>
      <c r="G99" s="146"/>
      <c r="H99" s="99"/>
      <c r="I99" s="99"/>
      <c r="J99" s="146"/>
      <c r="K99" s="165"/>
    </row>
    <row r="100" spans="1:12" ht="38.25" x14ac:dyDescent="0.2">
      <c r="A100" s="147">
        <f t="shared" si="0"/>
        <v>6</v>
      </c>
      <c r="B100" s="160" t="s">
        <v>585</v>
      </c>
      <c r="C100" s="97" t="str">
        <f>IFERROR(VLOOKUP(A100,$B$418:D520,2,FALSE),"")</f>
        <v>SINAPI</v>
      </c>
      <c r="D100" s="97" t="str">
        <f>IFERROR(VLOOKUP(A100,$B$418:E520,3,FALSE),"")</f>
        <v>2026/01</v>
      </c>
      <c r="E100" s="98" t="s">
        <v>586</v>
      </c>
      <c r="F100" s="119" t="s">
        <v>40</v>
      </c>
      <c r="G100" s="99">
        <v>32.5</v>
      </c>
      <c r="H100" s="99">
        <f t="shared" si="13"/>
        <v>73.599999999999994</v>
      </c>
      <c r="I100" s="99">
        <f t="shared" si="11"/>
        <v>2392</v>
      </c>
      <c r="J100" s="99">
        <v>89.05</v>
      </c>
      <c r="K100" s="161">
        <f>ROUND(G100*J100,2)</f>
        <v>2894.13</v>
      </c>
      <c r="L100" s="136" t="s">
        <v>1899</v>
      </c>
    </row>
    <row r="101" spans="1:12" ht="38.25" x14ac:dyDescent="0.2">
      <c r="A101" s="147">
        <f t="shared" si="0"/>
        <v>6</v>
      </c>
      <c r="B101" s="160" t="s">
        <v>587</v>
      </c>
      <c r="C101" s="97" t="str">
        <f>IFERROR(VLOOKUP(A101,$B$418:D521,2,FALSE),"")</f>
        <v>SINAPI</v>
      </c>
      <c r="D101" s="97" t="str">
        <f>IFERROR(VLOOKUP(A101,$B$418:E521,3,FALSE),"")</f>
        <v>2026/01</v>
      </c>
      <c r="E101" s="98" t="s">
        <v>588</v>
      </c>
      <c r="F101" s="119" t="s">
        <v>40</v>
      </c>
      <c r="G101" s="99">
        <v>19.2</v>
      </c>
      <c r="H101" s="99">
        <f t="shared" si="13"/>
        <v>50.38</v>
      </c>
      <c r="I101" s="99">
        <f t="shared" si="11"/>
        <v>967.3</v>
      </c>
      <c r="J101" s="99">
        <v>60.96</v>
      </c>
      <c r="K101" s="161">
        <f>ROUND(G101*J101,2)</f>
        <v>1170.43</v>
      </c>
      <c r="L101" s="136" t="s">
        <v>1900</v>
      </c>
    </row>
    <row r="102" spans="1:12" ht="51" x14ac:dyDescent="0.2">
      <c r="A102" s="147">
        <f t="shared" si="0"/>
        <v>7</v>
      </c>
      <c r="B102" s="160" t="s">
        <v>589</v>
      </c>
      <c r="C102" s="97" t="str">
        <f>IFERROR(VLOOKUP(A102,$B$418:D522,2,FALSE),"")</f>
        <v>SINAPI</v>
      </c>
      <c r="D102" s="97" t="str">
        <f>IFERROR(VLOOKUP(A102,$B$418:E522,3,FALSE),"")</f>
        <v>2026/01</v>
      </c>
      <c r="E102" s="98" t="s">
        <v>590</v>
      </c>
      <c r="F102" s="119" t="s">
        <v>40</v>
      </c>
      <c r="G102" s="99">
        <v>79.180000000000007</v>
      </c>
      <c r="H102" s="99">
        <f t="shared" si="13"/>
        <v>58.74</v>
      </c>
      <c r="I102" s="99">
        <f t="shared" si="11"/>
        <v>4651.03</v>
      </c>
      <c r="J102" s="99">
        <v>71.08</v>
      </c>
      <c r="K102" s="161">
        <f>ROUND(G102*J102,2)</f>
        <v>5628.11</v>
      </c>
      <c r="L102" s="136" t="s">
        <v>1901</v>
      </c>
    </row>
    <row r="103" spans="1:12" x14ac:dyDescent="0.2">
      <c r="A103" s="147"/>
      <c r="B103" s="189" t="s">
        <v>173</v>
      </c>
      <c r="C103" s="190"/>
      <c r="D103" s="190"/>
      <c r="E103" s="190"/>
      <c r="F103" s="190"/>
      <c r="G103" s="190"/>
      <c r="H103" s="190"/>
      <c r="I103" s="190"/>
      <c r="J103" s="191"/>
      <c r="K103" s="162">
        <f>SUM(K91:K102)</f>
        <v>44453.340000000004</v>
      </c>
    </row>
    <row r="104" spans="1:12" x14ac:dyDescent="0.2">
      <c r="A104" s="147">
        <f t="shared" ref="A104:A174" si="15">LEN(B104)</f>
        <v>1</v>
      </c>
      <c r="B104" s="159">
        <v>6</v>
      </c>
      <c r="C104" s="182" t="s">
        <v>428</v>
      </c>
      <c r="D104" s="183"/>
      <c r="E104" s="183"/>
      <c r="F104" s="183"/>
      <c r="G104" s="183"/>
      <c r="H104" s="183"/>
      <c r="I104" s="183"/>
      <c r="J104" s="183"/>
      <c r="K104" s="184"/>
    </row>
    <row r="105" spans="1:12" x14ac:dyDescent="0.2">
      <c r="A105" s="147">
        <f t="shared" si="15"/>
        <v>5</v>
      </c>
      <c r="B105" s="159" t="s">
        <v>198</v>
      </c>
      <c r="C105" s="182" t="s">
        <v>591</v>
      </c>
      <c r="D105" s="183"/>
      <c r="E105" s="183"/>
      <c r="F105" s="183"/>
      <c r="G105" s="183"/>
      <c r="H105" s="183"/>
      <c r="I105" s="183"/>
      <c r="J105" s="183"/>
      <c r="K105" s="184"/>
    </row>
    <row r="106" spans="1:12" ht="89.25" x14ac:dyDescent="0.2">
      <c r="A106" s="147">
        <f t="shared" si="15"/>
        <v>6</v>
      </c>
      <c r="B106" s="160" t="s">
        <v>592</v>
      </c>
      <c r="C106" s="97" t="str">
        <f>IFERROR(VLOOKUP(A106,$B$418:D525,2,FALSE),"")</f>
        <v>SINAPI</v>
      </c>
      <c r="D106" s="97" t="str">
        <f>IFERROR(VLOOKUP(A106,$B$418:E525,3,FALSE),"")</f>
        <v>2026/01</v>
      </c>
      <c r="E106" s="98" t="s">
        <v>593</v>
      </c>
      <c r="F106" s="119" t="s">
        <v>35</v>
      </c>
      <c r="G106" s="99">
        <v>2</v>
      </c>
      <c r="H106" s="99">
        <f t="shared" si="13"/>
        <v>1395.29</v>
      </c>
      <c r="I106" s="99">
        <f t="shared" si="11"/>
        <v>2790.58</v>
      </c>
      <c r="J106" s="99">
        <v>1688.3</v>
      </c>
      <c r="K106" s="161">
        <f>ROUND(G106*J106,2)</f>
        <v>3376.6</v>
      </c>
    </row>
    <row r="107" spans="1:12" ht="89.25" x14ac:dyDescent="0.2">
      <c r="A107" s="147">
        <f t="shared" si="15"/>
        <v>6</v>
      </c>
      <c r="B107" s="160" t="s">
        <v>429</v>
      </c>
      <c r="C107" s="97" t="str">
        <f>IFERROR(VLOOKUP(A107,$B$418:D526,2,FALSE),"")</f>
        <v>SINAPI</v>
      </c>
      <c r="D107" s="97" t="str">
        <f>IFERROR(VLOOKUP(A107,$B$418:E526,3,FALSE),"")</f>
        <v>2026/01</v>
      </c>
      <c r="E107" s="98" t="s">
        <v>430</v>
      </c>
      <c r="F107" s="119" t="s">
        <v>35</v>
      </c>
      <c r="G107" s="99">
        <v>6</v>
      </c>
      <c r="H107" s="99">
        <f t="shared" si="13"/>
        <v>1488.39</v>
      </c>
      <c r="I107" s="99">
        <f t="shared" si="11"/>
        <v>8930.34</v>
      </c>
      <c r="J107" s="99">
        <v>1800.95</v>
      </c>
      <c r="K107" s="161">
        <f>ROUND(G107*J107,2)</f>
        <v>10805.7</v>
      </c>
    </row>
    <row r="108" spans="1:12" ht="38.25" x14ac:dyDescent="0.2">
      <c r="A108" s="147">
        <f t="shared" si="15"/>
        <v>6</v>
      </c>
      <c r="B108" s="160" t="s">
        <v>1991</v>
      </c>
      <c r="C108" s="97" t="str">
        <f>IFERROR(VLOOKUP(A108,$B$418:D527,2,FALSE),"")</f>
        <v>SINAPI</v>
      </c>
      <c r="D108" s="97" t="str">
        <f>IFERROR(VLOOKUP(A108,$B$418:E527,3,FALSE),"")</f>
        <v>2026/01</v>
      </c>
      <c r="E108" s="98" t="s">
        <v>1992</v>
      </c>
      <c r="F108" s="119" t="s">
        <v>40</v>
      </c>
      <c r="G108" s="99">
        <v>40.6</v>
      </c>
      <c r="H108" s="99">
        <f t="shared" ref="H108" si="16">ROUND(J108/1.21,2)</f>
        <v>32.11</v>
      </c>
      <c r="I108" s="99">
        <f t="shared" ref="I108" si="17">ROUND(H108*G108,2)</f>
        <v>1303.67</v>
      </c>
      <c r="J108" s="99">
        <v>38.85</v>
      </c>
      <c r="K108" s="161">
        <f>ROUND(G108*J108,2)</f>
        <v>1577.31</v>
      </c>
    </row>
    <row r="109" spans="1:12" x14ac:dyDescent="0.2">
      <c r="A109" s="147"/>
      <c r="B109" s="189" t="s">
        <v>173</v>
      </c>
      <c r="C109" s="190"/>
      <c r="D109" s="190"/>
      <c r="E109" s="190"/>
      <c r="F109" s="190"/>
      <c r="G109" s="190"/>
      <c r="H109" s="190"/>
      <c r="I109" s="190"/>
      <c r="J109" s="191"/>
      <c r="K109" s="162">
        <f>SUM(K106:K108)</f>
        <v>15759.61</v>
      </c>
    </row>
    <row r="110" spans="1:12" x14ac:dyDescent="0.2">
      <c r="A110" s="147">
        <f t="shared" si="15"/>
        <v>1</v>
      </c>
      <c r="B110" s="159">
        <v>7</v>
      </c>
      <c r="C110" s="182" t="s">
        <v>431</v>
      </c>
      <c r="D110" s="183"/>
      <c r="E110" s="183"/>
      <c r="F110" s="183"/>
      <c r="G110" s="183"/>
      <c r="H110" s="183"/>
      <c r="I110" s="183"/>
      <c r="J110" s="183"/>
      <c r="K110" s="184"/>
    </row>
    <row r="111" spans="1:12" x14ac:dyDescent="0.2">
      <c r="A111" s="147">
        <f t="shared" si="15"/>
        <v>5</v>
      </c>
      <c r="B111" s="159" t="s">
        <v>203</v>
      </c>
      <c r="C111" s="182" t="s">
        <v>432</v>
      </c>
      <c r="D111" s="183"/>
      <c r="E111" s="183"/>
      <c r="F111" s="183"/>
      <c r="G111" s="183"/>
      <c r="H111" s="183"/>
      <c r="I111" s="183"/>
      <c r="J111" s="183"/>
      <c r="K111" s="184"/>
    </row>
    <row r="112" spans="1:12" x14ac:dyDescent="0.2">
      <c r="A112" s="147">
        <f t="shared" si="15"/>
        <v>15</v>
      </c>
      <c r="B112" s="160" t="s">
        <v>433</v>
      </c>
      <c r="C112" s="100" t="str">
        <f>IFERROR(VLOOKUP(A112,$B$418:D529,2,FALSE),"")</f>
        <v xml:space="preserve"> CPOS</v>
      </c>
      <c r="D112" s="100" t="str">
        <f>IFERROR(VLOOKUP(A112,$B$418:E529,3,FALSE),"")</f>
        <v>2025/11</v>
      </c>
      <c r="E112" s="145" t="s">
        <v>434</v>
      </c>
      <c r="F112" s="119" t="s">
        <v>37</v>
      </c>
      <c r="G112" s="143">
        <v>12.42</v>
      </c>
      <c r="H112" s="99">
        <f t="shared" si="13"/>
        <v>1332.82</v>
      </c>
      <c r="I112" s="99">
        <f t="shared" si="11"/>
        <v>16553.62</v>
      </c>
      <c r="J112" s="143">
        <v>1612.71</v>
      </c>
      <c r="K112" s="163">
        <f>ROUND(G112*J112,2)</f>
        <v>20029.86</v>
      </c>
      <c r="L112" s="136" t="s">
        <v>1904</v>
      </c>
    </row>
    <row r="113" spans="1:12" x14ac:dyDescent="0.2">
      <c r="A113" s="147">
        <f t="shared" si="15"/>
        <v>5</v>
      </c>
      <c r="B113" s="159" t="s">
        <v>204</v>
      </c>
      <c r="C113" s="182" t="s">
        <v>435</v>
      </c>
      <c r="D113" s="183"/>
      <c r="E113" s="183"/>
      <c r="F113" s="183"/>
      <c r="G113" s="183"/>
      <c r="H113" s="183"/>
      <c r="I113" s="183"/>
      <c r="J113" s="183"/>
      <c r="K113" s="184"/>
    </row>
    <row r="114" spans="1:12" ht="38.25" x14ac:dyDescent="0.2">
      <c r="A114" s="147">
        <f t="shared" si="15"/>
        <v>6</v>
      </c>
      <c r="B114" s="160" t="s">
        <v>1991</v>
      </c>
      <c r="C114" s="100" t="str">
        <f>IFERROR(VLOOKUP(A114,$B$418:D530,2,FALSE),"")</f>
        <v>SINAPI</v>
      </c>
      <c r="D114" s="100" t="str">
        <f>IFERROR(VLOOKUP(A114,$B$418:E530,3,FALSE),"")</f>
        <v>2026/01</v>
      </c>
      <c r="E114" s="98" t="s">
        <v>1992</v>
      </c>
      <c r="F114" s="119" t="s">
        <v>40</v>
      </c>
      <c r="G114" s="99">
        <v>36.299999999999997</v>
      </c>
      <c r="H114" s="99">
        <f t="shared" ref="H114" si="18">ROUND(J114/1.21,2)</f>
        <v>32.11</v>
      </c>
      <c r="I114" s="99">
        <f t="shared" ref="I114" si="19">ROUND(H114*G114,2)</f>
        <v>1165.5899999999999</v>
      </c>
      <c r="J114" s="99">
        <v>38.85</v>
      </c>
      <c r="K114" s="161">
        <f>ROUND(G114*J114,2)</f>
        <v>1410.26</v>
      </c>
    </row>
    <row r="115" spans="1:12" ht="38.25" x14ac:dyDescent="0.2">
      <c r="A115" s="147">
        <f t="shared" si="15"/>
        <v>6</v>
      </c>
      <c r="B115" s="160" t="s">
        <v>1845</v>
      </c>
      <c r="C115" s="100" t="str">
        <f>IFERROR(VLOOKUP(A115,$B$418:D531,2,FALSE),"")</f>
        <v>SINAPI</v>
      </c>
      <c r="D115" s="100" t="str">
        <f>IFERROR(VLOOKUP(A115,$B$418:E531,3,FALSE),"")</f>
        <v>2026/01</v>
      </c>
      <c r="E115" s="145" t="s">
        <v>1988</v>
      </c>
      <c r="F115" s="119" t="s">
        <v>37</v>
      </c>
      <c r="G115" s="143">
        <v>8.0399999999999991</v>
      </c>
      <c r="H115" s="99">
        <f t="shared" si="13"/>
        <v>608.09</v>
      </c>
      <c r="I115" s="99">
        <f t="shared" si="11"/>
        <v>4889.04</v>
      </c>
      <c r="J115" s="143">
        <v>735.79</v>
      </c>
      <c r="K115" s="163">
        <f>ROUND(G115*J115,2)</f>
        <v>5915.75</v>
      </c>
      <c r="L115" s="136" t="s">
        <v>1905</v>
      </c>
    </row>
    <row r="116" spans="1:12" x14ac:dyDescent="0.2">
      <c r="A116" s="147">
        <f t="shared" si="15"/>
        <v>5</v>
      </c>
      <c r="B116" s="159" t="s">
        <v>1533</v>
      </c>
      <c r="C116" s="182" t="s">
        <v>591</v>
      </c>
      <c r="D116" s="183"/>
      <c r="E116" s="183"/>
      <c r="F116" s="183"/>
      <c r="G116" s="183"/>
      <c r="H116" s="183"/>
      <c r="I116" s="183"/>
      <c r="J116" s="183"/>
      <c r="K116" s="184"/>
    </row>
    <row r="117" spans="1:12" x14ac:dyDescent="0.2">
      <c r="A117" s="147">
        <f t="shared" si="15"/>
        <v>15</v>
      </c>
      <c r="B117" s="160" t="s">
        <v>594</v>
      </c>
      <c r="C117" s="100" t="str">
        <f>IFERROR(VLOOKUP(A117,$B$418:D533,2,FALSE),"")</f>
        <v xml:space="preserve"> CPOS</v>
      </c>
      <c r="D117" s="100" t="str">
        <f>IFERROR(VLOOKUP(A117,$B$418:E533,3,FALSE),"")</f>
        <v>2025/11</v>
      </c>
      <c r="E117" s="145" t="s">
        <v>595</v>
      </c>
      <c r="F117" s="119" t="s">
        <v>37</v>
      </c>
      <c r="G117" s="143">
        <v>1.89</v>
      </c>
      <c r="H117" s="99">
        <f t="shared" si="13"/>
        <v>1136.46</v>
      </c>
      <c r="I117" s="99">
        <f t="shared" si="11"/>
        <v>2147.91</v>
      </c>
      <c r="J117" s="143">
        <v>1375.12</v>
      </c>
      <c r="K117" s="163">
        <f>ROUND(G117*J117,2)</f>
        <v>2598.98</v>
      </c>
      <c r="L117" s="136" t="s">
        <v>1906</v>
      </c>
    </row>
    <row r="118" spans="1:12" x14ac:dyDescent="0.2">
      <c r="A118" s="147"/>
      <c r="B118" s="189" t="s">
        <v>173</v>
      </c>
      <c r="C118" s="190"/>
      <c r="D118" s="190"/>
      <c r="E118" s="190"/>
      <c r="F118" s="190"/>
      <c r="G118" s="190"/>
      <c r="H118" s="190"/>
      <c r="I118" s="190"/>
      <c r="J118" s="191"/>
      <c r="K118" s="162">
        <f>SUM(K112:K117)</f>
        <v>29954.85</v>
      </c>
    </row>
    <row r="119" spans="1:12" x14ac:dyDescent="0.2">
      <c r="A119" s="147">
        <f t="shared" si="15"/>
        <v>1</v>
      </c>
      <c r="B119" s="159">
        <v>8</v>
      </c>
      <c r="C119" s="182" t="s">
        <v>436</v>
      </c>
      <c r="D119" s="183"/>
      <c r="E119" s="183"/>
      <c r="F119" s="183"/>
      <c r="G119" s="183"/>
      <c r="H119" s="183"/>
      <c r="I119" s="183"/>
      <c r="J119" s="183"/>
      <c r="K119" s="184"/>
    </row>
    <row r="120" spans="1:12" x14ac:dyDescent="0.2">
      <c r="A120" s="147">
        <f t="shared" si="15"/>
        <v>5</v>
      </c>
      <c r="B120" s="159" t="s">
        <v>205</v>
      </c>
      <c r="C120" s="182" t="s">
        <v>437</v>
      </c>
      <c r="D120" s="183"/>
      <c r="E120" s="183"/>
      <c r="F120" s="183"/>
      <c r="G120" s="183"/>
      <c r="H120" s="183"/>
      <c r="I120" s="183"/>
      <c r="J120" s="183"/>
      <c r="K120" s="184"/>
    </row>
    <row r="121" spans="1:12" ht="38.25" x14ac:dyDescent="0.2">
      <c r="A121" s="147">
        <f t="shared" si="15"/>
        <v>7</v>
      </c>
      <c r="B121" s="160" t="s">
        <v>596</v>
      </c>
      <c r="C121" s="97" t="str">
        <f>IFERROR(VLOOKUP(A121,$B$418:D536,2,FALSE),"")</f>
        <v>SINAPI</v>
      </c>
      <c r="D121" s="97" t="str">
        <f>IFERROR(VLOOKUP(A121,$B$418:E536,3,FALSE),"")</f>
        <v>2026/01</v>
      </c>
      <c r="E121" s="98" t="s">
        <v>597</v>
      </c>
      <c r="F121" s="119" t="s">
        <v>37</v>
      </c>
      <c r="G121" s="99">
        <v>11.7</v>
      </c>
      <c r="H121" s="99">
        <f t="shared" si="13"/>
        <v>346.07</v>
      </c>
      <c r="I121" s="99">
        <f t="shared" si="11"/>
        <v>4049.02</v>
      </c>
      <c r="J121" s="99">
        <v>418.75</v>
      </c>
      <c r="K121" s="161">
        <f>ROUND(G121*J121,2)</f>
        <v>4899.38</v>
      </c>
      <c r="L121" s="136" t="s">
        <v>1908</v>
      </c>
    </row>
    <row r="122" spans="1:12" ht="38.25" x14ac:dyDescent="0.2">
      <c r="A122" s="147">
        <f t="shared" si="15"/>
        <v>7</v>
      </c>
      <c r="B122" s="160" t="s">
        <v>598</v>
      </c>
      <c r="C122" s="97" t="str">
        <f>IFERROR(VLOOKUP(A122,$B$418:D537,2,FALSE),"")</f>
        <v>SINAPI</v>
      </c>
      <c r="D122" s="97" t="str">
        <f>IFERROR(VLOOKUP(A122,$B$418:E537,3,FALSE),"")</f>
        <v>2026/01</v>
      </c>
      <c r="E122" s="98" t="s">
        <v>599</v>
      </c>
      <c r="F122" s="119" t="s">
        <v>37</v>
      </c>
      <c r="G122" s="99">
        <v>0.72</v>
      </c>
      <c r="H122" s="99">
        <f t="shared" si="13"/>
        <v>314.39999999999998</v>
      </c>
      <c r="I122" s="99">
        <f t="shared" si="11"/>
        <v>226.37</v>
      </c>
      <c r="J122" s="99">
        <v>380.43</v>
      </c>
      <c r="K122" s="161">
        <f>ROUND(G122*J122,2)</f>
        <v>273.91000000000003</v>
      </c>
      <c r="L122" s="136" t="s">
        <v>1907</v>
      </c>
    </row>
    <row r="123" spans="1:12" x14ac:dyDescent="0.2">
      <c r="A123" s="147"/>
      <c r="B123" s="189" t="s">
        <v>173</v>
      </c>
      <c r="C123" s="190"/>
      <c r="D123" s="190"/>
      <c r="E123" s="190"/>
      <c r="F123" s="190"/>
      <c r="G123" s="190"/>
      <c r="H123" s="190"/>
      <c r="I123" s="190"/>
      <c r="J123" s="191"/>
      <c r="K123" s="162">
        <f>SUM(K121:K122)</f>
        <v>5173.29</v>
      </c>
    </row>
    <row r="124" spans="1:12" x14ac:dyDescent="0.2">
      <c r="A124" s="147">
        <f t="shared" si="15"/>
        <v>1</v>
      </c>
      <c r="B124" s="159">
        <v>9</v>
      </c>
      <c r="C124" s="182" t="s">
        <v>438</v>
      </c>
      <c r="D124" s="183"/>
      <c r="E124" s="183"/>
      <c r="F124" s="183"/>
      <c r="G124" s="183"/>
      <c r="H124" s="183"/>
      <c r="I124" s="183"/>
      <c r="J124" s="183"/>
      <c r="K124" s="184"/>
    </row>
    <row r="125" spans="1:12" x14ac:dyDescent="0.2">
      <c r="A125" s="147">
        <f t="shared" si="15"/>
        <v>5</v>
      </c>
      <c r="B125" s="159" t="s">
        <v>471</v>
      </c>
      <c r="C125" s="182" t="s">
        <v>439</v>
      </c>
      <c r="D125" s="183"/>
      <c r="E125" s="183"/>
      <c r="F125" s="183"/>
      <c r="G125" s="183"/>
      <c r="H125" s="183"/>
      <c r="I125" s="183"/>
      <c r="J125" s="183"/>
      <c r="K125" s="184"/>
    </row>
    <row r="126" spans="1:12" ht="25.5" x14ac:dyDescent="0.2">
      <c r="A126" s="147">
        <f t="shared" si="15"/>
        <v>15</v>
      </c>
      <c r="B126" s="160" t="s">
        <v>440</v>
      </c>
      <c r="C126" s="97" t="str">
        <f>IFERROR(VLOOKUP(A126,$B$418:D540,2,FALSE),"")</f>
        <v xml:space="preserve"> CPOS</v>
      </c>
      <c r="D126" s="97" t="str">
        <f>IFERROR(VLOOKUP(A126,$B$418:E540,3,FALSE),"")</f>
        <v>2025/11</v>
      </c>
      <c r="E126" s="98" t="s">
        <v>441</v>
      </c>
      <c r="F126" s="119" t="s">
        <v>39</v>
      </c>
      <c r="G126" s="99">
        <v>3378.32</v>
      </c>
      <c r="H126" s="99">
        <f t="shared" si="13"/>
        <v>28.72</v>
      </c>
      <c r="I126" s="99">
        <f t="shared" si="11"/>
        <v>97025.35</v>
      </c>
      <c r="J126" s="99">
        <v>34.75</v>
      </c>
      <c r="K126" s="161">
        <f>ROUND(G126*J126,2)</f>
        <v>117396.62</v>
      </c>
      <c r="L126" s="136" t="s">
        <v>1909</v>
      </c>
    </row>
    <row r="127" spans="1:12" x14ac:dyDescent="0.2">
      <c r="A127" s="147">
        <f t="shared" si="15"/>
        <v>5</v>
      </c>
      <c r="B127" s="159" t="s">
        <v>472</v>
      </c>
      <c r="C127" s="182" t="s">
        <v>442</v>
      </c>
      <c r="D127" s="183"/>
      <c r="E127" s="183"/>
      <c r="F127" s="183"/>
      <c r="G127" s="183"/>
      <c r="H127" s="183"/>
      <c r="I127" s="183"/>
      <c r="J127" s="183"/>
      <c r="K127" s="184"/>
    </row>
    <row r="128" spans="1:12" ht="38.25" x14ac:dyDescent="0.2">
      <c r="A128" s="147">
        <f t="shared" si="15"/>
        <v>15</v>
      </c>
      <c r="B128" s="160" t="s">
        <v>600</v>
      </c>
      <c r="C128" s="100" t="str">
        <f>IFERROR(VLOOKUP(A128,$B$418:D542,2,FALSE),"")</f>
        <v xml:space="preserve"> CPOS</v>
      </c>
      <c r="D128" s="100" t="str">
        <f>IFERROR(VLOOKUP(A128,$B$418:E542,3,FALSE),"")</f>
        <v>2025/11</v>
      </c>
      <c r="E128" s="145" t="s">
        <v>601</v>
      </c>
      <c r="F128" s="119" t="s">
        <v>40</v>
      </c>
      <c r="G128" s="143">
        <v>12.1</v>
      </c>
      <c r="H128" s="99">
        <f t="shared" si="13"/>
        <v>88.64</v>
      </c>
      <c r="I128" s="99">
        <f t="shared" si="11"/>
        <v>1072.54</v>
      </c>
      <c r="J128" s="143">
        <v>107.26</v>
      </c>
      <c r="K128" s="163">
        <f>ROUND(G128*J128,2)</f>
        <v>1297.8499999999999</v>
      </c>
    </row>
    <row r="129" spans="1:13" ht="38.25" x14ac:dyDescent="0.2">
      <c r="A129" s="147">
        <f t="shared" si="15"/>
        <v>15</v>
      </c>
      <c r="B129" s="160" t="s">
        <v>443</v>
      </c>
      <c r="C129" s="97" t="str">
        <f>IFERROR(VLOOKUP(A129,$B$418:D543,2,FALSE),"")</f>
        <v xml:space="preserve"> CPOS</v>
      </c>
      <c r="D129" s="97" t="str">
        <f>IFERROR(VLOOKUP(A129,$B$418:E543,3,FALSE),"")</f>
        <v>2025/11</v>
      </c>
      <c r="E129" s="98" t="s">
        <v>444</v>
      </c>
      <c r="F129" s="119" t="s">
        <v>37</v>
      </c>
      <c r="G129" s="99">
        <v>168.92</v>
      </c>
      <c r="H129" s="99">
        <f t="shared" si="13"/>
        <v>152.47</v>
      </c>
      <c r="I129" s="99">
        <f t="shared" si="11"/>
        <v>25755.23</v>
      </c>
      <c r="J129" s="99">
        <v>184.49</v>
      </c>
      <c r="K129" s="161">
        <f>ROUND(G129*J129,2)</f>
        <v>31164.05</v>
      </c>
      <c r="L129" s="136" t="s">
        <v>1909</v>
      </c>
    </row>
    <row r="130" spans="1:13" x14ac:dyDescent="0.2">
      <c r="A130" s="147"/>
      <c r="B130" s="189" t="s">
        <v>173</v>
      </c>
      <c r="C130" s="190"/>
      <c r="D130" s="190"/>
      <c r="E130" s="190"/>
      <c r="F130" s="190"/>
      <c r="G130" s="190"/>
      <c r="H130" s="190"/>
      <c r="I130" s="190"/>
      <c r="J130" s="191"/>
      <c r="K130" s="162">
        <f>SUM(K126:K129)</f>
        <v>149858.51999999999</v>
      </c>
    </row>
    <row r="131" spans="1:13" x14ac:dyDescent="0.2">
      <c r="A131" s="147">
        <f t="shared" si="15"/>
        <v>2</v>
      </c>
      <c r="B131" s="159">
        <v>10</v>
      </c>
      <c r="C131" s="182" t="s">
        <v>459</v>
      </c>
      <c r="D131" s="183"/>
      <c r="E131" s="183"/>
      <c r="F131" s="183"/>
      <c r="G131" s="183"/>
      <c r="H131" s="183"/>
      <c r="I131" s="183"/>
      <c r="J131" s="183"/>
      <c r="K131" s="184"/>
    </row>
    <row r="132" spans="1:13" x14ac:dyDescent="0.2">
      <c r="A132" s="147">
        <f t="shared" si="15"/>
        <v>5</v>
      </c>
      <c r="B132" s="159" t="s">
        <v>480</v>
      </c>
      <c r="C132" s="182" t="s">
        <v>1989</v>
      </c>
      <c r="D132" s="183"/>
      <c r="E132" s="183"/>
      <c r="F132" s="183"/>
      <c r="G132" s="183"/>
      <c r="H132" s="183"/>
      <c r="I132" s="183"/>
      <c r="J132" s="183"/>
      <c r="K132" s="184"/>
    </row>
    <row r="133" spans="1:13" ht="51" x14ac:dyDescent="0.2">
      <c r="A133" s="147">
        <f t="shared" si="15"/>
        <v>6</v>
      </c>
      <c r="B133" s="160" t="s">
        <v>460</v>
      </c>
      <c r="C133" s="100" t="str">
        <f>IFERROR(VLOOKUP(A133,$B$418:D546,2,FALSE),"")</f>
        <v>SINAPI</v>
      </c>
      <c r="D133" s="100" t="str">
        <f>IFERROR(VLOOKUP(A133,$B$418:E546,3,FALSE),"")</f>
        <v>2026/01</v>
      </c>
      <c r="E133" s="145" t="s">
        <v>461</v>
      </c>
      <c r="F133" s="119" t="s">
        <v>37</v>
      </c>
      <c r="G133" s="143">
        <v>91.81</v>
      </c>
      <c r="H133" s="99">
        <f t="shared" si="13"/>
        <v>131.69</v>
      </c>
      <c r="I133" s="99">
        <f t="shared" si="11"/>
        <v>12090.46</v>
      </c>
      <c r="J133" s="143">
        <v>159.35</v>
      </c>
      <c r="K133" s="163">
        <f>ROUND(G133*J133,2)</f>
        <v>14629.92</v>
      </c>
      <c r="L133" s="136" t="s">
        <v>1990</v>
      </c>
    </row>
    <row r="134" spans="1:13" x14ac:dyDescent="0.2">
      <c r="A134" s="147"/>
      <c r="B134" s="189" t="s">
        <v>173</v>
      </c>
      <c r="C134" s="190"/>
      <c r="D134" s="190"/>
      <c r="E134" s="190"/>
      <c r="F134" s="190"/>
      <c r="G134" s="190"/>
      <c r="H134" s="190"/>
      <c r="I134" s="190"/>
      <c r="J134" s="191"/>
      <c r="K134" s="162">
        <f>SUM(K133)</f>
        <v>14629.92</v>
      </c>
    </row>
    <row r="135" spans="1:13" x14ac:dyDescent="0.2">
      <c r="A135" s="147">
        <f t="shared" si="15"/>
        <v>2</v>
      </c>
      <c r="B135" s="159">
        <v>11</v>
      </c>
      <c r="C135" s="182" t="s">
        <v>462</v>
      </c>
      <c r="D135" s="183"/>
      <c r="E135" s="183"/>
      <c r="F135" s="183"/>
      <c r="G135" s="183"/>
      <c r="H135" s="183"/>
      <c r="I135" s="183"/>
      <c r="J135" s="183"/>
      <c r="K135" s="184"/>
    </row>
    <row r="136" spans="1:13" x14ac:dyDescent="0.2">
      <c r="A136" s="147">
        <f t="shared" si="15"/>
        <v>5</v>
      </c>
      <c r="B136" s="159" t="s">
        <v>1624</v>
      </c>
      <c r="C136" s="182" t="s">
        <v>463</v>
      </c>
      <c r="D136" s="183"/>
      <c r="E136" s="183"/>
      <c r="F136" s="183"/>
      <c r="G136" s="183"/>
      <c r="H136" s="183"/>
      <c r="I136" s="183"/>
      <c r="J136" s="183"/>
      <c r="K136" s="184"/>
      <c r="M136" s="82"/>
    </row>
    <row r="137" spans="1:13" ht="51" x14ac:dyDescent="0.2">
      <c r="A137" s="147">
        <f t="shared" si="15"/>
        <v>6</v>
      </c>
      <c r="B137" s="160" t="s">
        <v>602</v>
      </c>
      <c r="C137" s="100" t="str">
        <f>IFERROR(VLOOKUP(A137,$B$418:D549,2,FALSE),"")</f>
        <v>SINAPI</v>
      </c>
      <c r="D137" s="100" t="str">
        <f>IFERROR(VLOOKUP(A137,$B$418:E549,3,FALSE),"")</f>
        <v>2026/01</v>
      </c>
      <c r="E137" s="145" t="s">
        <v>603</v>
      </c>
      <c r="F137" s="119" t="s">
        <v>37</v>
      </c>
      <c r="G137" s="143">
        <v>75.5</v>
      </c>
      <c r="H137" s="99">
        <f t="shared" si="13"/>
        <v>41.12</v>
      </c>
      <c r="I137" s="99">
        <f t="shared" si="11"/>
        <v>3104.56</v>
      </c>
      <c r="J137" s="143">
        <v>49.76</v>
      </c>
      <c r="K137" s="163">
        <f>ROUND(G137*J137,2)</f>
        <v>3756.88</v>
      </c>
      <c r="L137" s="136" t="s">
        <v>1910</v>
      </c>
    </row>
    <row r="138" spans="1:13" ht="38.25" x14ac:dyDescent="0.2">
      <c r="A138" s="147">
        <f t="shared" si="15"/>
        <v>6</v>
      </c>
      <c r="B138" s="160" t="s">
        <v>604</v>
      </c>
      <c r="C138" s="97" t="str">
        <f>IFERROR(VLOOKUP(A138,$B$418:D550,2,FALSE),"")</f>
        <v>SINAPI</v>
      </c>
      <c r="D138" s="97" t="str">
        <f>IFERROR(VLOOKUP(A138,$B$418:E550,3,FALSE),"")</f>
        <v>2026/01</v>
      </c>
      <c r="E138" s="98" t="s">
        <v>605</v>
      </c>
      <c r="F138" s="119" t="s">
        <v>37</v>
      </c>
      <c r="G138" s="99">
        <v>75.5</v>
      </c>
      <c r="H138" s="99">
        <f t="shared" si="13"/>
        <v>79.92</v>
      </c>
      <c r="I138" s="99">
        <f t="shared" si="11"/>
        <v>6033.96</v>
      </c>
      <c r="J138" s="99">
        <v>96.7</v>
      </c>
      <c r="K138" s="161">
        <f>ROUND(G138*J138,2)</f>
        <v>7300.85</v>
      </c>
      <c r="L138" s="136" t="s">
        <v>1911</v>
      </c>
    </row>
    <row r="139" spans="1:13" x14ac:dyDescent="0.2">
      <c r="A139" s="147"/>
      <c r="B139" s="189" t="s">
        <v>173</v>
      </c>
      <c r="C139" s="190"/>
      <c r="D139" s="190"/>
      <c r="E139" s="190"/>
      <c r="F139" s="190"/>
      <c r="G139" s="190"/>
      <c r="H139" s="190"/>
      <c r="I139" s="190"/>
      <c r="J139" s="191"/>
      <c r="K139" s="162">
        <f>SUM(K137:K138)</f>
        <v>11057.73</v>
      </c>
    </row>
    <row r="140" spans="1:13" x14ac:dyDescent="0.2">
      <c r="A140" s="147">
        <f t="shared" si="15"/>
        <v>2</v>
      </c>
      <c r="B140" s="159">
        <v>12</v>
      </c>
      <c r="C140" s="182" t="s">
        <v>470</v>
      </c>
      <c r="D140" s="183"/>
      <c r="E140" s="183"/>
      <c r="F140" s="183"/>
      <c r="G140" s="183"/>
      <c r="H140" s="183"/>
      <c r="I140" s="183"/>
      <c r="J140" s="183"/>
      <c r="K140" s="184"/>
    </row>
    <row r="141" spans="1:13" x14ac:dyDescent="0.2">
      <c r="A141" s="147">
        <f t="shared" si="15"/>
        <v>5</v>
      </c>
      <c r="B141" s="159" t="s">
        <v>500</v>
      </c>
      <c r="C141" s="182" t="s">
        <v>467</v>
      </c>
      <c r="D141" s="183"/>
      <c r="E141" s="183"/>
      <c r="F141" s="183"/>
      <c r="G141" s="183"/>
      <c r="H141" s="183"/>
      <c r="I141" s="183"/>
      <c r="J141" s="183"/>
      <c r="K141" s="184"/>
    </row>
    <row r="142" spans="1:13" ht="63.75" x14ac:dyDescent="0.2">
      <c r="A142" s="147">
        <f t="shared" si="15"/>
        <v>6</v>
      </c>
      <c r="B142" s="160" t="s">
        <v>468</v>
      </c>
      <c r="C142" s="100" t="str">
        <f>IFERROR(VLOOKUP(A142,$B$418:D553,2,FALSE),"")</f>
        <v>SINAPI</v>
      </c>
      <c r="D142" s="100" t="str">
        <f>IFERROR(VLOOKUP(A142,$B$418:E553,3,FALSE),"")</f>
        <v>2026/01</v>
      </c>
      <c r="E142" s="145" t="s">
        <v>469</v>
      </c>
      <c r="F142" s="119" t="s">
        <v>37</v>
      </c>
      <c r="G142" s="143">
        <v>306.5</v>
      </c>
      <c r="H142" s="99">
        <f t="shared" si="13"/>
        <v>5.16</v>
      </c>
      <c r="I142" s="99">
        <f t="shared" ref="I142:I148" si="20">ROUND(H142*G142,2)</f>
        <v>1581.54</v>
      </c>
      <c r="J142" s="143">
        <v>6.24</v>
      </c>
      <c r="K142" s="163">
        <f>ROUND(G142*J142,2)</f>
        <v>1912.56</v>
      </c>
    </row>
    <row r="143" spans="1:13" x14ac:dyDescent="0.2">
      <c r="A143" s="147">
        <f t="shared" si="15"/>
        <v>5</v>
      </c>
      <c r="B143" s="159" t="s">
        <v>504</v>
      </c>
      <c r="C143" s="182" t="s">
        <v>464</v>
      </c>
      <c r="D143" s="183"/>
      <c r="E143" s="183"/>
      <c r="F143" s="183"/>
      <c r="G143" s="183"/>
      <c r="H143" s="183"/>
      <c r="I143" s="183"/>
      <c r="J143" s="183"/>
      <c r="K143" s="184"/>
    </row>
    <row r="144" spans="1:13" ht="76.5" x14ac:dyDescent="0.2">
      <c r="A144" s="147">
        <f t="shared" si="15"/>
        <v>6</v>
      </c>
      <c r="B144" s="160" t="s">
        <v>465</v>
      </c>
      <c r="C144" s="97" t="str">
        <f>IFERROR(VLOOKUP(A144,$B$418:D555,2,FALSE),"")</f>
        <v>SINAPI</v>
      </c>
      <c r="D144" s="97" t="str">
        <f>IFERROR(VLOOKUP(A144,$B$418:E555,3,FALSE),"")</f>
        <v>2026/01</v>
      </c>
      <c r="E144" s="98" t="s">
        <v>466</v>
      </c>
      <c r="F144" s="119" t="s">
        <v>37</v>
      </c>
      <c r="G144" s="99">
        <v>241.8</v>
      </c>
      <c r="H144" s="99">
        <f t="shared" si="13"/>
        <v>47.62</v>
      </c>
      <c r="I144" s="99">
        <f t="shared" si="20"/>
        <v>11514.52</v>
      </c>
      <c r="J144" s="99">
        <v>57.62</v>
      </c>
      <c r="K144" s="161">
        <f>ROUND(G144*J144,2)</f>
        <v>13932.52</v>
      </c>
    </row>
    <row r="145" spans="1:12" ht="89.25" x14ac:dyDescent="0.2">
      <c r="A145" s="147">
        <f t="shared" si="15"/>
        <v>6</v>
      </c>
      <c r="B145" s="160" t="s">
        <v>473</v>
      </c>
      <c r="C145" s="97" t="str">
        <f>IFERROR(VLOOKUP(A145,$B$418:D556,2,FALSE),"")</f>
        <v>SINAPI</v>
      </c>
      <c r="D145" s="97" t="str">
        <f>IFERROR(VLOOKUP(A145,$B$418:E556,3,FALSE),"")</f>
        <v>2026/01</v>
      </c>
      <c r="E145" s="98" t="s">
        <v>474</v>
      </c>
      <c r="F145" s="119" t="s">
        <v>37</v>
      </c>
      <c r="G145" s="99">
        <v>25.9</v>
      </c>
      <c r="H145" s="99">
        <f t="shared" si="13"/>
        <v>37.049999999999997</v>
      </c>
      <c r="I145" s="99">
        <f t="shared" si="20"/>
        <v>959.6</v>
      </c>
      <c r="J145" s="99">
        <v>44.83</v>
      </c>
      <c r="K145" s="161">
        <f>ROUND(G145*J145,2)</f>
        <v>1161.0999999999999</v>
      </c>
      <c r="L145" s="136" t="s">
        <v>1912</v>
      </c>
    </row>
    <row r="146" spans="1:12" x14ac:dyDescent="0.2">
      <c r="A146" s="147">
        <f t="shared" si="15"/>
        <v>5</v>
      </c>
      <c r="B146" s="159" t="s">
        <v>1534</v>
      </c>
      <c r="C146" s="182" t="s">
        <v>463</v>
      </c>
      <c r="D146" s="183"/>
      <c r="E146" s="183"/>
      <c r="F146" s="183"/>
      <c r="G146" s="183"/>
      <c r="H146" s="183"/>
      <c r="I146" s="183"/>
      <c r="J146" s="183"/>
      <c r="K146" s="184"/>
    </row>
    <row r="147" spans="1:12" ht="38.25" x14ac:dyDescent="0.2">
      <c r="A147" s="147">
        <f t="shared" si="15"/>
        <v>15</v>
      </c>
      <c r="B147" s="160" t="s">
        <v>475</v>
      </c>
      <c r="C147" s="97" t="str">
        <f>IFERROR(VLOOKUP(A147,$B$418:D558,2,FALSE),"")</f>
        <v xml:space="preserve"> CPOS</v>
      </c>
      <c r="D147" s="97" t="str">
        <f>IFERROR(VLOOKUP(A147,$B$418:E558,3,FALSE),"")</f>
        <v>2025/11</v>
      </c>
      <c r="E147" s="98" t="s">
        <v>476</v>
      </c>
      <c r="F147" s="119" t="s">
        <v>37</v>
      </c>
      <c r="G147" s="99">
        <v>25.9</v>
      </c>
      <c r="H147" s="99">
        <f t="shared" si="13"/>
        <v>109.22</v>
      </c>
      <c r="I147" s="99">
        <f t="shared" si="20"/>
        <v>2828.8</v>
      </c>
      <c r="J147" s="99">
        <v>132.16</v>
      </c>
      <c r="K147" s="161">
        <f>ROUND(G147*J147,2)</f>
        <v>3422.94</v>
      </c>
      <c r="L147" s="136" t="s">
        <v>1913</v>
      </c>
    </row>
    <row r="148" spans="1:12" x14ac:dyDescent="0.2">
      <c r="A148" s="147">
        <f t="shared" si="15"/>
        <v>15</v>
      </c>
      <c r="B148" s="160" t="s">
        <v>477</v>
      </c>
      <c r="C148" s="97" t="str">
        <f>IFERROR(VLOOKUP(A148,$B$418:D559,2,FALSE),"")</f>
        <v xml:space="preserve"> CPOS</v>
      </c>
      <c r="D148" s="97" t="str">
        <f>IFERROR(VLOOKUP(A148,$B$418:E559,3,FALSE),"")</f>
        <v>2025/11</v>
      </c>
      <c r="E148" s="98" t="s">
        <v>478</v>
      </c>
      <c r="F148" s="119" t="s">
        <v>40</v>
      </c>
      <c r="G148" s="99">
        <v>3.6</v>
      </c>
      <c r="H148" s="99">
        <f t="shared" si="13"/>
        <v>30.2</v>
      </c>
      <c r="I148" s="99">
        <f t="shared" si="20"/>
        <v>108.72</v>
      </c>
      <c r="J148" s="99">
        <v>36.54</v>
      </c>
      <c r="K148" s="161">
        <f>ROUND(G148*J148,2)</f>
        <v>131.54</v>
      </c>
      <c r="L148" s="136" t="s">
        <v>1914</v>
      </c>
    </row>
    <row r="149" spans="1:12" x14ac:dyDescent="0.2">
      <c r="A149" s="147"/>
      <c r="B149" s="189" t="s">
        <v>173</v>
      </c>
      <c r="C149" s="190"/>
      <c r="D149" s="190"/>
      <c r="E149" s="190"/>
      <c r="F149" s="190"/>
      <c r="G149" s="190"/>
      <c r="H149" s="190"/>
      <c r="I149" s="190"/>
      <c r="J149" s="191"/>
      <c r="K149" s="162">
        <f>SUM(K142:K148)</f>
        <v>20560.66</v>
      </c>
    </row>
    <row r="150" spans="1:12" x14ac:dyDescent="0.2">
      <c r="A150" s="147">
        <f t="shared" si="15"/>
        <v>2</v>
      </c>
      <c r="B150" s="159">
        <v>13</v>
      </c>
      <c r="C150" s="182" t="s">
        <v>479</v>
      </c>
      <c r="D150" s="183"/>
      <c r="E150" s="183"/>
      <c r="F150" s="183"/>
      <c r="G150" s="183"/>
      <c r="H150" s="183"/>
      <c r="I150" s="183"/>
      <c r="J150" s="183"/>
      <c r="K150" s="184"/>
    </row>
    <row r="151" spans="1:12" x14ac:dyDescent="0.2">
      <c r="A151" s="147">
        <f t="shared" si="15"/>
        <v>5</v>
      </c>
      <c r="B151" s="159" t="s">
        <v>508</v>
      </c>
      <c r="C151" s="182" t="s">
        <v>467</v>
      </c>
      <c r="D151" s="183"/>
      <c r="E151" s="183"/>
      <c r="F151" s="183"/>
      <c r="G151" s="183"/>
      <c r="H151" s="183"/>
      <c r="I151" s="183"/>
      <c r="J151" s="183"/>
      <c r="K151" s="184"/>
    </row>
    <row r="152" spans="1:12" ht="63.75" x14ac:dyDescent="0.2">
      <c r="A152" s="147">
        <f t="shared" si="15"/>
        <v>6</v>
      </c>
      <c r="B152" s="160" t="s">
        <v>468</v>
      </c>
      <c r="C152" s="100" t="str">
        <f>IFERROR(VLOOKUP(A152,$B$418:D562,2,FALSE),"")</f>
        <v>SINAPI</v>
      </c>
      <c r="D152" s="100" t="str">
        <f>IFERROR(VLOOKUP(A152,$B$418:E562,3,FALSE),"")</f>
        <v>2026/01</v>
      </c>
      <c r="E152" s="145" t="s">
        <v>469</v>
      </c>
      <c r="F152" s="119" t="s">
        <v>37</v>
      </c>
      <c r="G152" s="143">
        <v>88.3</v>
      </c>
      <c r="H152" s="99">
        <f t="shared" ref="H152:H213" si="21">ROUND(J152/1.21,2)</f>
        <v>5.16</v>
      </c>
      <c r="I152" s="99">
        <f t="shared" ref="I152:I210" si="22">ROUND(H152*G152,2)</f>
        <v>455.63</v>
      </c>
      <c r="J152" s="143">
        <v>6.24</v>
      </c>
      <c r="K152" s="163">
        <f>ROUND(G152*J152,2)</f>
        <v>550.99</v>
      </c>
    </row>
    <row r="153" spans="1:12" x14ac:dyDescent="0.2">
      <c r="A153" s="147">
        <f t="shared" si="15"/>
        <v>5</v>
      </c>
      <c r="B153" s="159" t="s">
        <v>512</v>
      </c>
      <c r="C153" s="182" t="s">
        <v>464</v>
      </c>
      <c r="D153" s="183"/>
      <c r="E153" s="183"/>
      <c r="F153" s="183"/>
      <c r="G153" s="183"/>
      <c r="H153" s="183"/>
      <c r="I153" s="183"/>
      <c r="J153" s="183"/>
      <c r="K153" s="184"/>
    </row>
    <row r="154" spans="1:12" ht="89.25" x14ac:dyDescent="0.2">
      <c r="A154" s="147">
        <f t="shared" si="15"/>
        <v>7</v>
      </c>
      <c r="B154" s="160" t="s">
        <v>481</v>
      </c>
      <c r="C154" s="97" t="str">
        <f>IFERROR(VLOOKUP(A154,$B$418:D564,2,FALSE),"")</f>
        <v>SINAPI</v>
      </c>
      <c r="D154" s="97" t="str">
        <f>IFERROR(VLOOKUP(A154,$B$418:E564,3,FALSE),"")</f>
        <v>2026/01</v>
      </c>
      <c r="E154" s="98" t="s">
        <v>482</v>
      </c>
      <c r="F154" s="119" t="s">
        <v>37</v>
      </c>
      <c r="G154" s="99">
        <v>88.3</v>
      </c>
      <c r="H154" s="99">
        <f t="shared" si="21"/>
        <v>106.47</v>
      </c>
      <c r="I154" s="99">
        <f t="shared" si="22"/>
        <v>9401.2999999999993</v>
      </c>
      <c r="J154" s="99">
        <v>128.83000000000001</v>
      </c>
      <c r="K154" s="161">
        <f>ROUND(G154*J154,2)</f>
        <v>11375.69</v>
      </c>
    </row>
    <row r="155" spans="1:12" x14ac:dyDescent="0.2">
      <c r="A155" s="147"/>
      <c r="B155" s="189" t="s">
        <v>173</v>
      </c>
      <c r="C155" s="190"/>
      <c r="D155" s="190"/>
      <c r="E155" s="190"/>
      <c r="F155" s="190"/>
      <c r="G155" s="190"/>
      <c r="H155" s="190"/>
      <c r="I155" s="190"/>
      <c r="J155" s="191"/>
      <c r="K155" s="162">
        <f>SUM(K152:K154)</f>
        <v>11926.68</v>
      </c>
    </row>
    <row r="156" spans="1:12" x14ac:dyDescent="0.2">
      <c r="A156" s="147">
        <f t="shared" si="15"/>
        <v>2</v>
      </c>
      <c r="B156" s="159">
        <v>14</v>
      </c>
      <c r="C156" s="182" t="s">
        <v>483</v>
      </c>
      <c r="D156" s="183"/>
      <c r="E156" s="183"/>
      <c r="F156" s="183"/>
      <c r="G156" s="183"/>
      <c r="H156" s="183"/>
      <c r="I156" s="183"/>
      <c r="J156" s="183"/>
      <c r="K156" s="184"/>
    </row>
    <row r="157" spans="1:12" x14ac:dyDescent="0.2">
      <c r="A157" s="147">
        <f t="shared" si="15"/>
        <v>5</v>
      </c>
      <c r="B157" s="159" t="s">
        <v>539</v>
      </c>
      <c r="C157" s="182" t="s">
        <v>485</v>
      </c>
      <c r="D157" s="183"/>
      <c r="E157" s="183"/>
      <c r="F157" s="183"/>
      <c r="G157" s="183"/>
      <c r="H157" s="183"/>
      <c r="I157" s="183"/>
      <c r="J157" s="183"/>
      <c r="K157" s="184"/>
    </row>
    <row r="158" spans="1:12" ht="63.75" x14ac:dyDescent="0.2">
      <c r="A158" s="147">
        <f t="shared" si="15"/>
        <v>6</v>
      </c>
      <c r="B158" s="160" t="s">
        <v>1609</v>
      </c>
      <c r="C158" s="97" t="str">
        <f>IFERROR(VLOOKUP(A158,$B$418:D567,2,FALSE),"")</f>
        <v>SINAPI</v>
      </c>
      <c r="D158" s="97" t="str">
        <f>IFERROR(VLOOKUP(A158,$B$418:E567,3,FALSE),"")</f>
        <v>2026/01</v>
      </c>
      <c r="E158" s="145" t="s">
        <v>1610</v>
      </c>
      <c r="F158" s="119" t="s">
        <v>37</v>
      </c>
      <c r="G158" s="99">
        <v>84.1</v>
      </c>
      <c r="H158" s="99">
        <f t="shared" si="21"/>
        <v>38.01</v>
      </c>
      <c r="I158" s="99">
        <f t="shared" si="22"/>
        <v>3196.64</v>
      </c>
      <c r="J158" s="99">
        <v>45.99</v>
      </c>
      <c r="K158" s="161">
        <f>ROUND(G158*J158,2)</f>
        <v>3867.76</v>
      </c>
      <c r="L158" s="136" t="s">
        <v>1917</v>
      </c>
    </row>
    <row r="159" spans="1:12" ht="38.25" x14ac:dyDescent="0.2">
      <c r="A159" s="147">
        <f t="shared" si="15"/>
        <v>7</v>
      </c>
      <c r="B159" s="160" t="s">
        <v>543</v>
      </c>
      <c r="C159" s="100" t="str">
        <f>IFERROR(VLOOKUP(A159,$B$418:D568,2,FALSE),"")</f>
        <v>SINAPI</v>
      </c>
      <c r="D159" s="100" t="str">
        <f>IFERROR(VLOOKUP(A159,$B$418:E568,3,FALSE),"")</f>
        <v>2026/01</v>
      </c>
      <c r="E159" s="145" t="s">
        <v>544</v>
      </c>
      <c r="F159" s="119" t="s">
        <v>37</v>
      </c>
      <c r="G159" s="143">
        <v>8.34</v>
      </c>
      <c r="H159" s="99">
        <f t="shared" si="21"/>
        <v>112.83</v>
      </c>
      <c r="I159" s="99">
        <f t="shared" si="22"/>
        <v>941</v>
      </c>
      <c r="J159" s="143">
        <v>136.52000000000001</v>
      </c>
      <c r="K159" s="163">
        <f>ROUND(G159*J159,2)</f>
        <v>1138.58</v>
      </c>
      <c r="L159" s="136" t="s">
        <v>1915</v>
      </c>
    </row>
    <row r="160" spans="1:12" ht="63.75" x14ac:dyDescent="0.2">
      <c r="A160" s="147">
        <f t="shared" ref="A160" si="23">LEN(B160)</f>
        <v>7</v>
      </c>
      <c r="B160" s="160" t="s">
        <v>2069</v>
      </c>
      <c r="C160" s="97" t="str">
        <f>IFERROR(VLOOKUP(A160,$B$418:D568,2,FALSE),"")</f>
        <v>SINAPI</v>
      </c>
      <c r="D160" s="97" t="str">
        <f>IFERROR(VLOOKUP(A160,$B$418:E568,3,FALSE),"")</f>
        <v>2026/01</v>
      </c>
      <c r="E160" s="98" t="s">
        <v>2070</v>
      </c>
      <c r="F160" s="119" t="s">
        <v>40</v>
      </c>
      <c r="G160" s="99">
        <v>6.41</v>
      </c>
      <c r="H160" s="99">
        <f t="shared" ref="H160" si="24">ROUND(J160/1.21,2)</f>
        <v>3.72</v>
      </c>
      <c r="I160" s="99">
        <f t="shared" ref="I160" si="25">ROUND(H160*G160,2)</f>
        <v>23.85</v>
      </c>
      <c r="J160" s="99">
        <v>4.5</v>
      </c>
      <c r="K160" s="161">
        <f>ROUND(G160*J160,2)</f>
        <v>28.85</v>
      </c>
    </row>
    <row r="161" spans="1:12" ht="38.25" x14ac:dyDescent="0.2">
      <c r="A161" s="147">
        <f t="shared" si="15"/>
        <v>7</v>
      </c>
      <c r="B161" s="160" t="s">
        <v>419</v>
      </c>
      <c r="C161" s="97" t="str">
        <f>IFERROR(VLOOKUP(A161,$B$418:D569,2,FALSE),"")</f>
        <v>SINAPI</v>
      </c>
      <c r="D161" s="97" t="str">
        <f>IFERROR(VLOOKUP(A161,$B$418:E569,3,FALSE),"")</f>
        <v>2026/01</v>
      </c>
      <c r="E161" s="98" t="s">
        <v>420</v>
      </c>
      <c r="F161" s="119" t="s">
        <v>38</v>
      </c>
      <c r="G161" s="99">
        <v>1.67</v>
      </c>
      <c r="H161" s="99">
        <f t="shared" si="21"/>
        <v>132.88999999999999</v>
      </c>
      <c r="I161" s="99">
        <f t="shared" si="22"/>
        <v>221.93</v>
      </c>
      <c r="J161" s="99">
        <v>160.80000000000001</v>
      </c>
      <c r="K161" s="161">
        <f>ROUND(G161*J161,2)</f>
        <v>268.54000000000002</v>
      </c>
      <c r="L161" s="136" t="s">
        <v>1916</v>
      </c>
    </row>
    <row r="162" spans="1:12" x14ac:dyDescent="0.2">
      <c r="A162" s="147">
        <f t="shared" si="15"/>
        <v>5</v>
      </c>
      <c r="B162" s="159" t="s">
        <v>547</v>
      </c>
      <c r="C162" s="182" t="s">
        <v>463</v>
      </c>
      <c r="D162" s="183"/>
      <c r="E162" s="183"/>
      <c r="F162" s="183"/>
      <c r="G162" s="183"/>
      <c r="H162" s="183"/>
      <c r="I162" s="183"/>
      <c r="J162" s="183"/>
      <c r="K162" s="184"/>
    </row>
    <row r="163" spans="1:12" ht="76.5" x14ac:dyDescent="0.2">
      <c r="A163" s="147">
        <f t="shared" si="15"/>
        <v>7</v>
      </c>
      <c r="B163" s="160" t="s">
        <v>486</v>
      </c>
      <c r="C163" s="100" t="str">
        <f>IFERROR(VLOOKUP(A163,$B$418:D572,2,FALSE),"")</f>
        <v>SINAPI</v>
      </c>
      <c r="D163" s="100" t="str">
        <f>IFERROR(VLOOKUP(A163,$B$418:E572,3,FALSE),"")</f>
        <v>2026/01</v>
      </c>
      <c r="E163" s="145" t="s">
        <v>487</v>
      </c>
      <c r="F163" s="119" t="s">
        <v>37</v>
      </c>
      <c r="G163" s="143">
        <v>75.5</v>
      </c>
      <c r="H163" s="99">
        <f t="shared" si="21"/>
        <v>110.18</v>
      </c>
      <c r="I163" s="99">
        <f t="shared" si="22"/>
        <v>8318.59</v>
      </c>
      <c r="J163" s="143">
        <v>133.32</v>
      </c>
      <c r="K163" s="163">
        <f>ROUND(G163*J163,2)</f>
        <v>10065.66</v>
      </c>
      <c r="L163" s="136" t="s">
        <v>1918</v>
      </c>
    </row>
    <row r="164" spans="1:12" ht="25.5" x14ac:dyDescent="0.2">
      <c r="A164" s="147">
        <f t="shared" si="15"/>
        <v>15</v>
      </c>
      <c r="B164" s="160" t="s">
        <v>488</v>
      </c>
      <c r="C164" s="100" t="str">
        <f>IFERROR(VLOOKUP(A164,$B$418:D573,2,FALSE),"")</f>
        <v xml:space="preserve"> CPOS</v>
      </c>
      <c r="D164" s="100" t="str">
        <f>IFERROR(VLOOKUP(A164,$B$418:E573,3,FALSE),"")</f>
        <v>2025/11</v>
      </c>
      <c r="E164" s="145" t="s">
        <v>489</v>
      </c>
      <c r="F164" s="119" t="s">
        <v>40</v>
      </c>
      <c r="G164" s="143">
        <v>153.80000000000001</v>
      </c>
      <c r="H164" s="99">
        <f t="shared" si="21"/>
        <v>11.92</v>
      </c>
      <c r="I164" s="99">
        <f t="shared" si="22"/>
        <v>1833.3</v>
      </c>
      <c r="J164" s="143">
        <v>14.42</v>
      </c>
      <c r="K164" s="163">
        <f>ROUND(G164*J164,2)</f>
        <v>2217.8000000000002</v>
      </c>
    </row>
    <row r="165" spans="1:12" x14ac:dyDescent="0.2">
      <c r="A165" s="147">
        <f t="shared" si="15"/>
        <v>15</v>
      </c>
      <c r="B165" s="160" t="s">
        <v>490</v>
      </c>
      <c r="C165" s="97" t="str">
        <f>IFERROR(VLOOKUP(A165,$B$418:D574,2,FALSE),"")</f>
        <v xml:space="preserve"> CPOS</v>
      </c>
      <c r="D165" s="97" t="str">
        <f>IFERROR(VLOOKUP(A165,$B$418:E574,3,FALSE),"")</f>
        <v>2025/11</v>
      </c>
      <c r="E165" s="98" t="s">
        <v>491</v>
      </c>
      <c r="F165" s="119" t="s">
        <v>40</v>
      </c>
      <c r="G165" s="99">
        <v>153.80000000000001</v>
      </c>
      <c r="H165" s="99">
        <f t="shared" si="21"/>
        <v>10.6</v>
      </c>
      <c r="I165" s="99">
        <f t="shared" si="22"/>
        <v>1630.28</v>
      </c>
      <c r="J165" s="99">
        <v>12.83</v>
      </c>
      <c r="K165" s="161">
        <f>ROUND(G165*J165,2)</f>
        <v>1973.25</v>
      </c>
    </row>
    <row r="166" spans="1:12" x14ac:dyDescent="0.2">
      <c r="A166" s="147">
        <f t="shared" si="15"/>
        <v>5</v>
      </c>
      <c r="B166" s="159" t="s">
        <v>1666</v>
      </c>
      <c r="C166" s="182" t="s">
        <v>492</v>
      </c>
      <c r="D166" s="183"/>
      <c r="E166" s="183"/>
      <c r="F166" s="183"/>
      <c r="G166" s="183"/>
      <c r="H166" s="183"/>
      <c r="I166" s="183"/>
      <c r="J166" s="183"/>
      <c r="K166" s="184"/>
    </row>
    <row r="167" spans="1:12" x14ac:dyDescent="0.2">
      <c r="A167" s="147">
        <f t="shared" si="15"/>
        <v>15</v>
      </c>
      <c r="B167" s="160" t="s">
        <v>606</v>
      </c>
      <c r="C167" s="97" t="str">
        <f>IFERROR(VLOOKUP(A167,$B$418:D576,2,FALSE),"")</f>
        <v xml:space="preserve"> CPOS</v>
      </c>
      <c r="D167" s="97" t="str">
        <f>IFERROR(VLOOKUP(A167,$B$418:E576,3,FALSE),"")</f>
        <v>2025/11</v>
      </c>
      <c r="E167" s="98" t="s">
        <v>607</v>
      </c>
      <c r="F167" s="119" t="s">
        <v>40</v>
      </c>
      <c r="G167" s="99">
        <v>9.4</v>
      </c>
      <c r="H167" s="99">
        <f t="shared" si="21"/>
        <v>61.78</v>
      </c>
      <c r="I167" s="99">
        <f t="shared" si="22"/>
        <v>580.73</v>
      </c>
      <c r="J167" s="99">
        <v>74.75</v>
      </c>
      <c r="K167" s="161">
        <f>ROUND(G167*J167,2)</f>
        <v>702.65</v>
      </c>
    </row>
    <row r="168" spans="1:12" ht="25.5" x14ac:dyDescent="0.2">
      <c r="A168" s="147">
        <f t="shared" si="15"/>
        <v>15</v>
      </c>
      <c r="B168" s="160" t="s">
        <v>493</v>
      </c>
      <c r="C168" s="97" t="str">
        <f>IFERROR(VLOOKUP(A168,$B$418:D577,2,FALSE),"")</f>
        <v xml:space="preserve"> CPOS</v>
      </c>
      <c r="D168" s="97" t="str">
        <f>IFERROR(VLOOKUP(A168,$B$418:E577,3,FALSE),"")</f>
        <v>2025/11</v>
      </c>
      <c r="E168" s="98" t="s">
        <v>494</v>
      </c>
      <c r="F168" s="119" t="s">
        <v>40</v>
      </c>
      <c r="G168" s="99">
        <v>51.5</v>
      </c>
      <c r="H168" s="99">
        <f t="shared" si="21"/>
        <v>60.46</v>
      </c>
      <c r="I168" s="99">
        <f t="shared" si="22"/>
        <v>3113.69</v>
      </c>
      <c r="J168" s="99">
        <v>73.16</v>
      </c>
      <c r="K168" s="161">
        <f>ROUND(G168*J168,2)</f>
        <v>3767.74</v>
      </c>
    </row>
    <row r="169" spans="1:12" ht="25.5" x14ac:dyDescent="0.2">
      <c r="A169" s="147">
        <f t="shared" si="15"/>
        <v>15</v>
      </c>
      <c r="B169" s="160" t="s">
        <v>495</v>
      </c>
      <c r="C169" s="100" t="str">
        <f>IFERROR(VLOOKUP(A169,$B$418:D578,2,FALSE),"")</f>
        <v xml:space="preserve"> CPOS</v>
      </c>
      <c r="D169" s="100" t="str">
        <f>IFERROR(VLOOKUP(A169,$B$418:E578,3,FALSE),"")</f>
        <v>2025/11</v>
      </c>
      <c r="E169" s="145" t="s">
        <v>496</v>
      </c>
      <c r="F169" s="119" t="s">
        <v>40</v>
      </c>
      <c r="G169" s="143">
        <v>13.2</v>
      </c>
      <c r="H169" s="99">
        <f t="shared" si="21"/>
        <v>182.79</v>
      </c>
      <c r="I169" s="99">
        <f t="shared" si="22"/>
        <v>2412.83</v>
      </c>
      <c r="J169" s="143">
        <v>221.17</v>
      </c>
      <c r="K169" s="163">
        <f>ROUND(G169*J169,2)</f>
        <v>2919.44</v>
      </c>
    </row>
    <row r="170" spans="1:12" ht="25.5" x14ac:dyDescent="0.2">
      <c r="A170" s="147">
        <f t="shared" si="15"/>
        <v>18</v>
      </c>
      <c r="B170" s="160" t="s">
        <v>497</v>
      </c>
      <c r="C170" s="100" t="str">
        <f>IFERROR(VLOOKUP(A170,$B$418:D579,2,FALSE),"")</f>
        <v xml:space="preserve"> PINI-N</v>
      </c>
      <c r="D170" s="100" t="str">
        <f>IFERROR(VLOOKUP(A170,$B$418:E579,3,FALSE),"")</f>
        <v>2026/02</v>
      </c>
      <c r="E170" s="145" t="s">
        <v>498</v>
      </c>
      <c r="F170" s="119" t="s">
        <v>40</v>
      </c>
      <c r="G170" s="143">
        <v>51.5</v>
      </c>
      <c r="H170" s="99">
        <f t="shared" si="21"/>
        <v>7.83</v>
      </c>
      <c r="I170" s="99">
        <f t="shared" si="22"/>
        <v>403.25</v>
      </c>
      <c r="J170" s="143">
        <v>9.4700000000000006</v>
      </c>
      <c r="K170" s="163">
        <f>ROUND(G170*J170,2)</f>
        <v>487.71</v>
      </c>
    </row>
    <row r="171" spans="1:12" x14ac:dyDescent="0.2">
      <c r="A171" s="147"/>
      <c r="B171" s="189" t="s">
        <v>173</v>
      </c>
      <c r="C171" s="190"/>
      <c r="D171" s="190"/>
      <c r="E171" s="190"/>
      <c r="F171" s="190"/>
      <c r="G171" s="190"/>
      <c r="H171" s="190"/>
      <c r="I171" s="190"/>
      <c r="J171" s="191"/>
      <c r="K171" s="162">
        <f>SUM(K158:K170)</f>
        <v>27437.98</v>
      </c>
    </row>
    <row r="172" spans="1:12" x14ac:dyDescent="0.2">
      <c r="A172" s="147">
        <f t="shared" si="15"/>
        <v>2</v>
      </c>
      <c r="B172" s="159">
        <v>15</v>
      </c>
      <c r="C172" s="182" t="s">
        <v>499</v>
      </c>
      <c r="D172" s="183"/>
      <c r="E172" s="183"/>
      <c r="F172" s="183"/>
      <c r="G172" s="183"/>
      <c r="H172" s="183"/>
      <c r="I172" s="183"/>
      <c r="J172" s="183"/>
      <c r="K172" s="184"/>
    </row>
    <row r="173" spans="1:12" x14ac:dyDescent="0.2">
      <c r="A173" s="147">
        <f t="shared" si="15"/>
        <v>5</v>
      </c>
      <c r="B173" s="159" t="s">
        <v>620</v>
      </c>
      <c r="C173" s="182" t="s">
        <v>610</v>
      </c>
      <c r="D173" s="183"/>
      <c r="E173" s="183"/>
      <c r="F173" s="183"/>
      <c r="G173" s="183"/>
      <c r="H173" s="183"/>
      <c r="I173" s="183"/>
      <c r="J173" s="183"/>
      <c r="K173" s="184"/>
    </row>
    <row r="174" spans="1:12" ht="25.5" x14ac:dyDescent="0.2">
      <c r="A174" s="147">
        <f t="shared" si="15"/>
        <v>4</v>
      </c>
      <c r="B174" s="160" t="s">
        <v>611</v>
      </c>
      <c r="C174" s="97" t="str">
        <f>IFERROR(VLOOKUP(A174,$B$418:D586,2,FALSE),"")</f>
        <v>COMPOSICAO</v>
      </c>
      <c r="D174" s="97" t="str">
        <f>IFERROR(VLOOKUP(A174,$B$418:E586,3,FALSE),"")</f>
        <v>2026/01</v>
      </c>
      <c r="E174" s="98" t="s">
        <v>612</v>
      </c>
      <c r="F174" s="119" t="s">
        <v>35</v>
      </c>
      <c r="G174" s="99">
        <v>1</v>
      </c>
      <c r="H174" s="99">
        <f t="shared" si="21"/>
        <v>40000</v>
      </c>
      <c r="I174" s="99">
        <f t="shared" si="22"/>
        <v>40000</v>
      </c>
      <c r="J174" s="99">
        <v>48400</v>
      </c>
      <c r="K174" s="161">
        <f t="shared" ref="K174:K178" si="26">ROUND(G174*J174,2)</f>
        <v>48400</v>
      </c>
      <c r="L174" s="136" t="s">
        <v>1920</v>
      </c>
    </row>
    <row r="175" spans="1:12" ht="63.75" x14ac:dyDescent="0.2">
      <c r="A175" s="147">
        <f t="shared" ref="A175:A243" si="27">LEN(B175)</f>
        <v>6</v>
      </c>
      <c r="B175" s="160" t="s">
        <v>69</v>
      </c>
      <c r="C175" s="97" t="str">
        <f>IFERROR(VLOOKUP(A175,$B$418:D587,2,FALSE),"")</f>
        <v>SINAPI</v>
      </c>
      <c r="D175" s="97" t="str">
        <f>IFERROR(VLOOKUP(A175,$B$418:E587,3,FALSE),"")</f>
        <v>2026/01</v>
      </c>
      <c r="E175" s="98" t="s">
        <v>613</v>
      </c>
      <c r="F175" s="119" t="s">
        <v>35</v>
      </c>
      <c r="G175" s="99">
        <v>4</v>
      </c>
      <c r="H175" s="99">
        <f t="shared" si="21"/>
        <v>8.92</v>
      </c>
      <c r="I175" s="99">
        <f t="shared" si="22"/>
        <v>35.68</v>
      </c>
      <c r="J175" s="99">
        <v>10.79</v>
      </c>
      <c r="K175" s="161">
        <f t="shared" si="26"/>
        <v>43.16</v>
      </c>
    </row>
    <row r="176" spans="1:12" ht="51" x14ac:dyDescent="0.2">
      <c r="A176" s="147">
        <f t="shared" si="27"/>
        <v>6</v>
      </c>
      <c r="B176" s="160" t="s">
        <v>614</v>
      </c>
      <c r="C176" s="100" t="str">
        <f>IFERROR(VLOOKUP(A176,$B$418:D588,2,FALSE),"")</f>
        <v>SINAPI</v>
      </c>
      <c r="D176" s="100" t="str">
        <f>IFERROR(VLOOKUP(A176,$B$418:E588,3,FALSE),"")</f>
        <v>2026/01</v>
      </c>
      <c r="E176" s="145" t="s">
        <v>615</v>
      </c>
      <c r="F176" s="119" t="s">
        <v>35</v>
      </c>
      <c r="G176" s="143">
        <v>1</v>
      </c>
      <c r="H176" s="99">
        <f t="shared" si="21"/>
        <v>274.33999999999997</v>
      </c>
      <c r="I176" s="99">
        <f t="shared" si="22"/>
        <v>274.33999999999997</v>
      </c>
      <c r="J176" s="143">
        <v>331.95</v>
      </c>
      <c r="K176" s="163">
        <f t="shared" si="26"/>
        <v>331.95</v>
      </c>
    </row>
    <row r="177" spans="1:12" ht="25.5" x14ac:dyDescent="0.2">
      <c r="A177" s="147">
        <f t="shared" si="27"/>
        <v>6</v>
      </c>
      <c r="B177" s="160" t="s">
        <v>616</v>
      </c>
      <c r="C177" s="97" t="str">
        <f>IFERROR(VLOOKUP(A177,$B$418:D589,2,FALSE),"")</f>
        <v>SINAPI</v>
      </c>
      <c r="D177" s="97" t="str">
        <f>IFERROR(VLOOKUP(A177,$B$418:E589,3,FALSE),"")</f>
        <v>2026/01</v>
      </c>
      <c r="E177" s="98" t="s">
        <v>617</v>
      </c>
      <c r="F177" s="119" t="s">
        <v>35</v>
      </c>
      <c r="G177" s="99">
        <v>1</v>
      </c>
      <c r="H177" s="99">
        <f t="shared" si="21"/>
        <v>178.39</v>
      </c>
      <c r="I177" s="99">
        <f t="shared" si="22"/>
        <v>178.39</v>
      </c>
      <c r="J177" s="99">
        <v>215.85</v>
      </c>
      <c r="K177" s="161">
        <f t="shared" si="26"/>
        <v>215.85</v>
      </c>
    </row>
    <row r="178" spans="1:12" ht="25.5" x14ac:dyDescent="0.2">
      <c r="A178" s="147">
        <f t="shared" si="27"/>
        <v>18</v>
      </c>
      <c r="B178" s="160" t="s">
        <v>618</v>
      </c>
      <c r="C178" s="97" t="str">
        <f>IFERROR(VLOOKUP(A178,$B$418:D591,2,FALSE),"")</f>
        <v xml:space="preserve"> PINI-N</v>
      </c>
      <c r="D178" s="97" t="str">
        <f>IFERROR(VLOOKUP(A178,$B$418:E591,3,FALSE),"")</f>
        <v>2026/02</v>
      </c>
      <c r="E178" s="98" t="s">
        <v>619</v>
      </c>
      <c r="F178" s="119" t="s">
        <v>35</v>
      </c>
      <c r="G178" s="99">
        <v>1</v>
      </c>
      <c r="H178" s="99">
        <f t="shared" si="21"/>
        <v>39.65</v>
      </c>
      <c r="I178" s="99">
        <f t="shared" si="22"/>
        <v>39.65</v>
      </c>
      <c r="J178" s="99">
        <v>47.98</v>
      </c>
      <c r="K178" s="161">
        <f t="shared" si="26"/>
        <v>47.98</v>
      </c>
    </row>
    <row r="179" spans="1:12" ht="25.5" x14ac:dyDescent="0.2">
      <c r="A179" s="147">
        <f t="shared" ref="A179" si="28">LEN(B179)</f>
        <v>19</v>
      </c>
      <c r="B179" s="160" t="s">
        <v>2101</v>
      </c>
      <c r="C179" s="97" t="str">
        <f>IFERROR(VLOOKUP(A179,$B$418:D592,2,FALSE),"")</f>
        <v xml:space="preserve"> FDE</v>
      </c>
      <c r="D179" s="97" t="str">
        <f>IFERROR(VLOOKUP(A179,$B$418:E592,3,FALSE),"")</f>
        <v>2026/01</v>
      </c>
      <c r="E179" s="98" t="s">
        <v>2102</v>
      </c>
      <c r="F179" s="119" t="s">
        <v>35</v>
      </c>
      <c r="G179" s="99">
        <v>1</v>
      </c>
      <c r="H179" s="99">
        <f t="shared" ref="H179" si="29">ROUND(J179/1.21,2)</f>
        <v>3452.6</v>
      </c>
      <c r="I179" s="99">
        <f t="shared" ref="I179" si="30">ROUND(H179*G179,2)</f>
        <v>3452.6</v>
      </c>
      <c r="J179" s="99">
        <v>4177.6499999999996</v>
      </c>
      <c r="K179" s="161">
        <f t="shared" ref="K179" si="31">ROUND(G179*J179,2)</f>
        <v>4177.6499999999996</v>
      </c>
    </row>
    <row r="180" spans="1:12" x14ac:dyDescent="0.2">
      <c r="A180" s="147">
        <f t="shared" si="27"/>
        <v>5</v>
      </c>
      <c r="B180" s="159" t="s">
        <v>657</v>
      </c>
      <c r="C180" s="182" t="s">
        <v>64</v>
      </c>
      <c r="D180" s="183"/>
      <c r="E180" s="183"/>
      <c r="F180" s="183"/>
      <c r="G180" s="183"/>
      <c r="H180" s="183"/>
      <c r="I180" s="183"/>
      <c r="J180" s="183"/>
      <c r="K180" s="184"/>
    </row>
    <row r="181" spans="1:12" ht="38.25" x14ac:dyDescent="0.2">
      <c r="A181" s="147">
        <f t="shared" si="27"/>
        <v>6</v>
      </c>
      <c r="B181" s="160" t="s">
        <v>621</v>
      </c>
      <c r="C181" s="97" t="str">
        <f>IFERROR(VLOOKUP(A181,$B$418:D593,2,FALSE),"")</f>
        <v>SINAPI</v>
      </c>
      <c r="D181" s="97" t="str">
        <f>IFERROR(VLOOKUP(A181,$B$418:E593,3,FALSE),"")</f>
        <v>2026/01</v>
      </c>
      <c r="E181" s="98" t="s">
        <v>622</v>
      </c>
      <c r="F181" s="119" t="s">
        <v>40</v>
      </c>
      <c r="G181" s="99">
        <v>5</v>
      </c>
      <c r="H181" s="99">
        <f t="shared" si="21"/>
        <v>28.88</v>
      </c>
      <c r="I181" s="99">
        <f t="shared" si="22"/>
        <v>144.4</v>
      </c>
      <c r="J181" s="99">
        <v>34.94</v>
      </c>
      <c r="K181" s="161">
        <f t="shared" ref="K181:K210" si="32">ROUND(G181*J181,2)</f>
        <v>174.7</v>
      </c>
    </row>
    <row r="182" spans="1:12" ht="51" x14ac:dyDescent="0.2">
      <c r="A182" s="147">
        <f t="shared" si="27"/>
        <v>6</v>
      </c>
      <c r="B182" s="160" t="s">
        <v>623</v>
      </c>
      <c r="C182" s="100" t="str">
        <f>IFERROR(VLOOKUP(A182,$B$418:D594,2,FALSE),"")</f>
        <v>SINAPI</v>
      </c>
      <c r="D182" s="100" t="str">
        <f>IFERROR(VLOOKUP(A182,$B$418:E594,3,FALSE),"")</f>
        <v>2026/01</v>
      </c>
      <c r="E182" s="145" t="s">
        <v>624</v>
      </c>
      <c r="F182" s="119" t="s">
        <v>35</v>
      </c>
      <c r="G182" s="143">
        <v>2</v>
      </c>
      <c r="H182" s="99">
        <f t="shared" si="21"/>
        <v>12.91</v>
      </c>
      <c r="I182" s="99">
        <f t="shared" si="22"/>
        <v>25.82</v>
      </c>
      <c r="J182" s="143">
        <v>15.62</v>
      </c>
      <c r="K182" s="163">
        <f t="shared" si="32"/>
        <v>31.24</v>
      </c>
    </row>
    <row r="183" spans="1:12" ht="51" x14ac:dyDescent="0.2">
      <c r="A183" s="147">
        <f t="shared" si="27"/>
        <v>6</v>
      </c>
      <c r="B183" s="160" t="s">
        <v>67</v>
      </c>
      <c r="C183" s="100" t="str">
        <f>IFERROR(VLOOKUP(A183,$B$418:D595,2,FALSE),"")</f>
        <v>SINAPI</v>
      </c>
      <c r="D183" s="100" t="str">
        <f>IFERROR(VLOOKUP(A183,$B$418:E595,3,FALSE),"")</f>
        <v>2026/01</v>
      </c>
      <c r="E183" s="145" t="s">
        <v>68</v>
      </c>
      <c r="F183" s="119" t="s">
        <v>35</v>
      </c>
      <c r="G183" s="143">
        <v>26</v>
      </c>
      <c r="H183" s="99">
        <f t="shared" si="21"/>
        <v>15.77</v>
      </c>
      <c r="I183" s="99">
        <f t="shared" si="22"/>
        <v>410.02</v>
      </c>
      <c r="J183" s="143">
        <v>19.079999999999998</v>
      </c>
      <c r="K183" s="163">
        <f t="shared" si="32"/>
        <v>496.08</v>
      </c>
    </row>
    <row r="184" spans="1:12" ht="51" x14ac:dyDescent="0.2">
      <c r="A184" s="147">
        <f t="shared" si="27"/>
        <v>6</v>
      </c>
      <c r="B184" s="160" t="s">
        <v>625</v>
      </c>
      <c r="C184" s="97" t="str">
        <f>IFERROR(VLOOKUP(A184,$B$418:D596,2,FALSE),"")</f>
        <v>SINAPI</v>
      </c>
      <c r="D184" s="97" t="str">
        <f>IFERROR(VLOOKUP(A184,$B$418:E596,3,FALSE),"")</f>
        <v>2026/01</v>
      </c>
      <c r="E184" s="98" t="s">
        <v>626</v>
      </c>
      <c r="F184" s="119" t="s">
        <v>35</v>
      </c>
      <c r="G184" s="99">
        <v>3</v>
      </c>
      <c r="H184" s="99">
        <f t="shared" si="21"/>
        <v>20.84</v>
      </c>
      <c r="I184" s="99">
        <f t="shared" si="22"/>
        <v>62.52</v>
      </c>
      <c r="J184" s="99">
        <v>25.22</v>
      </c>
      <c r="K184" s="161">
        <f t="shared" si="32"/>
        <v>75.66</v>
      </c>
    </row>
    <row r="185" spans="1:12" ht="38.25" x14ac:dyDescent="0.2">
      <c r="A185" s="147">
        <f t="shared" si="27"/>
        <v>6</v>
      </c>
      <c r="B185" s="160" t="s">
        <v>627</v>
      </c>
      <c r="C185" s="97" t="str">
        <f>IFERROR(VLOOKUP(A185,$B$418:D597,2,FALSE),"")</f>
        <v>SINAPI</v>
      </c>
      <c r="D185" s="97" t="str">
        <f>IFERROR(VLOOKUP(A185,$B$418:E597,3,FALSE),"")</f>
        <v>2026/01</v>
      </c>
      <c r="E185" s="98" t="s">
        <v>628</v>
      </c>
      <c r="F185" s="119" t="s">
        <v>35</v>
      </c>
      <c r="G185" s="99">
        <v>7</v>
      </c>
      <c r="H185" s="99">
        <f t="shared" si="21"/>
        <v>9.48</v>
      </c>
      <c r="I185" s="99">
        <f t="shared" si="22"/>
        <v>66.36</v>
      </c>
      <c r="J185" s="99">
        <v>11.47</v>
      </c>
      <c r="K185" s="161">
        <f t="shared" si="32"/>
        <v>80.290000000000006</v>
      </c>
    </row>
    <row r="186" spans="1:12" ht="63.75" x14ac:dyDescent="0.2">
      <c r="A186" s="147">
        <f t="shared" si="27"/>
        <v>6</v>
      </c>
      <c r="B186" s="160" t="s">
        <v>69</v>
      </c>
      <c r="C186" s="97" t="str">
        <f>IFERROR(VLOOKUP(A186,$B$418:D598,2,FALSE),"")</f>
        <v>SINAPI</v>
      </c>
      <c r="D186" s="97" t="str">
        <f>IFERROR(VLOOKUP(A186,$B$418:E598,3,FALSE),"")</f>
        <v>2026/01</v>
      </c>
      <c r="E186" s="98" t="s">
        <v>613</v>
      </c>
      <c r="F186" s="119" t="s">
        <v>35</v>
      </c>
      <c r="G186" s="99">
        <v>16</v>
      </c>
      <c r="H186" s="99">
        <f t="shared" si="21"/>
        <v>8.92</v>
      </c>
      <c r="I186" s="99">
        <f t="shared" si="22"/>
        <v>142.72</v>
      </c>
      <c r="J186" s="99">
        <v>10.79</v>
      </c>
      <c r="K186" s="161">
        <f t="shared" si="32"/>
        <v>172.64</v>
      </c>
    </row>
    <row r="187" spans="1:12" ht="38.25" x14ac:dyDescent="0.2">
      <c r="A187" s="147">
        <f t="shared" si="27"/>
        <v>6</v>
      </c>
      <c r="B187" s="160" t="s">
        <v>629</v>
      </c>
      <c r="C187" s="100" t="str">
        <f>IFERROR(VLOOKUP(A187,$B$418:D599,2,FALSE),"")</f>
        <v>SINAPI</v>
      </c>
      <c r="D187" s="100" t="str">
        <f>IFERROR(VLOOKUP(A187,$B$418:E599,3,FALSE),"")</f>
        <v>2026/01</v>
      </c>
      <c r="E187" s="145" t="s">
        <v>630</v>
      </c>
      <c r="F187" s="119" t="s">
        <v>35</v>
      </c>
      <c r="G187" s="143">
        <v>7</v>
      </c>
      <c r="H187" s="99">
        <f t="shared" si="21"/>
        <v>17.93</v>
      </c>
      <c r="I187" s="99">
        <f t="shared" si="22"/>
        <v>125.51</v>
      </c>
      <c r="J187" s="143">
        <v>21.7</v>
      </c>
      <c r="K187" s="163">
        <f t="shared" si="32"/>
        <v>151.9</v>
      </c>
    </row>
    <row r="188" spans="1:12" ht="51" x14ac:dyDescent="0.2">
      <c r="A188" s="147">
        <f t="shared" si="27"/>
        <v>6</v>
      </c>
      <c r="B188" s="160" t="s">
        <v>631</v>
      </c>
      <c r="C188" s="97" t="str">
        <f>IFERROR(VLOOKUP(A188,$B$418:D600,2,FALSE),"")</f>
        <v>SINAPI</v>
      </c>
      <c r="D188" s="97" t="str">
        <f>IFERROR(VLOOKUP(A188,$B$418:E600,3,FALSE),"")</f>
        <v>2026/01</v>
      </c>
      <c r="E188" s="98" t="s">
        <v>632</v>
      </c>
      <c r="F188" s="119" t="s">
        <v>35</v>
      </c>
      <c r="G188" s="99">
        <v>1</v>
      </c>
      <c r="H188" s="99">
        <f t="shared" si="21"/>
        <v>19.79</v>
      </c>
      <c r="I188" s="99">
        <f t="shared" si="22"/>
        <v>19.79</v>
      </c>
      <c r="J188" s="99">
        <v>23.95</v>
      </c>
      <c r="K188" s="161">
        <f t="shared" si="32"/>
        <v>23.95</v>
      </c>
    </row>
    <row r="189" spans="1:12" ht="38.25" x14ac:dyDescent="0.2">
      <c r="A189" s="147">
        <f t="shared" si="27"/>
        <v>6</v>
      </c>
      <c r="B189" s="160" t="s">
        <v>133</v>
      </c>
      <c r="C189" s="97" t="str">
        <f>IFERROR(VLOOKUP(A189,$B$418:D601,2,FALSE),"")</f>
        <v>SINAPI</v>
      </c>
      <c r="D189" s="97" t="str">
        <f>IFERROR(VLOOKUP(A189,$B$418:E601,3,FALSE),"")</f>
        <v>2026/01</v>
      </c>
      <c r="E189" s="98" t="s">
        <v>633</v>
      </c>
      <c r="F189" s="119" t="s">
        <v>40</v>
      </c>
      <c r="G189" s="99">
        <v>125</v>
      </c>
      <c r="H189" s="99">
        <f t="shared" si="21"/>
        <v>6.58</v>
      </c>
      <c r="I189" s="99">
        <f t="shared" si="22"/>
        <v>822.5</v>
      </c>
      <c r="J189" s="99">
        <v>7.96</v>
      </c>
      <c r="K189" s="161">
        <f t="shared" si="32"/>
        <v>995</v>
      </c>
      <c r="L189" s="137"/>
    </row>
    <row r="190" spans="1:12" ht="38.25" x14ac:dyDescent="0.2">
      <c r="A190" s="147">
        <f t="shared" si="27"/>
        <v>6</v>
      </c>
      <c r="B190" s="160" t="s">
        <v>134</v>
      </c>
      <c r="C190" s="97" t="str">
        <f>IFERROR(VLOOKUP(A190,$B$418:D602,2,FALSE),"")</f>
        <v>SINAPI</v>
      </c>
      <c r="D190" s="97" t="str">
        <f>IFERROR(VLOOKUP(A190,$B$418:E602,3,FALSE),"")</f>
        <v>2026/01</v>
      </c>
      <c r="E190" s="98" t="s">
        <v>634</v>
      </c>
      <c r="F190" s="119" t="s">
        <v>40</v>
      </c>
      <c r="G190" s="99">
        <v>60</v>
      </c>
      <c r="H190" s="99">
        <f t="shared" si="21"/>
        <v>55.66</v>
      </c>
      <c r="I190" s="99">
        <f t="shared" si="22"/>
        <v>3339.6</v>
      </c>
      <c r="J190" s="99">
        <v>67.349999999999994</v>
      </c>
      <c r="K190" s="161">
        <f t="shared" si="32"/>
        <v>4041</v>
      </c>
    </row>
    <row r="191" spans="1:12" ht="38.25" x14ac:dyDescent="0.2">
      <c r="A191" s="147">
        <f t="shared" si="27"/>
        <v>6</v>
      </c>
      <c r="B191" s="160" t="s">
        <v>135</v>
      </c>
      <c r="C191" s="97" t="str">
        <f>IFERROR(VLOOKUP(A191,$B$418:D603,2,FALSE),"")</f>
        <v>SINAPI</v>
      </c>
      <c r="D191" s="97" t="str">
        <f>IFERROR(VLOOKUP(A191,$B$418:E603,3,FALSE),"")</f>
        <v>2026/01</v>
      </c>
      <c r="E191" s="98" t="s">
        <v>136</v>
      </c>
      <c r="F191" s="119" t="s">
        <v>35</v>
      </c>
      <c r="G191" s="99">
        <v>8</v>
      </c>
      <c r="H191" s="99">
        <f t="shared" si="21"/>
        <v>80.319999999999993</v>
      </c>
      <c r="I191" s="99">
        <f t="shared" si="22"/>
        <v>642.55999999999995</v>
      </c>
      <c r="J191" s="99">
        <v>97.19</v>
      </c>
      <c r="K191" s="161">
        <f t="shared" si="32"/>
        <v>777.52</v>
      </c>
    </row>
    <row r="192" spans="1:12" ht="38.25" x14ac:dyDescent="0.2">
      <c r="A192" s="147">
        <f t="shared" si="27"/>
        <v>6</v>
      </c>
      <c r="B192" s="160" t="s">
        <v>635</v>
      </c>
      <c r="C192" s="97" t="str">
        <f>IFERROR(VLOOKUP(A192,$B$418:D604,2,FALSE),"")</f>
        <v>SINAPI</v>
      </c>
      <c r="D192" s="97" t="str">
        <f>IFERROR(VLOOKUP(A192,$B$418:E604,3,FALSE),"")</f>
        <v>2026/01</v>
      </c>
      <c r="E192" s="98" t="s">
        <v>636</v>
      </c>
      <c r="F192" s="119" t="s">
        <v>35</v>
      </c>
      <c r="G192" s="99">
        <v>1</v>
      </c>
      <c r="H192" s="99">
        <f t="shared" si="21"/>
        <v>100.57</v>
      </c>
      <c r="I192" s="99">
        <f t="shared" si="22"/>
        <v>100.57</v>
      </c>
      <c r="J192" s="99">
        <v>121.69</v>
      </c>
      <c r="K192" s="161">
        <f t="shared" si="32"/>
        <v>121.69</v>
      </c>
    </row>
    <row r="193" spans="1:11" ht="38.25" x14ac:dyDescent="0.2">
      <c r="A193" s="147">
        <f t="shared" si="27"/>
        <v>6</v>
      </c>
      <c r="B193" s="160" t="s">
        <v>199</v>
      </c>
      <c r="C193" s="97" t="str">
        <f>IFERROR(VLOOKUP(A193,$B$418:D605,2,FALSE),"")</f>
        <v>SINAPI</v>
      </c>
      <c r="D193" s="97" t="str">
        <f>IFERROR(VLOOKUP(A193,$B$418:E605,3,FALSE),"")</f>
        <v>2026/01</v>
      </c>
      <c r="E193" s="98" t="s">
        <v>200</v>
      </c>
      <c r="F193" s="119" t="s">
        <v>35</v>
      </c>
      <c r="G193" s="99">
        <v>2</v>
      </c>
      <c r="H193" s="99">
        <f t="shared" si="21"/>
        <v>37.1</v>
      </c>
      <c r="I193" s="99">
        <f t="shared" si="22"/>
        <v>74.2</v>
      </c>
      <c r="J193" s="99">
        <v>44.89</v>
      </c>
      <c r="K193" s="161">
        <f t="shared" si="32"/>
        <v>89.78</v>
      </c>
    </row>
    <row r="194" spans="1:11" ht="38.25" x14ac:dyDescent="0.2">
      <c r="A194" s="147">
        <f t="shared" si="27"/>
        <v>6</v>
      </c>
      <c r="B194" s="160" t="s">
        <v>637</v>
      </c>
      <c r="C194" s="100" t="str">
        <f>IFERROR(VLOOKUP(A194,$B$418:D606,2,FALSE),"")</f>
        <v>SINAPI</v>
      </c>
      <c r="D194" s="100" t="str">
        <f>IFERROR(VLOOKUP(A194,$B$418:E606,3,FALSE),"")</f>
        <v>2026/01</v>
      </c>
      <c r="E194" s="145" t="s">
        <v>638</v>
      </c>
      <c r="F194" s="119" t="s">
        <v>35</v>
      </c>
      <c r="G194" s="143">
        <v>2</v>
      </c>
      <c r="H194" s="99">
        <f t="shared" si="21"/>
        <v>24.37</v>
      </c>
      <c r="I194" s="99">
        <f t="shared" si="22"/>
        <v>48.74</v>
      </c>
      <c r="J194" s="143">
        <v>29.49</v>
      </c>
      <c r="K194" s="163">
        <f t="shared" si="32"/>
        <v>58.98</v>
      </c>
    </row>
    <row r="195" spans="1:11" ht="38.25" x14ac:dyDescent="0.2">
      <c r="A195" s="147">
        <f t="shared" si="27"/>
        <v>6</v>
      </c>
      <c r="B195" s="160" t="s">
        <v>137</v>
      </c>
      <c r="C195" s="97" t="str">
        <f>IFERROR(VLOOKUP(A195,$B$418:D607,2,FALSE),"")</f>
        <v>SINAPI</v>
      </c>
      <c r="D195" s="97" t="str">
        <f>IFERROR(VLOOKUP(A195,$B$418:E607,3,FALSE),"")</f>
        <v>2026/01</v>
      </c>
      <c r="E195" s="98" t="s">
        <v>138</v>
      </c>
      <c r="F195" s="119" t="s">
        <v>35</v>
      </c>
      <c r="G195" s="99">
        <v>6</v>
      </c>
      <c r="H195" s="99">
        <f t="shared" si="21"/>
        <v>71.180000000000007</v>
      </c>
      <c r="I195" s="99">
        <f t="shared" si="22"/>
        <v>427.08</v>
      </c>
      <c r="J195" s="99">
        <v>86.13</v>
      </c>
      <c r="K195" s="161">
        <f t="shared" si="32"/>
        <v>516.78</v>
      </c>
    </row>
    <row r="196" spans="1:11" ht="51" x14ac:dyDescent="0.2">
      <c r="A196" s="147">
        <f t="shared" si="27"/>
        <v>6</v>
      </c>
      <c r="B196" s="160" t="s">
        <v>639</v>
      </c>
      <c r="C196" s="97" t="str">
        <f>IFERROR(VLOOKUP(A196,$B$418:D608,2,FALSE),"")</f>
        <v>SINAPI</v>
      </c>
      <c r="D196" s="97" t="str">
        <f>IFERROR(VLOOKUP(A196,$B$418:E608,3,FALSE),"")</f>
        <v>2026/01</v>
      </c>
      <c r="E196" s="98" t="s">
        <v>640</v>
      </c>
      <c r="F196" s="119" t="s">
        <v>35</v>
      </c>
      <c r="G196" s="99">
        <v>9</v>
      </c>
      <c r="H196" s="99">
        <f t="shared" si="21"/>
        <v>16.88</v>
      </c>
      <c r="I196" s="99">
        <f t="shared" si="22"/>
        <v>151.91999999999999</v>
      </c>
      <c r="J196" s="99">
        <v>20.43</v>
      </c>
      <c r="K196" s="161">
        <f t="shared" si="32"/>
        <v>183.87</v>
      </c>
    </row>
    <row r="197" spans="1:11" ht="51" x14ac:dyDescent="0.2">
      <c r="A197" s="147">
        <f t="shared" si="27"/>
        <v>6</v>
      </c>
      <c r="B197" s="160" t="s">
        <v>641</v>
      </c>
      <c r="C197" s="97" t="str">
        <f>IFERROR(VLOOKUP(A197,$B$418:D609,2,FALSE),"")</f>
        <v>SINAPI</v>
      </c>
      <c r="D197" s="97" t="str">
        <f>IFERROR(VLOOKUP(A197,$B$418:E609,3,FALSE),"")</f>
        <v>2026/01</v>
      </c>
      <c r="E197" s="98" t="s">
        <v>642</v>
      </c>
      <c r="F197" s="119" t="s">
        <v>35</v>
      </c>
      <c r="G197" s="99">
        <v>1</v>
      </c>
      <c r="H197" s="99">
        <f t="shared" si="21"/>
        <v>28.24</v>
      </c>
      <c r="I197" s="99">
        <f t="shared" si="22"/>
        <v>28.24</v>
      </c>
      <c r="J197" s="99">
        <v>34.17</v>
      </c>
      <c r="K197" s="161">
        <f t="shared" si="32"/>
        <v>34.17</v>
      </c>
    </row>
    <row r="198" spans="1:11" ht="63.75" x14ac:dyDescent="0.2">
      <c r="A198" s="147">
        <f t="shared" si="27"/>
        <v>6</v>
      </c>
      <c r="B198" s="160" t="s">
        <v>643</v>
      </c>
      <c r="C198" s="97" t="str">
        <f>IFERROR(VLOOKUP(A198,$B$418:D610,2,FALSE),"")</f>
        <v>SINAPI</v>
      </c>
      <c r="D198" s="97" t="str">
        <f>IFERROR(VLOOKUP(A198,$B$418:E610,3,FALSE),"")</f>
        <v>2026/01</v>
      </c>
      <c r="E198" s="98" t="s">
        <v>644</v>
      </c>
      <c r="F198" s="119" t="s">
        <v>35</v>
      </c>
      <c r="G198" s="99">
        <v>4</v>
      </c>
      <c r="H198" s="99">
        <f t="shared" si="21"/>
        <v>39.22</v>
      </c>
      <c r="I198" s="99">
        <f t="shared" si="22"/>
        <v>156.88</v>
      </c>
      <c r="J198" s="99">
        <v>47.46</v>
      </c>
      <c r="K198" s="161">
        <f t="shared" si="32"/>
        <v>189.84</v>
      </c>
    </row>
    <row r="199" spans="1:11" ht="63.75" x14ac:dyDescent="0.2">
      <c r="A199" s="147">
        <f t="shared" si="27"/>
        <v>6</v>
      </c>
      <c r="B199" s="160" t="s">
        <v>645</v>
      </c>
      <c r="C199" s="97" t="str">
        <f>IFERROR(VLOOKUP(A199,$B$418:D611,2,FALSE),"")</f>
        <v>SINAPI</v>
      </c>
      <c r="D199" s="97" t="str">
        <f>IFERROR(VLOOKUP(A199,$B$418:E611,3,FALSE),"")</f>
        <v>2026/01</v>
      </c>
      <c r="E199" s="98" t="s">
        <v>646</v>
      </c>
      <c r="F199" s="119" t="s">
        <v>35</v>
      </c>
      <c r="G199" s="99">
        <v>1</v>
      </c>
      <c r="H199" s="99">
        <f t="shared" si="21"/>
        <v>42.99</v>
      </c>
      <c r="I199" s="99">
        <f t="shared" si="22"/>
        <v>42.99</v>
      </c>
      <c r="J199" s="99">
        <v>52.02</v>
      </c>
      <c r="K199" s="161">
        <f t="shared" si="32"/>
        <v>52.02</v>
      </c>
    </row>
    <row r="200" spans="1:11" ht="51" x14ac:dyDescent="0.2">
      <c r="A200" s="147">
        <f t="shared" si="27"/>
        <v>6</v>
      </c>
      <c r="B200" s="160" t="s">
        <v>647</v>
      </c>
      <c r="C200" s="97" t="str">
        <f>IFERROR(VLOOKUP(A200,$B$418:D612,2,FALSE),"")</f>
        <v>SINAPI</v>
      </c>
      <c r="D200" s="97" t="str">
        <f>IFERROR(VLOOKUP(A200,$B$418:E612,3,FALSE),"")</f>
        <v>2026/01</v>
      </c>
      <c r="E200" s="98" t="s">
        <v>648</v>
      </c>
      <c r="F200" s="119" t="s">
        <v>35</v>
      </c>
      <c r="G200" s="99">
        <v>1</v>
      </c>
      <c r="H200" s="99">
        <f t="shared" si="21"/>
        <v>274.07</v>
      </c>
      <c r="I200" s="99">
        <f t="shared" si="22"/>
        <v>274.07</v>
      </c>
      <c r="J200" s="99">
        <v>331.62</v>
      </c>
      <c r="K200" s="161">
        <f t="shared" si="32"/>
        <v>331.62</v>
      </c>
    </row>
    <row r="201" spans="1:11" ht="38.25" x14ac:dyDescent="0.2">
      <c r="A201" s="147">
        <f t="shared" si="27"/>
        <v>6</v>
      </c>
      <c r="B201" s="160" t="s">
        <v>139</v>
      </c>
      <c r="C201" s="97" t="str">
        <f>IFERROR(VLOOKUP(A201,$B$418:D613,2,FALSE),"")</f>
        <v>SINAPI</v>
      </c>
      <c r="D201" s="97" t="str">
        <f>IFERROR(VLOOKUP(A201,$B$418:E613,3,FALSE),"")</f>
        <v>2026/01</v>
      </c>
      <c r="E201" s="98" t="s">
        <v>140</v>
      </c>
      <c r="F201" s="119" t="s">
        <v>35</v>
      </c>
      <c r="G201" s="99">
        <v>1</v>
      </c>
      <c r="H201" s="99">
        <f t="shared" si="21"/>
        <v>60.26</v>
      </c>
      <c r="I201" s="99">
        <f t="shared" si="22"/>
        <v>60.26</v>
      </c>
      <c r="J201" s="99">
        <v>72.91</v>
      </c>
      <c r="K201" s="161">
        <f t="shared" si="32"/>
        <v>72.91</v>
      </c>
    </row>
    <row r="202" spans="1:11" ht="51" x14ac:dyDescent="0.2">
      <c r="A202" s="147">
        <f t="shared" si="27"/>
        <v>7</v>
      </c>
      <c r="B202" s="160" t="s">
        <v>649</v>
      </c>
      <c r="C202" s="97" t="str">
        <f>IFERROR(VLOOKUP(A202,$B$418:D614,2,FALSE),"")</f>
        <v>SINAPI</v>
      </c>
      <c r="D202" s="97" t="str">
        <f>IFERROR(VLOOKUP(A202,$B$418:E614,3,FALSE),"")</f>
        <v>2026/01</v>
      </c>
      <c r="E202" s="98" t="s">
        <v>650</v>
      </c>
      <c r="F202" s="119" t="s">
        <v>35</v>
      </c>
      <c r="G202" s="99">
        <v>2</v>
      </c>
      <c r="H202" s="99">
        <f t="shared" si="21"/>
        <v>11.63</v>
      </c>
      <c r="I202" s="99">
        <f t="shared" si="22"/>
        <v>23.26</v>
      </c>
      <c r="J202" s="99">
        <v>14.07</v>
      </c>
      <c r="K202" s="161">
        <f t="shared" si="32"/>
        <v>28.14</v>
      </c>
    </row>
    <row r="203" spans="1:11" ht="51" x14ac:dyDescent="0.2">
      <c r="A203" s="147">
        <f t="shared" si="27"/>
        <v>7</v>
      </c>
      <c r="B203" s="160" t="s">
        <v>141</v>
      </c>
      <c r="C203" s="97" t="str">
        <f>IFERROR(VLOOKUP(A203,$B$418:D615,2,FALSE),"")</f>
        <v>SINAPI</v>
      </c>
      <c r="D203" s="97" t="str">
        <f>IFERROR(VLOOKUP(A203,$B$418:E615,3,FALSE),"")</f>
        <v>2026/01</v>
      </c>
      <c r="E203" s="98" t="s">
        <v>142</v>
      </c>
      <c r="F203" s="119" t="s">
        <v>35</v>
      </c>
      <c r="G203" s="99">
        <v>1</v>
      </c>
      <c r="H203" s="99">
        <f t="shared" si="21"/>
        <v>33.659999999999997</v>
      </c>
      <c r="I203" s="99">
        <f t="shared" si="22"/>
        <v>33.659999999999997</v>
      </c>
      <c r="J203" s="99">
        <v>40.729999999999997</v>
      </c>
      <c r="K203" s="161">
        <f t="shared" si="32"/>
        <v>40.729999999999997</v>
      </c>
    </row>
    <row r="204" spans="1:11" ht="38.25" x14ac:dyDescent="0.2">
      <c r="A204" s="147">
        <f t="shared" si="27"/>
        <v>7</v>
      </c>
      <c r="B204" s="160" t="s">
        <v>143</v>
      </c>
      <c r="C204" s="97" t="str">
        <f>IFERROR(VLOOKUP(A204,$B$418:D616,2,FALSE),"")</f>
        <v>SINAPI</v>
      </c>
      <c r="D204" s="97" t="str">
        <f>IFERROR(VLOOKUP(A204,$B$418:E616,3,FALSE),"")</f>
        <v>2026/01</v>
      </c>
      <c r="E204" s="98" t="s">
        <v>144</v>
      </c>
      <c r="F204" s="119" t="s">
        <v>40</v>
      </c>
      <c r="G204" s="99">
        <v>30</v>
      </c>
      <c r="H204" s="99">
        <f t="shared" si="21"/>
        <v>38.869999999999997</v>
      </c>
      <c r="I204" s="99">
        <f t="shared" si="22"/>
        <v>1166.0999999999999</v>
      </c>
      <c r="J204" s="99">
        <v>47.03</v>
      </c>
      <c r="K204" s="161">
        <f t="shared" si="32"/>
        <v>1410.9</v>
      </c>
    </row>
    <row r="205" spans="1:11" ht="51" x14ac:dyDescent="0.2">
      <c r="A205" s="147">
        <f t="shared" si="27"/>
        <v>7</v>
      </c>
      <c r="B205" s="160" t="s">
        <v>651</v>
      </c>
      <c r="C205" s="97" t="str">
        <f>IFERROR(VLOOKUP(A205,$B$418:D617,2,FALSE),"")</f>
        <v>SINAPI</v>
      </c>
      <c r="D205" s="97" t="str">
        <f>IFERROR(VLOOKUP(A205,$B$418:E617,3,FALSE),"")</f>
        <v>2026/01</v>
      </c>
      <c r="E205" s="98" t="s">
        <v>652</v>
      </c>
      <c r="F205" s="119" t="s">
        <v>35</v>
      </c>
      <c r="G205" s="99">
        <v>4</v>
      </c>
      <c r="H205" s="99">
        <f t="shared" si="21"/>
        <v>34.89</v>
      </c>
      <c r="I205" s="99">
        <f t="shared" si="22"/>
        <v>139.56</v>
      </c>
      <c r="J205" s="99">
        <v>42.22</v>
      </c>
      <c r="K205" s="161">
        <f t="shared" si="32"/>
        <v>168.88</v>
      </c>
    </row>
    <row r="206" spans="1:11" ht="38.25" x14ac:dyDescent="0.2">
      <c r="A206" s="147">
        <f t="shared" si="27"/>
        <v>7</v>
      </c>
      <c r="B206" s="160" t="s">
        <v>201</v>
      </c>
      <c r="C206" s="97" t="str">
        <f>IFERROR(VLOOKUP(A206,$B$418:D618,2,FALSE),"")</f>
        <v>SINAPI</v>
      </c>
      <c r="D206" s="97" t="str">
        <f>IFERROR(VLOOKUP(A206,$B$418:E618,3,FALSE),"")</f>
        <v>2026/01</v>
      </c>
      <c r="E206" s="98" t="s">
        <v>202</v>
      </c>
      <c r="F206" s="119" t="s">
        <v>35</v>
      </c>
      <c r="G206" s="99">
        <v>2</v>
      </c>
      <c r="H206" s="99">
        <f t="shared" si="21"/>
        <v>19.05</v>
      </c>
      <c r="I206" s="99">
        <f t="shared" si="22"/>
        <v>38.1</v>
      </c>
      <c r="J206" s="99">
        <v>23.05</v>
      </c>
      <c r="K206" s="161">
        <f t="shared" si="32"/>
        <v>46.1</v>
      </c>
    </row>
    <row r="207" spans="1:11" ht="63.75" x14ac:dyDescent="0.2">
      <c r="A207" s="147">
        <f t="shared" si="27"/>
        <v>7</v>
      </c>
      <c r="B207" s="160" t="s">
        <v>145</v>
      </c>
      <c r="C207" s="97" t="str">
        <f>IFERROR(VLOOKUP(A207,$B$418:D619,2,FALSE),"")</f>
        <v>SINAPI</v>
      </c>
      <c r="D207" s="97" t="str">
        <f>IFERROR(VLOOKUP(A207,$B$418:E619,3,FALSE),"")</f>
        <v>2026/01</v>
      </c>
      <c r="E207" s="98" t="s">
        <v>146</v>
      </c>
      <c r="F207" s="119" t="s">
        <v>35</v>
      </c>
      <c r="G207" s="99">
        <v>2</v>
      </c>
      <c r="H207" s="99">
        <f t="shared" si="21"/>
        <v>17.350000000000001</v>
      </c>
      <c r="I207" s="99">
        <f t="shared" si="22"/>
        <v>34.700000000000003</v>
      </c>
      <c r="J207" s="99">
        <v>20.99</v>
      </c>
      <c r="K207" s="161">
        <f t="shared" si="32"/>
        <v>41.98</v>
      </c>
    </row>
    <row r="208" spans="1:11" ht="38.25" x14ac:dyDescent="0.2">
      <c r="A208" s="147">
        <f t="shared" si="27"/>
        <v>7</v>
      </c>
      <c r="B208" s="160" t="s">
        <v>653</v>
      </c>
      <c r="C208" s="97" t="str">
        <f>IFERROR(VLOOKUP(A208,$B$418:D620,2,FALSE),"")</f>
        <v>SINAPI</v>
      </c>
      <c r="D208" s="97" t="str">
        <f>IFERROR(VLOOKUP(A208,$B$418:E620,3,FALSE),"")</f>
        <v>2026/01</v>
      </c>
      <c r="E208" s="98" t="s">
        <v>654</v>
      </c>
      <c r="F208" s="119" t="s">
        <v>35</v>
      </c>
      <c r="G208" s="99">
        <v>1</v>
      </c>
      <c r="H208" s="99">
        <f t="shared" si="21"/>
        <v>37.83</v>
      </c>
      <c r="I208" s="99">
        <f t="shared" si="22"/>
        <v>37.83</v>
      </c>
      <c r="J208" s="99">
        <v>45.78</v>
      </c>
      <c r="K208" s="161">
        <f t="shared" si="32"/>
        <v>45.78</v>
      </c>
    </row>
    <row r="209" spans="1:11" ht="25.5" x14ac:dyDescent="0.2">
      <c r="A209" s="147">
        <f t="shared" si="27"/>
        <v>18</v>
      </c>
      <c r="B209" s="160" t="s">
        <v>147</v>
      </c>
      <c r="C209" s="97" t="str">
        <f>IFERROR(VLOOKUP(A209,$B$418:D621,2,FALSE),"")</f>
        <v xml:space="preserve"> PINI-N</v>
      </c>
      <c r="D209" s="97" t="str">
        <f>IFERROR(VLOOKUP(A209,$B$418:E621,3,FALSE),"")</f>
        <v>2026/02</v>
      </c>
      <c r="E209" s="98" t="s">
        <v>148</v>
      </c>
      <c r="F209" s="119" t="s">
        <v>35</v>
      </c>
      <c r="G209" s="99">
        <v>1</v>
      </c>
      <c r="H209" s="99">
        <f t="shared" si="21"/>
        <v>62.2</v>
      </c>
      <c r="I209" s="99">
        <f t="shared" si="22"/>
        <v>62.2</v>
      </c>
      <c r="J209" s="99">
        <v>75.260000000000005</v>
      </c>
      <c r="K209" s="161">
        <f t="shared" si="32"/>
        <v>75.260000000000005</v>
      </c>
    </row>
    <row r="210" spans="1:11" ht="25.5" x14ac:dyDescent="0.2">
      <c r="A210" s="147">
        <f t="shared" si="27"/>
        <v>18</v>
      </c>
      <c r="B210" s="160" t="s">
        <v>655</v>
      </c>
      <c r="C210" s="97" t="str">
        <f>IFERROR(VLOOKUP(A210,$B$418:D622,2,FALSE),"")</f>
        <v xml:space="preserve"> PINI-N</v>
      </c>
      <c r="D210" s="97" t="str">
        <f>IFERROR(VLOOKUP(A210,$B$418:E622,3,FALSE),"")</f>
        <v>2026/02</v>
      </c>
      <c r="E210" s="98" t="s">
        <v>656</v>
      </c>
      <c r="F210" s="119" t="s">
        <v>35</v>
      </c>
      <c r="G210" s="99">
        <v>2</v>
      </c>
      <c r="H210" s="99">
        <f t="shared" si="21"/>
        <v>14.91</v>
      </c>
      <c r="I210" s="99">
        <f t="shared" si="22"/>
        <v>29.82</v>
      </c>
      <c r="J210" s="99">
        <v>18.04</v>
      </c>
      <c r="K210" s="161">
        <f t="shared" si="32"/>
        <v>36.08</v>
      </c>
    </row>
    <row r="211" spans="1:11" x14ac:dyDescent="0.2">
      <c r="A211" s="147">
        <f t="shared" si="27"/>
        <v>5</v>
      </c>
      <c r="B211" s="159" t="s">
        <v>662</v>
      </c>
      <c r="C211" s="182" t="s">
        <v>149</v>
      </c>
      <c r="D211" s="183"/>
      <c r="E211" s="183"/>
      <c r="F211" s="183"/>
      <c r="G211" s="183"/>
      <c r="H211" s="183"/>
      <c r="I211" s="183"/>
      <c r="J211" s="183"/>
      <c r="K211" s="184"/>
    </row>
    <row r="212" spans="1:11" ht="38.25" x14ac:dyDescent="0.2">
      <c r="A212" s="147">
        <f t="shared" si="27"/>
        <v>6</v>
      </c>
      <c r="B212" s="160" t="s">
        <v>65</v>
      </c>
      <c r="C212" s="97" t="str">
        <f>IFERROR(VLOOKUP(A212,$B$418:D624,2,FALSE),"")</f>
        <v>SINAPI</v>
      </c>
      <c r="D212" s="97" t="str">
        <f>IFERROR(VLOOKUP(A212,$B$418:E624,3,FALSE),"")</f>
        <v>2026/01</v>
      </c>
      <c r="E212" s="98" t="s">
        <v>66</v>
      </c>
      <c r="F212" s="119" t="s">
        <v>35</v>
      </c>
      <c r="G212" s="99">
        <v>1</v>
      </c>
      <c r="H212" s="99">
        <f t="shared" si="21"/>
        <v>35.65</v>
      </c>
      <c r="I212" s="99">
        <f t="shared" ref="I212:I283" si="33">ROUND(H212*G212,2)</f>
        <v>35.65</v>
      </c>
      <c r="J212" s="99">
        <v>43.14</v>
      </c>
      <c r="K212" s="161">
        <f>ROUND(G212*J212,2)</f>
        <v>43.14</v>
      </c>
    </row>
    <row r="213" spans="1:11" ht="51" x14ac:dyDescent="0.2">
      <c r="A213" s="147">
        <f t="shared" si="27"/>
        <v>6</v>
      </c>
      <c r="B213" s="160" t="s">
        <v>658</v>
      </c>
      <c r="C213" s="97" t="str">
        <f>IFERROR(VLOOKUP(A213,$B$418:D625,2,FALSE),"")</f>
        <v>SINAPI</v>
      </c>
      <c r="D213" s="97" t="str">
        <f>IFERROR(VLOOKUP(A213,$B$418:E625,3,FALSE),"")</f>
        <v>2026/01</v>
      </c>
      <c r="E213" s="98" t="s">
        <v>659</v>
      </c>
      <c r="F213" s="119" t="s">
        <v>35</v>
      </c>
      <c r="G213" s="99">
        <v>8</v>
      </c>
      <c r="H213" s="99">
        <f t="shared" si="21"/>
        <v>83.31</v>
      </c>
      <c r="I213" s="99">
        <f t="shared" si="33"/>
        <v>666.48</v>
      </c>
      <c r="J213" s="99">
        <v>100.8</v>
      </c>
      <c r="K213" s="161">
        <f>ROUND(G213*J213,2)</f>
        <v>806.4</v>
      </c>
    </row>
    <row r="214" spans="1:11" ht="38.25" x14ac:dyDescent="0.2">
      <c r="A214" s="147">
        <f t="shared" si="27"/>
        <v>6</v>
      </c>
      <c r="B214" s="160" t="s">
        <v>152</v>
      </c>
      <c r="C214" s="97" t="str">
        <f>IFERROR(VLOOKUP(A214,$B$418:D626,2,FALSE),"")</f>
        <v>SINAPI</v>
      </c>
      <c r="D214" s="97" t="str">
        <f>IFERROR(VLOOKUP(A214,$B$418:E626,3,FALSE),"")</f>
        <v>2026/01</v>
      </c>
      <c r="E214" s="98" t="s">
        <v>153</v>
      </c>
      <c r="F214" s="119" t="s">
        <v>35</v>
      </c>
      <c r="G214" s="99">
        <v>1</v>
      </c>
      <c r="H214" s="99">
        <f t="shared" ref="H214:H285" si="34">ROUND(J214/1.21,2)</f>
        <v>94.08</v>
      </c>
      <c r="I214" s="99">
        <f t="shared" si="33"/>
        <v>94.08</v>
      </c>
      <c r="J214" s="99">
        <v>113.84</v>
      </c>
      <c r="K214" s="161">
        <f>ROUND(G214*J214,2)</f>
        <v>113.84</v>
      </c>
    </row>
    <row r="215" spans="1:11" ht="38.25" x14ac:dyDescent="0.2">
      <c r="A215" s="147">
        <f t="shared" si="27"/>
        <v>6</v>
      </c>
      <c r="B215" s="160" t="s">
        <v>154</v>
      </c>
      <c r="C215" s="97" t="str">
        <f>IFERROR(VLOOKUP(A215,$B$418:D627,2,FALSE),"")</f>
        <v>SINAPI</v>
      </c>
      <c r="D215" s="97" t="str">
        <f>IFERROR(VLOOKUP(A215,$B$418:E627,3,FALSE),"")</f>
        <v>2026/01</v>
      </c>
      <c r="E215" s="98" t="s">
        <v>155</v>
      </c>
      <c r="F215" s="119" t="s">
        <v>35</v>
      </c>
      <c r="G215" s="99">
        <v>2</v>
      </c>
      <c r="H215" s="99">
        <f t="shared" si="34"/>
        <v>248.95</v>
      </c>
      <c r="I215" s="99">
        <f t="shared" si="33"/>
        <v>497.9</v>
      </c>
      <c r="J215" s="99">
        <v>301.23</v>
      </c>
      <c r="K215" s="161">
        <f>ROUND(G215*J215,2)</f>
        <v>602.46</v>
      </c>
    </row>
    <row r="216" spans="1:11" ht="38.25" x14ac:dyDescent="0.2">
      <c r="A216" s="147">
        <f t="shared" si="27"/>
        <v>7</v>
      </c>
      <c r="B216" s="160" t="s">
        <v>660</v>
      </c>
      <c r="C216" s="97" t="str">
        <f>IFERROR(VLOOKUP(A216,$B$418:D628,2,FALSE),"")</f>
        <v>SINAPI</v>
      </c>
      <c r="D216" s="97" t="str">
        <f>IFERROR(VLOOKUP(A216,$B$418:E628,3,FALSE),"")</f>
        <v>2026/01</v>
      </c>
      <c r="E216" s="98" t="s">
        <v>661</v>
      </c>
      <c r="F216" s="119" t="s">
        <v>35</v>
      </c>
      <c r="G216" s="99">
        <v>1</v>
      </c>
      <c r="H216" s="99">
        <f t="shared" si="34"/>
        <v>33.119999999999997</v>
      </c>
      <c r="I216" s="99">
        <f t="shared" si="33"/>
        <v>33.119999999999997</v>
      </c>
      <c r="J216" s="99">
        <v>40.08</v>
      </c>
      <c r="K216" s="161">
        <f>ROUND(G216*J216,2)</f>
        <v>40.08</v>
      </c>
    </row>
    <row r="217" spans="1:11" x14ac:dyDescent="0.2">
      <c r="A217" s="147">
        <f t="shared" si="27"/>
        <v>5</v>
      </c>
      <c r="B217" s="159" t="s">
        <v>693</v>
      </c>
      <c r="C217" s="182" t="s">
        <v>663</v>
      </c>
      <c r="D217" s="183"/>
      <c r="E217" s="183"/>
      <c r="F217" s="183"/>
      <c r="G217" s="183"/>
      <c r="H217" s="183"/>
      <c r="I217" s="183"/>
      <c r="J217" s="183"/>
      <c r="K217" s="184"/>
    </row>
    <row r="218" spans="1:11" ht="51" x14ac:dyDescent="0.2">
      <c r="A218" s="147">
        <f t="shared" si="27"/>
        <v>6</v>
      </c>
      <c r="B218" s="160" t="s">
        <v>1998</v>
      </c>
      <c r="C218" s="97" t="str">
        <f>IFERROR(VLOOKUP(A218,$B$418:D630,2,FALSE),"")</f>
        <v>SINAPI</v>
      </c>
      <c r="D218" s="97" t="str">
        <f>IFERROR(VLOOKUP(A218,$B$418:E630,3,FALSE),"")</f>
        <v>2026/01</v>
      </c>
      <c r="E218" s="98" t="s">
        <v>2011</v>
      </c>
      <c r="F218" s="119" t="s">
        <v>40</v>
      </c>
      <c r="G218" s="99">
        <v>49.8</v>
      </c>
      <c r="H218" s="99">
        <f t="shared" si="34"/>
        <v>116.41</v>
      </c>
      <c r="I218" s="99">
        <f t="shared" si="33"/>
        <v>5797.22</v>
      </c>
      <c r="J218" s="99">
        <v>140.86000000000001</v>
      </c>
      <c r="K218" s="161">
        <f t="shared" ref="K218:K240" si="35">ROUND(G218*J218,2)</f>
        <v>7014.83</v>
      </c>
    </row>
    <row r="219" spans="1:11" ht="38.25" x14ac:dyDescent="0.2">
      <c r="A219" s="147">
        <f t="shared" si="27"/>
        <v>6</v>
      </c>
      <c r="B219" s="160" t="s">
        <v>154</v>
      </c>
      <c r="C219" s="97" t="str">
        <f>IFERROR(VLOOKUP(A219,$B$418:D631,2,FALSE),"")</f>
        <v>SINAPI</v>
      </c>
      <c r="D219" s="97" t="str">
        <f>IFERROR(VLOOKUP(A219,$B$418:E631,3,FALSE),"")</f>
        <v>2026/01</v>
      </c>
      <c r="E219" s="98" t="s">
        <v>155</v>
      </c>
      <c r="F219" s="119" t="s">
        <v>35</v>
      </c>
      <c r="G219" s="99">
        <v>2</v>
      </c>
      <c r="H219" s="99">
        <f t="shared" si="34"/>
        <v>248.95</v>
      </c>
      <c r="I219" s="99">
        <f t="shared" si="33"/>
        <v>497.9</v>
      </c>
      <c r="J219" s="99">
        <v>301.23</v>
      </c>
      <c r="K219" s="161">
        <f t="shared" si="35"/>
        <v>602.46</v>
      </c>
    </row>
    <row r="220" spans="1:11" ht="51" x14ac:dyDescent="0.2">
      <c r="A220" s="147">
        <f t="shared" ref="A220:A222" si="36">LEN(B220)</f>
        <v>6</v>
      </c>
      <c r="B220" s="160" t="s">
        <v>1999</v>
      </c>
      <c r="C220" s="97" t="str">
        <f>IFERROR(VLOOKUP(A220,$B$418:D632,2,FALSE),"")</f>
        <v>SINAPI</v>
      </c>
      <c r="D220" s="97" t="str">
        <f>IFERROR(VLOOKUP(A220,$B$418:E632,3,FALSE),"")</f>
        <v>2026/01</v>
      </c>
      <c r="E220" s="98" t="s">
        <v>2002</v>
      </c>
      <c r="F220" s="119" t="s">
        <v>35</v>
      </c>
      <c r="G220" s="99">
        <v>23</v>
      </c>
      <c r="H220" s="99">
        <f t="shared" ref="H220:H222" si="37">ROUND(J220/1.21,2)</f>
        <v>53.3</v>
      </c>
      <c r="I220" s="99">
        <f t="shared" ref="I220:I222" si="38">ROUND(H220*G220,2)</f>
        <v>1225.9000000000001</v>
      </c>
      <c r="J220" s="99">
        <v>64.489999999999995</v>
      </c>
      <c r="K220" s="161">
        <f t="shared" ref="K220:K222" si="39">ROUND(G220*J220,2)</f>
        <v>1483.27</v>
      </c>
    </row>
    <row r="221" spans="1:11" ht="51" x14ac:dyDescent="0.2">
      <c r="A221" s="147">
        <f t="shared" si="36"/>
        <v>6</v>
      </c>
      <c r="B221" s="160" t="s">
        <v>2000</v>
      </c>
      <c r="C221" s="97" t="str">
        <f>IFERROR(VLOOKUP(A221,$B$418:D633,2,FALSE),"")</f>
        <v>SINAPI</v>
      </c>
      <c r="D221" s="97" t="str">
        <f>IFERROR(VLOOKUP(A221,$B$418:E633,3,FALSE),"")</f>
        <v>2026/01</v>
      </c>
      <c r="E221" s="98" t="s">
        <v>2003</v>
      </c>
      <c r="F221" s="119" t="s">
        <v>35</v>
      </c>
      <c r="G221" s="99">
        <v>10</v>
      </c>
      <c r="H221" s="99">
        <f t="shared" si="37"/>
        <v>121.69</v>
      </c>
      <c r="I221" s="99">
        <f t="shared" si="38"/>
        <v>1216.9000000000001</v>
      </c>
      <c r="J221" s="99">
        <v>147.25</v>
      </c>
      <c r="K221" s="161">
        <f t="shared" si="39"/>
        <v>1472.5</v>
      </c>
    </row>
    <row r="222" spans="1:11" ht="38.25" x14ac:dyDescent="0.2">
      <c r="A222" s="147">
        <f t="shared" si="36"/>
        <v>6</v>
      </c>
      <c r="B222" s="160" t="s">
        <v>2001</v>
      </c>
      <c r="C222" s="97" t="str">
        <f>IFERROR(VLOOKUP(A222,$B$418:D634,2,FALSE),"")</f>
        <v>SINAPI</v>
      </c>
      <c r="D222" s="97" t="str">
        <f>IFERROR(VLOOKUP(A222,$B$418:E634,3,FALSE),"")</f>
        <v>2026/01</v>
      </c>
      <c r="E222" s="98" t="s">
        <v>2004</v>
      </c>
      <c r="F222" s="119" t="s">
        <v>35</v>
      </c>
      <c r="G222" s="99">
        <v>1</v>
      </c>
      <c r="H222" s="99">
        <f t="shared" si="37"/>
        <v>180.47</v>
      </c>
      <c r="I222" s="99">
        <f t="shared" si="38"/>
        <v>180.47</v>
      </c>
      <c r="J222" s="99">
        <v>218.37</v>
      </c>
      <c r="K222" s="161">
        <f t="shared" si="39"/>
        <v>218.37</v>
      </c>
    </row>
    <row r="223" spans="1:11" ht="38.25" x14ac:dyDescent="0.2">
      <c r="A223" s="147">
        <f t="shared" si="27"/>
        <v>6</v>
      </c>
      <c r="B223" s="160" t="s">
        <v>664</v>
      </c>
      <c r="C223" s="97" t="str">
        <f>IFERROR(VLOOKUP(A223,$B$418:D632,2,FALSE),"")</f>
        <v>SINAPI</v>
      </c>
      <c r="D223" s="97" t="str">
        <f>IFERROR(VLOOKUP(A223,$B$418:E632,3,FALSE),"")</f>
        <v>2026/01</v>
      </c>
      <c r="E223" s="98" t="s">
        <v>665</v>
      </c>
      <c r="F223" s="119" t="s">
        <v>35</v>
      </c>
      <c r="G223" s="99">
        <v>1</v>
      </c>
      <c r="H223" s="99">
        <f t="shared" si="34"/>
        <v>716.97</v>
      </c>
      <c r="I223" s="99">
        <f t="shared" si="33"/>
        <v>716.97</v>
      </c>
      <c r="J223" s="99">
        <v>867.53</v>
      </c>
      <c r="K223" s="161">
        <f t="shared" si="35"/>
        <v>867.53</v>
      </c>
    </row>
    <row r="224" spans="1:11" ht="38.25" x14ac:dyDescent="0.2">
      <c r="A224" s="147">
        <f t="shared" si="27"/>
        <v>7</v>
      </c>
      <c r="B224" s="160" t="s">
        <v>666</v>
      </c>
      <c r="C224" s="97" t="str">
        <f>IFERROR(VLOOKUP(A224,$B$418:D633,2,FALSE),"")</f>
        <v>SINAPI</v>
      </c>
      <c r="D224" s="97" t="str">
        <f>IFERROR(VLOOKUP(A224,$B$418:E633,3,FALSE),"")</f>
        <v>2026/01</v>
      </c>
      <c r="E224" s="98" t="s">
        <v>667</v>
      </c>
      <c r="F224" s="119" t="s">
        <v>35</v>
      </c>
      <c r="G224" s="99">
        <v>2</v>
      </c>
      <c r="H224" s="99">
        <f t="shared" si="34"/>
        <v>233.79</v>
      </c>
      <c r="I224" s="99">
        <f t="shared" si="33"/>
        <v>467.58</v>
      </c>
      <c r="J224" s="99">
        <v>282.89</v>
      </c>
      <c r="K224" s="161">
        <f t="shared" si="35"/>
        <v>565.78</v>
      </c>
    </row>
    <row r="225" spans="1:12" ht="38.25" x14ac:dyDescent="0.2">
      <c r="A225" s="147">
        <f t="shared" si="27"/>
        <v>7</v>
      </c>
      <c r="B225" s="160" t="s">
        <v>2006</v>
      </c>
      <c r="C225" s="97" t="str">
        <f>IFERROR(VLOOKUP(A225,$B$418:D634,2,FALSE),"")</f>
        <v>SINAPI</v>
      </c>
      <c r="D225" s="97" t="str">
        <f>IFERROR(VLOOKUP(A225,$B$418:E634,3,FALSE),"")</f>
        <v>2026/01</v>
      </c>
      <c r="E225" s="98" t="s">
        <v>2005</v>
      </c>
      <c r="F225" s="119" t="s">
        <v>35</v>
      </c>
      <c r="G225" s="99">
        <v>5</v>
      </c>
      <c r="H225" s="99">
        <f t="shared" si="34"/>
        <v>262.49</v>
      </c>
      <c r="I225" s="99">
        <f t="shared" si="33"/>
        <v>1312.45</v>
      </c>
      <c r="J225" s="99">
        <v>317.61</v>
      </c>
      <c r="K225" s="161">
        <f t="shared" si="35"/>
        <v>1588.05</v>
      </c>
    </row>
    <row r="226" spans="1:12" ht="76.5" x14ac:dyDescent="0.2">
      <c r="A226" s="147">
        <f t="shared" si="27"/>
        <v>7</v>
      </c>
      <c r="B226" s="160" t="s">
        <v>668</v>
      </c>
      <c r="C226" s="97" t="str">
        <f>IFERROR(VLOOKUP(A226,$B$418:D635,2,FALSE),"")</f>
        <v>SINAPI</v>
      </c>
      <c r="D226" s="97" t="str">
        <f>IFERROR(VLOOKUP(A226,$B$418:E635,3,FALSE),"")</f>
        <v>2026/01</v>
      </c>
      <c r="E226" s="98" t="s">
        <v>669</v>
      </c>
      <c r="F226" s="119" t="s">
        <v>35</v>
      </c>
      <c r="G226" s="99">
        <v>1</v>
      </c>
      <c r="H226" s="99">
        <f t="shared" si="34"/>
        <v>1930.48</v>
      </c>
      <c r="I226" s="99">
        <f t="shared" si="33"/>
        <v>1930.48</v>
      </c>
      <c r="J226" s="99">
        <v>2335.88</v>
      </c>
      <c r="K226" s="161">
        <f t="shared" si="35"/>
        <v>2335.88</v>
      </c>
    </row>
    <row r="227" spans="1:12" ht="38.25" x14ac:dyDescent="0.2">
      <c r="A227" s="147">
        <f t="shared" si="27"/>
        <v>7</v>
      </c>
      <c r="B227" s="160" t="s">
        <v>670</v>
      </c>
      <c r="C227" s="100" t="str">
        <f>IFERROR(VLOOKUP(A227,$B$418:D637,2,FALSE),"")</f>
        <v>SINAPI</v>
      </c>
      <c r="D227" s="100" t="str">
        <f>IFERROR(VLOOKUP(A227,$B$418:E637,3,FALSE),"")</f>
        <v>2026/01</v>
      </c>
      <c r="E227" s="145" t="s">
        <v>671</v>
      </c>
      <c r="F227" s="119" t="s">
        <v>35</v>
      </c>
      <c r="G227" s="143">
        <v>1</v>
      </c>
      <c r="H227" s="99">
        <f t="shared" si="34"/>
        <v>189.82</v>
      </c>
      <c r="I227" s="99">
        <f t="shared" si="33"/>
        <v>189.82</v>
      </c>
      <c r="J227" s="143">
        <v>229.68</v>
      </c>
      <c r="K227" s="163">
        <f t="shared" si="35"/>
        <v>229.68</v>
      </c>
    </row>
    <row r="228" spans="1:12" ht="38.25" x14ac:dyDescent="0.2">
      <c r="A228" s="147">
        <f t="shared" si="27"/>
        <v>8</v>
      </c>
      <c r="B228" s="160" t="s">
        <v>672</v>
      </c>
      <c r="C228" s="97" t="str">
        <f>IFERROR(VLOOKUP(A228,$B$418:D638,2,FALSE),"")</f>
        <v>SINAPI</v>
      </c>
      <c r="D228" s="97" t="str">
        <f>IFERROR(VLOOKUP(A228,$B$418:E638,3,FALSE),"")</f>
        <v>2026/01</v>
      </c>
      <c r="E228" s="98" t="s">
        <v>673</v>
      </c>
      <c r="F228" s="119" t="s">
        <v>35</v>
      </c>
      <c r="G228" s="99">
        <v>9</v>
      </c>
      <c r="H228" s="99">
        <f t="shared" si="34"/>
        <v>215.07</v>
      </c>
      <c r="I228" s="99">
        <f t="shared" si="33"/>
        <v>1935.63</v>
      </c>
      <c r="J228" s="99">
        <v>260.23</v>
      </c>
      <c r="K228" s="161">
        <f t="shared" si="35"/>
        <v>2342.0700000000002</v>
      </c>
      <c r="L228" s="137"/>
    </row>
    <row r="229" spans="1:12" ht="25.5" x14ac:dyDescent="0.2">
      <c r="A229" s="147">
        <f t="shared" si="27"/>
        <v>15</v>
      </c>
      <c r="B229" s="160" t="s">
        <v>674</v>
      </c>
      <c r="C229" s="97" t="str">
        <f>IFERROR(VLOOKUP(A229,$B$418:D639,2,FALSE),"")</f>
        <v xml:space="preserve"> CPOS</v>
      </c>
      <c r="D229" s="97" t="str">
        <f>IFERROR(VLOOKUP(A229,$B$418:E639,3,FALSE),"")</f>
        <v>2025/11</v>
      </c>
      <c r="E229" s="98" t="s">
        <v>675</v>
      </c>
      <c r="F229" s="119" t="s">
        <v>35</v>
      </c>
      <c r="G229" s="99">
        <v>1</v>
      </c>
      <c r="H229" s="99">
        <f t="shared" si="34"/>
        <v>6082.54</v>
      </c>
      <c r="I229" s="99">
        <f t="shared" si="33"/>
        <v>6082.54</v>
      </c>
      <c r="J229" s="99">
        <v>7359.87</v>
      </c>
      <c r="K229" s="161">
        <f t="shared" si="35"/>
        <v>7359.87</v>
      </c>
      <c r="L229" s="136" t="s">
        <v>1921</v>
      </c>
    </row>
    <row r="230" spans="1:12" ht="38.25" x14ac:dyDescent="0.2">
      <c r="A230" s="147">
        <f t="shared" si="27"/>
        <v>15</v>
      </c>
      <c r="B230" s="160" t="s">
        <v>676</v>
      </c>
      <c r="C230" s="97" t="str">
        <f>IFERROR(VLOOKUP(A230,$B$418:D640,2,FALSE),"")</f>
        <v xml:space="preserve"> CPOS</v>
      </c>
      <c r="D230" s="97" t="str">
        <f>IFERROR(VLOOKUP(A230,$B$418:E640,3,FALSE),"")</f>
        <v>2025/11</v>
      </c>
      <c r="E230" s="98" t="s">
        <v>677</v>
      </c>
      <c r="F230" s="119" t="s">
        <v>35</v>
      </c>
      <c r="G230" s="99">
        <v>1</v>
      </c>
      <c r="H230" s="99">
        <f t="shared" si="34"/>
        <v>649.07000000000005</v>
      </c>
      <c r="I230" s="99">
        <f t="shared" si="33"/>
        <v>649.07000000000005</v>
      </c>
      <c r="J230" s="99">
        <v>785.38</v>
      </c>
      <c r="K230" s="161">
        <f t="shared" si="35"/>
        <v>785.38</v>
      </c>
    </row>
    <row r="231" spans="1:12" ht="25.5" x14ac:dyDescent="0.2">
      <c r="A231" s="147">
        <f>LEN(B231)</f>
        <v>15</v>
      </c>
      <c r="B231" s="160" t="s">
        <v>678</v>
      </c>
      <c r="C231" s="97" t="str">
        <f>IFERROR(VLOOKUP(A231,$B$418:D641,2,FALSE),"")</f>
        <v xml:space="preserve"> CPOS</v>
      </c>
      <c r="D231" s="97" t="str">
        <f>IFERROR(VLOOKUP(A231,$B$418:E641,3,FALSE),"")</f>
        <v>2025/11</v>
      </c>
      <c r="E231" s="98" t="s">
        <v>679</v>
      </c>
      <c r="F231" s="119" t="s">
        <v>35</v>
      </c>
      <c r="G231" s="99">
        <v>2</v>
      </c>
      <c r="H231" s="99">
        <f>ROUND(J231/1.21,2)</f>
        <v>83.41</v>
      </c>
      <c r="I231" s="99">
        <f>ROUND(H231*G231,2)</f>
        <v>166.82</v>
      </c>
      <c r="J231" s="99">
        <v>100.93</v>
      </c>
      <c r="K231" s="161">
        <f>ROUND(G231*J231,2)</f>
        <v>201.86</v>
      </c>
    </row>
    <row r="232" spans="1:12" ht="25.5" x14ac:dyDescent="0.2">
      <c r="A232" s="147">
        <f t="shared" ref="A232" si="40">LEN(B232)</f>
        <v>15</v>
      </c>
      <c r="B232" s="160" t="s">
        <v>2012</v>
      </c>
      <c r="C232" s="97" t="str">
        <f>IFERROR(VLOOKUP(A232,$B$418:D641,2,FALSE),"")</f>
        <v xml:space="preserve"> CPOS</v>
      </c>
      <c r="D232" s="97" t="str">
        <f>IFERROR(VLOOKUP(A232,$B$418:E641,3,FALSE),"")</f>
        <v>2025/11</v>
      </c>
      <c r="E232" s="98" t="s">
        <v>2013</v>
      </c>
      <c r="F232" s="119" t="s">
        <v>35</v>
      </c>
      <c r="G232" s="99">
        <v>1</v>
      </c>
      <c r="H232" s="99">
        <f t="shared" ref="H232" si="41">ROUND(J232/1.21,2)</f>
        <v>4051.7</v>
      </c>
      <c r="I232" s="99">
        <f t="shared" ref="I232" si="42">ROUND(H232*G232,2)</f>
        <v>4051.7</v>
      </c>
      <c r="J232" s="99">
        <v>4902.5600000000004</v>
      </c>
      <c r="K232" s="161">
        <f t="shared" ref="K232" si="43">ROUND(G232*J232,2)</f>
        <v>4902.5600000000004</v>
      </c>
    </row>
    <row r="233" spans="1:12" x14ac:dyDescent="0.2">
      <c r="A233" s="147">
        <f t="shared" si="27"/>
        <v>15</v>
      </c>
      <c r="B233" s="160" t="s">
        <v>680</v>
      </c>
      <c r="C233" s="97" t="str">
        <f>IFERROR(VLOOKUP(A233,$B$418:D642,2,FALSE),"")</f>
        <v xml:space="preserve"> CPOS</v>
      </c>
      <c r="D233" s="97" t="str">
        <f>IFERROR(VLOOKUP(A233,$B$418:E642,3,FALSE),"")</f>
        <v>2025/11</v>
      </c>
      <c r="E233" s="98" t="s">
        <v>681</v>
      </c>
      <c r="F233" s="119" t="s">
        <v>35</v>
      </c>
      <c r="G233" s="99">
        <v>2</v>
      </c>
      <c r="H233" s="99">
        <f t="shared" si="34"/>
        <v>341.76</v>
      </c>
      <c r="I233" s="99">
        <f t="shared" si="33"/>
        <v>683.52</v>
      </c>
      <c r="J233" s="99">
        <v>413.53</v>
      </c>
      <c r="K233" s="161">
        <f t="shared" si="35"/>
        <v>827.06</v>
      </c>
    </row>
    <row r="234" spans="1:12" ht="25.5" x14ac:dyDescent="0.2">
      <c r="A234" s="147">
        <f t="shared" si="27"/>
        <v>15</v>
      </c>
      <c r="B234" s="160" t="s">
        <v>682</v>
      </c>
      <c r="C234" s="100" t="str">
        <f>IFERROR(VLOOKUP(A234,$B$418:D643,2,FALSE),"")</f>
        <v xml:space="preserve"> CPOS</v>
      </c>
      <c r="D234" s="100" t="str">
        <f>IFERROR(VLOOKUP(A234,$B$418:E643,3,FALSE),"")</f>
        <v>2025/11</v>
      </c>
      <c r="E234" s="145" t="s">
        <v>683</v>
      </c>
      <c r="F234" s="119" t="s">
        <v>35</v>
      </c>
      <c r="G234" s="143">
        <v>1</v>
      </c>
      <c r="H234" s="99">
        <f t="shared" si="34"/>
        <v>833.02</v>
      </c>
      <c r="I234" s="99">
        <f t="shared" si="33"/>
        <v>833.02</v>
      </c>
      <c r="J234" s="143">
        <v>1007.95</v>
      </c>
      <c r="K234" s="163">
        <f t="shared" si="35"/>
        <v>1007.95</v>
      </c>
    </row>
    <row r="235" spans="1:12" x14ac:dyDescent="0.2">
      <c r="A235" s="147">
        <f t="shared" si="27"/>
        <v>15</v>
      </c>
      <c r="B235" s="160" t="s">
        <v>684</v>
      </c>
      <c r="C235" s="97" t="str">
        <f>IFERROR(VLOOKUP(A235,$B$418:D644,2,FALSE),"")</f>
        <v xml:space="preserve"> CPOS</v>
      </c>
      <c r="D235" s="97" t="str">
        <f>IFERROR(VLOOKUP(A235,$B$418:E644,3,FALSE),"")</f>
        <v>2025/11</v>
      </c>
      <c r="E235" s="98" t="s">
        <v>685</v>
      </c>
      <c r="F235" s="119" t="s">
        <v>35</v>
      </c>
      <c r="G235" s="99">
        <v>35</v>
      </c>
      <c r="H235" s="99">
        <f t="shared" si="34"/>
        <v>268.01</v>
      </c>
      <c r="I235" s="99">
        <f t="shared" si="33"/>
        <v>9380.35</v>
      </c>
      <c r="J235" s="99">
        <v>324.29000000000002</v>
      </c>
      <c r="K235" s="161">
        <f t="shared" si="35"/>
        <v>11350.15</v>
      </c>
    </row>
    <row r="236" spans="1:12" x14ac:dyDescent="0.2">
      <c r="A236" s="147">
        <f t="shared" ref="A236" si="44">LEN(B236)</f>
        <v>15</v>
      </c>
      <c r="B236" s="160" t="s">
        <v>2007</v>
      </c>
      <c r="C236" s="97" t="str">
        <f>IFERROR(VLOOKUP(A236,$B$418:D644,2,FALSE),"")</f>
        <v xml:space="preserve"> CPOS</v>
      </c>
      <c r="D236" s="97" t="str">
        <f>IFERROR(VLOOKUP(A236,$B$418:E644,3,FALSE),"")</f>
        <v>2025/11</v>
      </c>
      <c r="E236" s="98" t="s">
        <v>2008</v>
      </c>
      <c r="F236" s="119" t="s">
        <v>35</v>
      </c>
      <c r="G236" s="99">
        <v>2</v>
      </c>
      <c r="H236" s="99">
        <f t="shared" ref="H236" si="45">ROUND(J236/1.21,2)</f>
        <v>203.56</v>
      </c>
      <c r="I236" s="99">
        <f t="shared" ref="I236" si="46">ROUND(H236*G236,2)</f>
        <v>407.12</v>
      </c>
      <c r="J236" s="99">
        <v>246.31</v>
      </c>
      <c r="K236" s="161">
        <f t="shared" ref="K236" si="47">ROUND(G236*J236,2)</f>
        <v>492.62</v>
      </c>
    </row>
    <row r="237" spans="1:12" ht="38.25" x14ac:dyDescent="0.2">
      <c r="A237" s="147">
        <f t="shared" si="27"/>
        <v>15</v>
      </c>
      <c r="B237" s="160" t="s">
        <v>686</v>
      </c>
      <c r="C237" s="97" t="str">
        <f>IFERROR(VLOOKUP(A237,$B$418:D645,2,FALSE),"")</f>
        <v xml:space="preserve"> CPOS</v>
      </c>
      <c r="D237" s="97" t="str">
        <f>IFERROR(VLOOKUP(A237,$B$418:E645,3,FALSE),"")</f>
        <v>2025/11</v>
      </c>
      <c r="E237" s="98" t="s">
        <v>687</v>
      </c>
      <c r="F237" s="119" t="s">
        <v>35</v>
      </c>
      <c r="G237" s="99">
        <v>9</v>
      </c>
      <c r="H237" s="99">
        <f t="shared" si="34"/>
        <v>25.48</v>
      </c>
      <c r="I237" s="99">
        <f t="shared" si="33"/>
        <v>229.32</v>
      </c>
      <c r="J237" s="99">
        <v>30.83</v>
      </c>
      <c r="K237" s="161">
        <f t="shared" si="35"/>
        <v>277.47000000000003</v>
      </c>
    </row>
    <row r="238" spans="1:12" ht="38.25" x14ac:dyDescent="0.2">
      <c r="A238" s="147">
        <f t="shared" si="27"/>
        <v>15</v>
      </c>
      <c r="B238" s="160" t="s">
        <v>688</v>
      </c>
      <c r="C238" s="97" t="str">
        <f>IFERROR(VLOOKUP(A238,$B$418:D646,2,FALSE),"")</f>
        <v xml:space="preserve"> CPOS</v>
      </c>
      <c r="D238" s="97" t="str">
        <f>IFERROR(VLOOKUP(A238,$B$418:E646,3,FALSE),"")</f>
        <v>2025/11</v>
      </c>
      <c r="E238" s="98" t="s">
        <v>689</v>
      </c>
      <c r="F238" s="119" t="s">
        <v>35</v>
      </c>
      <c r="G238" s="99">
        <v>16</v>
      </c>
      <c r="H238" s="99">
        <f t="shared" si="34"/>
        <v>29.7</v>
      </c>
      <c r="I238" s="99">
        <f t="shared" si="33"/>
        <v>475.2</v>
      </c>
      <c r="J238" s="99">
        <v>35.94</v>
      </c>
      <c r="K238" s="161">
        <f t="shared" si="35"/>
        <v>575.04</v>
      </c>
    </row>
    <row r="239" spans="1:12" ht="25.5" x14ac:dyDescent="0.2">
      <c r="A239" s="147">
        <f t="shared" ref="A239" si="48">LEN(B239)</f>
        <v>19</v>
      </c>
      <c r="B239" s="160" t="s">
        <v>2009</v>
      </c>
      <c r="C239" s="97" t="str">
        <f>IFERROR(VLOOKUP(A239,$B$418:D646,2,FALSE),"")</f>
        <v xml:space="preserve"> FDE</v>
      </c>
      <c r="D239" s="97" t="str">
        <f>IFERROR(VLOOKUP(A239,$B$418:E646,3,FALSE),"")</f>
        <v>2026/01</v>
      </c>
      <c r="E239" s="98" t="s">
        <v>2010</v>
      </c>
      <c r="F239" s="119" t="s">
        <v>692</v>
      </c>
      <c r="G239" s="99">
        <v>1</v>
      </c>
      <c r="H239" s="99">
        <f t="shared" ref="H239" si="49">ROUND(J239/1.21,2)</f>
        <v>983.89</v>
      </c>
      <c r="I239" s="99">
        <f t="shared" ref="I239" si="50">ROUND(H239*G239,2)</f>
        <v>983.89</v>
      </c>
      <c r="J239" s="99">
        <v>1190.51</v>
      </c>
      <c r="K239" s="161">
        <f t="shared" ref="K239" si="51">ROUND(G239*J239,2)</f>
        <v>1190.51</v>
      </c>
    </row>
    <row r="240" spans="1:12" ht="38.25" x14ac:dyDescent="0.2">
      <c r="A240" s="147">
        <f t="shared" si="27"/>
        <v>22</v>
      </c>
      <c r="B240" s="160" t="s">
        <v>690</v>
      </c>
      <c r="C240" s="97" t="str">
        <f>IFERROR(VLOOKUP(A240,$B$418:D647,2,FALSE),"")</f>
        <v xml:space="preserve"> SIURB-E</v>
      </c>
      <c r="D240" s="97" t="str">
        <f>IFERROR(VLOOKUP(A240,$B$418:E647,3,FALSE),"")</f>
        <v>2025/07</v>
      </c>
      <c r="E240" s="98" t="s">
        <v>691</v>
      </c>
      <c r="F240" s="119" t="s">
        <v>692</v>
      </c>
      <c r="G240" s="99">
        <v>1</v>
      </c>
      <c r="H240" s="99">
        <f t="shared" si="34"/>
        <v>4260.05</v>
      </c>
      <c r="I240" s="99">
        <f t="shared" si="33"/>
        <v>4260.05</v>
      </c>
      <c r="J240" s="99">
        <v>5154.66</v>
      </c>
      <c r="K240" s="161">
        <f t="shared" si="35"/>
        <v>5154.66</v>
      </c>
    </row>
    <row r="241" spans="1:12" x14ac:dyDescent="0.2">
      <c r="A241" s="147">
        <f t="shared" si="27"/>
        <v>5</v>
      </c>
      <c r="B241" s="159" t="s">
        <v>710</v>
      </c>
      <c r="C241" s="182" t="s">
        <v>70</v>
      </c>
      <c r="D241" s="183"/>
      <c r="E241" s="183"/>
      <c r="F241" s="183"/>
      <c r="G241" s="183"/>
      <c r="H241" s="183"/>
      <c r="I241" s="183"/>
      <c r="J241" s="183"/>
      <c r="K241" s="184"/>
      <c r="L241" s="136" t="s">
        <v>1922</v>
      </c>
    </row>
    <row r="242" spans="1:12" ht="38.25" x14ac:dyDescent="0.2">
      <c r="A242" s="147">
        <f t="shared" si="27"/>
        <v>6</v>
      </c>
      <c r="B242" s="160" t="s">
        <v>694</v>
      </c>
      <c r="C242" s="97" t="str">
        <f>IFERROR(VLOOKUP(A242,$B$418:D649,2,FALSE),"")</f>
        <v>SINAPI</v>
      </c>
      <c r="D242" s="97" t="str">
        <f>IFERROR(VLOOKUP(A242,$B$418:E649,3,FALSE),"")</f>
        <v>2026/01</v>
      </c>
      <c r="E242" s="98" t="s">
        <v>695</v>
      </c>
      <c r="F242" s="119" t="s">
        <v>35</v>
      </c>
      <c r="G242" s="99">
        <v>6</v>
      </c>
      <c r="H242" s="99">
        <f t="shared" si="34"/>
        <v>183.29</v>
      </c>
      <c r="I242" s="99">
        <f t="shared" si="33"/>
        <v>1099.74</v>
      </c>
      <c r="J242" s="99">
        <v>221.78</v>
      </c>
      <c r="K242" s="161">
        <f t="shared" ref="K242:K258" si="52">ROUND(G242*J242,2)</f>
        <v>1330.68</v>
      </c>
    </row>
    <row r="243" spans="1:12" ht="51" x14ac:dyDescent="0.2">
      <c r="A243" s="147">
        <f t="shared" si="27"/>
        <v>6</v>
      </c>
      <c r="B243" s="160" t="s">
        <v>71</v>
      </c>
      <c r="C243" s="97" t="str">
        <f>IFERROR(VLOOKUP(A243,$B$418:D650,2,FALSE),"")</f>
        <v>SINAPI</v>
      </c>
      <c r="D243" s="97" t="str">
        <f>IFERROR(VLOOKUP(A243,$B$418:E650,3,FALSE),"")</f>
        <v>2026/01</v>
      </c>
      <c r="E243" s="98" t="s">
        <v>72</v>
      </c>
      <c r="F243" s="119" t="s">
        <v>40</v>
      </c>
      <c r="G243" s="99">
        <v>15</v>
      </c>
      <c r="H243" s="99">
        <f t="shared" si="34"/>
        <v>29.87</v>
      </c>
      <c r="I243" s="99">
        <f t="shared" si="33"/>
        <v>448.05</v>
      </c>
      <c r="J243" s="99">
        <v>36.14</v>
      </c>
      <c r="K243" s="161">
        <f t="shared" si="52"/>
        <v>542.1</v>
      </c>
    </row>
    <row r="244" spans="1:12" ht="51" x14ac:dyDescent="0.2">
      <c r="A244" s="147">
        <f t="shared" ref="A244:A295" si="53">LEN(B244)</f>
        <v>6</v>
      </c>
      <c r="B244" s="160" t="s">
        <v>73</v>
      </c>
      <c r="C244" s="97" t="str">
        <f>IFERROR(VLOOKUP(A244,$B$418:D651,2,FALSE),"")</f>
        <v>SINAPI</v>
      </c>
      <c r="D244" s="97" t="str">
        <f>IFERROR(VLOOKUP(A244,$B$418:E651,3,FALSE),"")</f>
        <v>2026/01</v>
      </c>
      <c r="E244" s="98" t="s">
        <v>74</v>
      </c>
      <c r="F244" s="119" t="s">
        <v>40</v>
      </c>
      <c r="G244" s="99">
        <v>12</v>
      </c>
      <c r="H244" s="99">
        <f t="shared" si="34"/>
        <v>37.090000000000003</v>
      </c>
      <c r="I244" s="99">
        <f t="shared" si="33"/>
        <v>445.08</v>
      </c>
      <c r="J244" s="99">
        <v>44.88</v>
      </c>
      <c r="K244" s="161">
        <f t="shared" si="52"/>
        <v>538.55999999999995</v>
      </c>
    </row>
    <row r="245" spans="1:12" ht="51" x14ac:dyDescent="0.2">
      <c r="A245" s="147">
        <f t="shared" si="53"/>
        <v>6</v>
      </c>
      <c r="B245" s="160" t="s">
        <v>156</v>
      </c>
      <c r="C245" s="97" t="str">
        <f>IFERROR(VLOOKUP(A245,$B$418:D652,2,FALSE),"")</f>
        <v>SINAPI</v>
      </c>
      <c r="D245" s="97" t="str">
        <f>IFERROR(VLOOKUP(A245,$B$418:E652,3,FALSE),"")</f>
        <v>2026/01</v>
      </c>
      <c r="E245" s="98" t="s">
        <v>157</v>
      </c>
      <c r="F245" s="119" t="s">
        <v>40</v>
      </c>
      <c r="G245" s="99">
        <v>1.5</v>
      </c>
      <c r="H245" s="99">
        <f t="shared" si="34"/>
        <v>46.01</v>
      </c>
      <c r="I245" s="99">
        <f t="shared" si="33"/>
        <v>69.02</v>
      </c>
      <c r="J245" s="99">
        <v>55.67</v>
      </c>
      <c r="K245" s="161">
        <f t="shared" si="52"/>
        <v>83.51</v>
      </c>
    </row>
    <row r="246" spans="1:12" ht="51" x14ac:dyDescent="0.2">
      <c r="A246" s="147">
        <f t="shared" si="53"/>
        <v>6</v>
      </c>
      <c r="B246" s="160" t="s">
        <v>696</v>
      </c>
      <c r="C246" s="97" t="str">
        <f>IFERROR(VLOOKUP(A246,$B$418:D653,2,FALSE),"")</f>
        <v>SINAPI</v>
      </c>
      <c r="D246" s="97" t="str">
        <f>IFERROR(VLOOKUP(A246,$B$418:E653,3,FALSE),"")</f>
        <v>2026/01</v>
      </c>
      <c r="E246" s="98" t="s">
        <v>697</v>
      </c>
      <c r="F246" s="119" t="s">
        <v>40</v>
      </c>
      <c r="G246" s="99">
        <v>5</v>
      </c>
      <c r="H246" s="99">
        <f t="shared" si="34"/>
        <v>51.67</v>
      </c>
      <c r="I246" s="99">
        <f t="shared" si="33"/>
        <v>258.35000000000002</v>
      </c>
      <c r="J246" s="99">
        <v>62.52</v>
      </c>
      <c r="K246" s="161">
        <f t="shared" si="52"/>
        <v>312.60000000000002</v>
      </c>
    </row>
    <row r="247" spans="1:12" ht="63.75" x14ac:dyDescent="0.2">
      <c r="A247" s="147">
        <f t="shared" si="53"/>
        <v>6</v>
      </c>
      <c r="B247" s="160" t="s">
        <v>158</v>
      </c>
      <c r="C247" s="97" t="str">
        <f>IFERROR(VLOOKUP(A247,$B$418:D654,2,FALSE),"")</f>
        <v>SINAPI</v>
      </c>
      <c r="D247" s="97" t="str">
        <f>IFERROR(VLOOKUP(A247,$B$418:E654,3,FALSE),"")</f>
        <v>2026/01</v>
      </c>
      <c r="E247" s="98" t="s">
        <v>159</v>
      </c>
      <c r="F247" s="119" t="s">
        <v>35</v>
      </c>
      <c r="G247" s="99">
        <v>7</v>
      </c>
      <c r="H247" s="99">
        <f t="shared" si="34"/>
        <v>13.55</v>
      </c>
      <c r="I247" s="99">
        <f t="shared" si="33"/>
        <v>94.85</v>
      </c>
      <c r="J247" s="99">
        <v>16.39</v>
      </c>
      <c r="K247" s="161">
        <f t="shared" si="52"/>
        <v>114.73</v>
      </c>
    </row>
    <row r="248" spans="1:12" ht="63.75" x14ac:dyDescent="0.2">
      <c r="A248" s="147">
        <f t="shared" si="53"/>
        <v>6</v>
      </c>
      <c r="B248" s="160" t="s">
        <v>75</v>
      </c>
      <c r="C248" s="97" t="str">
        <f>IFERROR(VLOOKUP(A248,$B$418:D655,2,FALSE),"")</f>
        <v>SINAPI</v>
      </c>
      <c r="D248" s="97" t="str">
        <f>IFERROR(VLOOKUP(A248,$B$418:E655,3,FALSE),"")</f>
        <v>2026/01</v>
      </c>
      <c r="E248" s="98" t="s">
        <v>76</v>
      </c>
      <c r="F248" s="119" t="s">
        <v>35</v>
      </c>
      <c r="G248" s="99">
        <v>5</v>
      </c>
      <c r="H248" s="99">
        <f t="shared" si="34"/>
        <v>13.82</v>
      </c>
      <c r="I248" s="99">
        <f t="shared" si="33"/>
        <v>69.099999999999994</v>
      </c>
      <c r="J248" s="99">
        <v>16.72</v>
      </c>
      <c r="K248" s="161">
        <f t="shared" si="52"/>
        <v>83.6</v>
      </c>
    </row>
    <row r="249" spans="1:12" ht="63.75" x14ac:dyDescent="0.2">
      <c r="A249" s="147">
        <f t="shared" si="53"/>
        <v>6</v>
      </c>
      <c r="B249" s="160" t="s">
        <v>160</v>
      </c>
      <c r="C249" s="97" t="str">
        <f>IFERROR(VLOOKUP(A249,$B$418:D656,2,FALSE),"")</f>
        <v>SINAPI</v>
      </c>
      <c r="D249" s="97" t="str">
        <f>IFERROR(VLOOKUP(A249,$B$418:E656,3,FALSE),"")</f>
        <v>2026/01</v>
      </c>
      <c r="E249" s="98" t="s">
        <v>161</v>
      </c>
      <c r="F249" s="119" t="s">
        <v>35</v>
      </c>
      <c r="G249" s="99">
        <v>7</v>
      </c>
      <c r="H249" s="99">
        <f t="shared" si="34"/>
        <v>17.03</v>
      </c>
      <c r="I249" s="99">
        <f t="shared" si="33"/>
        <v>119.21</v>
      </c>
      <c r="J249" s="99">
        <v>20.61</v>
      </c>
      <c r="K249" s="161">
        <f t="shared" si="52"/>
        <v>144.27000000000001</v>
      </c>
    </row>
    <row r="250" spans="1:12" ht="63.75" x14ac:dyDescent="0.2">
      <c r="A250" s="147">
        <f t="shared" si="53"/>
        <v>6</v>
      </c>
      <c r="B250" s="160" t="s">
        <v>698</v>
      </c>
      <c r="C250" s="97" t="str">
        <f>IFERROR(VLOOKUP(A250,$B$418:D657,2,FALSE),"")</f>
        <v>SINAPI</v>
      </c>
      <c r="D250" s="97" t="str">
        <f>IFERROR(VLOOKUP(A250,$B$418:E657,3,FALSE),"")</f>
        <v>2026/01</v>
      </c>
      <c r="E250" s="98" t="s">
        <v>699</v>
      </c>
      <c r="F250" s="119" t="s">
        <v>35</v>
      </c>
      <c r="G250" s="99">
        <v>2</v>
      </c>
      <c r="H250" s="99">
        <f t="shared" si="34"/>
        <v>18.03</v>
      </c>
      <c r="I250" s="99">
        <f t="shared" si="33"/>
        <v>36.06</v>
      </c>
      <c r="J250" s="99">
        <v>21.82</v>
      </c>
      <c r="K250" s="161">
        <f t="shared" si="52"/>
        <v>43.64</v>
      </c>
    </row>
    <row r="251" spans="1:12" ht="63.75" x14ac:dyDescent="0.2">
      <c r="A251" s="147">
        <f t="shared" si="53"/>
        <v>6</v>
      </c>
      <c r="B251" s="160" t="s">
        <v>700</v>
      </c>
      <c r="C251" s="97" t="str">
        <f>IFERROR(VLOOKUP(A251,$B$418:D658,2,FALSE),"")</f>
        <v>SINAPI</v>
      </c>
      <c r="D251" s="97" t="str">
        <f>IFERROR(VLOOKUP(A251,$B$418:E658,3,FALSE),"")</f>
        <v>2026/01</v>
      </c>
      <c r="E251" s="98" t="s">
        <v>701</v>
      </c>
      <c r="F251" s="119" t="s">
        <v>35</v>
      </c>
      <c r="G251" s="99">
        <v>3</v>
      </c>
      <c r="H251" s="99">
        <f t="shared" si="34"/>
        <v>18.899999999999999</v>
      </c>
      <c r="I251" s="99">
        <f t="shared" si="33"/>
        <v>56.7</v>
      </c>
      <c r="J251" s="99">
        <v>22.87</v>
      </c>
      <c r="K251" s="161">
        <f t="shared" si="52"/>
        <v>68.61</v>
      </c>
    </row>
    <row r="252" spans="1:12" ht="63.75" x14ac:dyDescent="0.2">
      <c r="A252" s="147">
        <f t="shared" si="53"/>
        <v>6</v>
      </c>
      <c r="B252" s="160" t="s">
        <v>162</v>
      </c>
      <c r="C252" s="97" t="str">
        <f>IFERROR(VLOOKUP(A252,$B$418:D659,2,FALSE),"")</f>
        <v>SINAPI</v>
      </c>
      <c r="D252" s="97" t="str">
        <f>IFERROR(VLOOKUP(A252,$B$418:E659,3,FALSE),"")</f>
        <v>2026/01</v>
      </c>
      <c r="E252" s="98" t="s">
        <v>163</v>
      </c>
      <c r="F252" s="119" t="s">
        <v>35</v>
      </c>
      <c r="G252" s="99">
        <v>2</v>
      </c>
      <c r="H252" s="99">
        <f t="shared" si="34"/>
        <v>32.25</v>
      </c>
      <c r="I252" s="99">
        <f t="shared" si="33"/>
        <v>64.5</v>
      </c>
      <c r="J252" s="99">
        <v>39.020000000000003</v>
      </c>
      <c r="K252" s="161">
        <f t="shared" si="52"/>
        <v>78.040000000000006</v>
      </c>
    </row>
    <row r="253" spans="1:12" ht="63.75" x14ac:dyDescent="0.2">
      <c r="A253" s="147">
        <f t="shared" si="53"/>
        <v>6</v>
      </c>
      <c r="B253" s="160" t="s">
        <v>702</v>
      </c>
      <c r="C253" s="97" t="str">
        <f>IFERROR(VLOOKUP(A253,$B$418:D660,2,FALSE),"")</f>
        <v>SINAPI</v>
      </c>
      <c r="D253" s="97" t="str">
        <f>IFERROR(VLOOKUP(A253,$B$418:E660,3,FALSE),"")</f>
        <v>2026/01</v>
      </c>
      <c r="E253" s="98" t="s">
        <v>703</v>
      </c>
      <c r="F253" s="119" t="s">
        <v>35</v>
      </c>
      <c r="G253" s="99">
        <v>2</v>
      </c>
      <c r="H253" s="99">
        <f t="shared" si="34"/>
        <v>33.25</v>
      </c>
      <c r="I253" s="99">
        <f t="shared" si="33"/>
        <v>66.5</v>
      </c>
      <c r="J253" s="99">
        <v>40.229999999999997</v>
      </c>
      <c r="K253" s="161">
        <f t="shared" si="52"/>
        <v>80.459999999999994</v>
      </c>
    </row>
    <row r="254" spans="1:12" ht="63.75" x14ac:dyDescent="0.2">
      <c r="A254" s="147">
        <f t="shared" si="53"/>
        <v>6</v>
      </c>
      <c r="B254" s="160" t="s">
        <v>150</v>
      </c>
      <c r="C254" s="97" t="str">
        <f>IFERROR(VLOOKUP(A254,$B$418:D661,2,FALSE),"")</f>
        <v>SINAPI</v>
      </c>
      <c r="D254" s="97" t="str">
        <f>IFERROR(VLOOKUP(A254,$B$418:E661,3,FALSE),"")</f>
        <v>2026/01</v>
      </c>
      <c r="E254" s="98" t="s">
        <v>151</v>
      </c>
      <c r="F254" s="119" t="s">
        <v>35</v>
      </c>
      <c r="G254" s="99">
        <v>2</v>
      </c>
      <c r="H254" s="99">
        <f t="shared" si="34"/>
        <v>19.48</v>
      </c>
      <c r="I254" s="99">
        <f t="shared" si="33"/>
        <v>38.96</v>
      </c>
      <c r="J254" s="99">
        <v>23.57</v>
      </c>
      <c r="K254" s="161">
        <f t="shared" si="52"/>
        <v>47.14</v>
      </c>
    </row>
    <row r="255" spans="1:12" ht="51" x14ac:dyDescent="0.2">
      <c r="A255" s="147">
        <f t="shared" si="53"/>
        <v>6</v>
      </c>
      <c r="B255" s="160" t="s">
        <v>704</v>
      </c>
      <c r="C255" s="100" t="str">
        <f>IFERROR(VLOOKUP(A255,$B$418:D662,2,FALSE),"")</f>
        <v>SINAPI</v>
      </c>
      <c r="D255" s="100" t="str">
        <f>IFERROR(VLOOKUP(A255,$B$418:E662,3,FALSE),"")</f>
        <v>2026/01</v>
      </c>
      <c r="E255" s="145" t="s">
        <v>705</v>
      </c>
      <c r="F255" s="119" t="s">
        <v>35</v>
      </c>
      <c r="G255" s="143">
        <v>3</v>
      </c>
      <c r="H255" s="99">
        <f t="shared" si="34"/>
        <v>28.85</v>
      </c>
      <c r="I255" s="99">
        <f t="shared" si="33"/>
        <v>86.55</v>
      </c>
      <c r="J255" s="143">
        <v>34.909999999999997</v>
      </c>
      <c r="K255" s="163">
        <f t="shared" si="52"/>
        <v>104.73</v>
      </c>
    </row>
    <row r="256" spans="1:12" ht="63.75" x14ac:dyDescent="0.2">
      <c r="A256" s="147">
        <f t="shared" si="53"/>
        <v>7</v>
      </c>
      <c r="B256" s="160" t="s">
        <v>168</v>
      </c>
      <c r="C256" s="97" t="str">
        <f>IFERROR(VLOOKUP(A256,$B$418:D663,2,FALSE),"")</f>
        <v>SINAPI</v>
      </c>
      <c r="D256" s="97" t="str">
        <f>IFERROR(VLOOKUP(A256,$B$418:E663,3,FALSE),"")</f>
        <v>2026/01</v>
      </c>
      <c r="E256" s="98" t="s">
        <v>169</v>
      </c>
      <c r="F256" s="119" t="s">
        <v>35</v>
      </c>
      <c r="G256" s="99">
        <v>1</v>
      </c>
      <c r="H256" s="99">
        <f t="shared" si="34"/>
        <v>13.02</v>
      </c>
      <c r="I256" s="99">
        <f t="shared" si="33"/>
        <v>13.02</v>
      </c>
      <c r="J256" s="99">
        <v>15.75</v>
      </c>
      <c r="K256" s="161">
        <f t="shared" si="52"/>
        <v>15.75</v>
      </c>
    </row>
    <row r="257" spans="1:12" ht="51" x14ac:dyDescent="0.2">
      <c r="A257" s="147">
        <f t="shared" si="53"/>
        <v>7</v>
      </c>
      <c r="B257" s="160" t="s">
        <v>706</v>
      </c>
      <c r="C257" s="97" t="str">
        <f>IFERROR(VLOOKUP(A257,$B$418:D664,2,FALSE),"")</f>
        <v>SINAPI</v>
      </c>
      <c r="D257" s="97" t="str">
        <f>IFERROR(VLOOKUP(A257,$B$418:E664,3,FALSE),"")</f>
        <v>2026/01</v>
      </c>
      <c r="E257" s="98" t="s">
        <v>707</v>
      </c>
      <c r="F257" s="119" t="s">
        <v>35</v>
      </c>
      <c r="G257" s="99">
        <v>2</v>
      </c>
      <c r="H257" s="99">
        <f t="shared" si="34"/>
        <v>44.47</v>
      </c>
      <c r="I257" s="99">
        <f t="shared" si="33"/>
        <v>88.94</v>
      </c>
      <c r="J257" s="99">
        <v>53.81</v>
      </c>
      <c r="K257" s="161">
        <f t="shared" si="52"/>
        <v>107.62</v>
      </c>
    </row>
    <row r="258" spans="1:12" ht="25.5" x14ac:dyDescent="0.2">
      <c r="A258" s="147">
        <f t="shared" si="53"/>
        <v>18</v>
      </c>
      <c r="B258" s="160" t="s">
        <v>708</v>
      </c>
      <c r="C258" s="97" t="str">
        <f>IFERROR(VLOOKUP(A258,$B$418:D665,2,FALSE),"")</f>
        <v xml:space="preserve"> PINI-N</v>
      </c>
      <c r="D258" s="97" t="str">
        <f>IFERROR(VLOOKUP(A258,$B$418:E665,3,FALSE),"")</f>
        <v>2026/02</v>
      </c>
      <c r="E258" s="98" t="s">
        <v>709</v>
      </c>
      <c r="F258" s="119" t="s">
        <v>35</v>
      </c>
      <c r="G258" s="99">
        <v>1</v>
      </c>
      <c r="H258" s="99">
        <f t="shared" si="34"/>
        <v>16.690000000000001</v>
      </c>
      <c r="I258" s="99">
        <f t="shared" si="33"/>
        <v>16.690000000000001</v>
      </c>
      <c r="J258" s="99">
        <v>20.190000000000001</v>
      </c>
      <c r="K258" s="161">
        <f t="shared" si="52"/>
        <v>20.190000000000001</v>
      </c>
    </row>
    <row r="259" spans="1:12" x14ac:dyDescent="0.2">
      <c r="A259" s="147">
        <f t="shared" si="53"/>
        <v>5</v>
      </c>
      <c r="B259" s="159" t="s">
        <v>1535</v>
      </c>
      <c r="C259" s="182" t="s">
        <v>711</v>
      </c>
      <c r="D259" s="183"/>
      <c r="E259" s="183"/>
      <c r="F259" s="183"/>
      <c r="G259" s="183"/>
      <c r="H259" s="183"/>
      <c r="I259" s="183"/>
      <c r="J259" s="183"/>
      <c r="K259" s="184"/>
    </row>
    <row r="260" spans="1:12" ht="51" x14ac:dyDescent="0.2">
      <c r="A260" s="147">
        <f t="shared" si="53"/>
        <v>6</v>
      </c>
      <c r="B260" s="160" t="s">
        <v>166</v>
      </c>
      <c r="C260" s="97" t="str">
        <f>IFERROR(VLOOKUP(A260,$B$418:D667,2,FALSE),"")</f>
        <v>SINAPI</v>
      </c>
      <c r="D260" s="97" t="str">
        <f>IFERROR(VLOOKUP(A260,$B$418:E667,3,FALSE),"")</f>
        <v>2026/01</v>
      </c>
      <c r="E260" s="98" t="s">
        <v>167</v>
      </c>
      <c r="F260" s="119" t="s">
        <v>35</v>
      </c>
      <c r="G260" s="99">
        <v>1</v>
      </c>
      <c r="H260" s="99">
        <f t="shared" si="34"/>
        <v>648.24</v>
      </c>
      <c r="I260" s="99">
        <f t="shared" si="33"/>
        <v>648.24</v>
      </c>
      <c r="J260" s="99">
        <v>784.37</v>
      </c>
      <c r="K260" s="161">
        <f>ROUND(G260*J260,2)</f>
        <v>784.37</v>
      </c>
    </row>
    <row r="261" spans="1:12" ht="38.25" x14ac:dyDescent="0.2">
      <c r="A261" s="147">
        <f t="shared" si="53"/>
        <v>6</v>
      </c>
      <c r="B261" s="160" t="s">
        <v>712</v>
      </c>
      <c r="C261" s="97" t="str">
        <f>IFERROR(VLOOKUP(A261,$B$418:D668,2,FALSE),"")</f>
        <v>SINAPI</v>
      </c>
      <c r="D261" s="97" t="str">
        <f>IFERROR(VLOOKUP(A261,$B$418:E668,3,FALSE),"")</f>
        <v>2026/01</v>
      </c>
      <c r="E261" s="98" t="s">
        <v>713</v>
      </c>
      <c r="F261" s="119" t="s">
        <v>35</v>
      </c>
      <c r="G261" s="99">
        <v>1</v>
      </c>
      <c r="H261" s="99">
        <f t="shared" si="34"/>
        <v>418.19</v>
      </c>
      <c r="I261" s="99">
        <f t="shared" si="33"/>
        <v>418.19</v>
      </c>
      <c r="J261" s="99">
        <v>506.01</v>
      </c>
      <c r="K261" s="161">
        <f>ROUND(G261*J261,2)</f>
        <v>506.01</v>
      </c>
    </row>
    <row r="262" spans="1:12" ht="38.25" x14ac:dyDescent="0.2">
      <c r="A262" s="147">
        <f t="shared" si="53"/>
        <v>19</v>
      </c>
      <c r="B262" s="160" t="s">
        <v>77</v>
      </c>
      <c r="C262" s="97" t="str">
        <f>IFERROR(VLOOKUP(A262,$B$418:D669,2,FALSE),"")</f>
        <v xml:space="preserve"> FDE</v>
      </c>
      <c r="D262" s="97" t="str">
        <f>IFERROR(VLOOKUP(A262,$B$418:E669,3,FALSE),"")</f>
        <v>2026/01</v>
      </c>
      <c r="E262" s="98" t="s">
        <v>78</v>
      </c>
      <c r="F262" s="119" t="s">
        <v>35</v>
      </c>
      <c r="G262" s="99">
        <v>4</v>
      </c>
      <c r="H262" s="99">
        <f t="shared" si="34"/>
        <v>91.74</v>
      </c>
      <c r="I262" s="99">
        <f t="shared" si="33"/>
        <v>366.96</v>
      </c>
      <c r="J262" s="99">
        <v>111</v>
      </c>
      <c r="K262" s="161">
        <f>ROUND(G262*J262,2)</f>
        <v>444</v>
      </c>
    </row>
    <row r="263" spans="1:12" x14ac:dyDescent="0.2">
      <c r="A263" s="147">
        <f t="shared" si="53"/>
        <v>5</v>
      </c>
      <c r="B263" s="159" t="s">
        <v>714</v>
      </c>
      <c r="C263" s="182" t="s">
        <v>715</v>
      </c>
      <c r="D263" s="183"/>
      <c r="E263" s="183"/>
      <c r="F263" s="183"/>
      <c r="G263" s="183"/>
      <c r="H263" s="183"/>
      <c r="I263" s="183"/>
      <c r="J263" s="183"/>
      <c r="K263" s="184"/>
    </row>
    <row r="264" spans="1:12" ht="38.25" x14ac:dyDescent="0.2">
      <c r="A264" s="147">
        <f t="shared" si="53"/>
        <v>6</v>
      </c>
      <c r="B264" s="160" t="s">
        <v>716</v>
      </c>
      <c r="C264" s="97" t="str">
        <f>IFERROR(VLOOKUP(A264,$B$418:D671,2,FALSE),"")</f>
        <v>SINAPI</v>
      </c>
      <c r="D264" s="97" t="str">
        <f>IFERROR(VLOOKUP(A264,$B$418:E671,3,FALSE),"")</f>
        <v>2026/01</v>
      </c>
      <c r="E264" s="98" t="s">
        <v>717</v>
      </c>
      <c r="F264" s="119" t="s">
        <v>40</v>
      </c>
      <c r="G264" s="99">
        <v>125</v>
      </c>
      <c r="H264" s="99">
        <f t="shared" si="34"/>
        <v>64.59</v>
      </c>
      <c r="I264" s="99">
        <f t="shared" si="33"/>
        <v>8073.75</v>
      </c>
      <c r="J264" s="99">
        <v>78.150000000000006</v>
      </c>
      <c r="K264" s="161">
        <f t="shared" ref="K264:K269" si="54">ROUND(G264*J264,2)</f>
        <v>9768.75</v>
      </c>
    </row>
    <row r="265" spans="1:12" ht="63.75" x14ac:dyDescent="0.2">
      <c r="A265" s="147">
        <f t="shared" si="53"/>
        <v>6</v>
      </c>
      <c r="B265" s="160" t="s">
        <v>702</v>
      </c>
      <c r="C265" s="97" t="str">
        <f>IFERROR(VLOOKUP(A265,$B$418:D672,2,FALSE),"")</f>
        <v>SINAPI</v>
      </c>
      <c r="D265" s="97" t="str">
        <f>IFERROR(VLOOKUP(A265,$B$418:E672,3,FALSE),"")</f>
        <v>2026/01</v>
      </c>
      <c r="E265" s="98" t="s">
        <v>703</v>
      </c>
      <c r="F265" s="119" t="s">
        <v>35</v>
      </c>
      <c r="G265" s="99">
        <v>3</v>
      </c>
      <c r="H265" s="99">
        <f t="shared" si="34"/>
        <v>33.25</v>
      </c>
      <c r="I265" s="99">
        <f t="shared" si="33"/>
        <v>99.75</v>
      </c>
      <c r="J265" s="99">
        <v>40.229999999999997</v>
      </c>
      <c r="K265" s="161">
        <f t="shared" si="54"/>
        <v>120.69</v>
      </c>
    </row>
    <row r="266" spans="1:12" ht="63.75" x14ac:dyDescent="0.2">
      <c r="A266" s="147">
        <f t="shared" si="53"/>
        <v>6</v>
      </c>
      <c r="B266" s="160" t="s">
        <v>718</v>
      </c>
      <c r="C266" s="97" t="str">
        <f>IFERROR(VLOOKUP(A266,$B$418:D673,2,FALSE),"")</f>
        <v>SINAPI</v>
      </c>
      <c r="D266" s="97" t="str">
        <f>IFERROR(VLOOKUP(A266,$B$418:E673,3,FALSE),"")</f>
        <v>2026/01</v>
      </c>
      <c r="E266" s="98" t="s">
        <v>719</v>
      </c>
      <c r="F266" s="119" t="s">
        <v>35</v>
      </c>
      <c r="G266" s="99">
        <v>13</v>
      </c>
      <c r="H266" s="99">
        <f t="shared" si="34"/>
        <v>50.28</v>
      </c>
      <c r="I266" s="99">
        <f t="shared" si="33"/>
        <v>653.64</v>
      </c>
      <c r="J266" s="99">
        <v>60.84</v>
      </c>
      <c r="K266" s="161">
        <f t="shared" si="54"/>
        <v>790.92</v>
      </c>
    </row>
    <row r="267" spans="1:12" ht="63.75" x14ac:dyDescent="0.2">
      <c r="A267" s="147">
        <f t="shared" si="53"/>
        <v>6</v>
      </c>
      <c r="B267" s="160" t="s">
        <v>164</v>
      </c>
      <c r="C267" s="97" t="str">
        <f>IFERROR(VLOOKUP(A267,$B$418:D674,2,FALSE),"")</f>
        <v>SINAPI</v>
      </c>
      <c r="D267" s="97" t="str">
        <f>IFERROR(VLOOKUP(A267,$B$418:E674,3,FALSE),"")</f>
        <v>2026/01</v>
      </c>
      <c r="E267" s="98" t="s">
        <v>165</v>
      </c>
      <c r="F267" s="119" t="s">
        <v>35</v>
      </c>
      <c r="G267" s="99">
        <v>1</v>
      </c>
      <c r="H267" s="99">
        <f t="shared" si="34"/>
        <v>59.88</v>
      </c>
      <c r="I267" s="99">
        <f t="shared" si="33"/>
        <v>59.88</v>
      </c>
      <c r="J267" s="99">
        <v>72.459999999999994</v>
      </c>
      <c r="K267" s="161">
        <f t="shared" si="54"/>
        <v>72.459999999999994</v>
      </c>
    </row>
    <row r="268" spans="1:12" x14ac:dyDescent="0.2">
      <c r="A268" s="147">
        <f t="shared" si="53"/>
        <v>15</v>
      </c>
      <c r="B268" s="160" t="s">
        <v>720</v>
      </c>
      <c r="C268" s="97" t="str">
        <f>IFERROR(VLOOKUP(A268,$B$418:D675,2,FALSE),"")</f>
        <v xml:space="preserve"> CPOS</v>
      </c>
      <c r="D268" s="97" t="str">
        <f>IFERROR(VLOOKUP(A268,$B$418:E675,3,FALSE),"")</f>
        <v>2025/11</v>
      </c>
      <c r="E268" s="98" t="s">
        <v>721</v>
      </c>
      <c r="F268" s="119" t="s">
        <v>35</v>
      </c>
      <c r="G268" s="99">
        <v>13</v>
      </c>
      <c r="H268" s="99">
        <f t="shared" si="34"/>
        <v>18.91</v>
      </c>
      <c r="I268" s="99">
        <f t="shared" si="33"/>
        <v>245.83</v>
      </c>
      <c r="J268" s="99">
        <v>22.88</v>
      </c>
      <c r="K268" s="161">
        <f t="shared" si="54"/>
        <v>297.44</v>
      </c>
    </row>
    <row r="269" spans="1:12" ht="25.5" x14ac:dyDescent="0.2">
      <c r="A269" s="147">
        <f t="shared" si="53"/>
        <v>19</v>
      </c>
      <c r="B269" s="160" t="s">
        <v>722</v>
      </c>
      <c r="C269" s="97" t="str">
        <f>IFERROR(VLOOKUP(A269,$B$418:D676,2,FALSE),"")</f>
        <v xml:space="preserve"> FDE</v>
      </c>
      <c r="D269" s="97" t="str">
        <f>IFERROR(VLOOKUP(A269,$B$418:E676,3,FALSE),"")</f>
        <v>2026/01</v>
      </c>
      <c r="E269" s="98" t="s">
        <v>723</v>
      </c>
      <c r="F269" s="119" t="s">
        <v>35</v>
      </c>
      <c r="G269" s="99">
        <v>7</v>
      </c>
      <c r="H269" s="99">
        <f t="shared" si="34"/>
        <v>758.29</v>
      </c>
      <c r="I269" s="99">
        <f t="shared" si="33"/>
        <v>5308.03</v>
      </c>
      <c r="J269" s="99">
        <v>917.53</v>
      </c>
      <c r="K269" s="161">
        <f t="shared" si="54"/>
        <v>6422.71</v>
      </c>
    </row>
    <row r="270" spans="1:12" x14ac:dyDescent="0.2">
      <c r="A270" s="147">
        <f>LEN(B270)</f>
        <v>5</v>
      </c>
      <c r="B270" s="159" t="s">
        <v>724</v>
      </c>
      <c r="C270" s="182" t="s">
        <v>501</v>
      </c>
      <c r="D270" s="183"/>
      <c r="E270" s="183"/>
      <c r="F270" s="183"/>
      <c r="G270" s="183"/>
      <c r="H270" s="183"/>
      <c r="I270" s="183"/>
      <c r="J270" s="183"/>
      <c r="K270" s="184"/>
    </row>
    <row r="271" spans="1:12" ht="38.25" x14ac:dyDescent="0.2">
      <c r="A271" s="147">
        <f>LEN(B271)</f>
        <v>6</v>
      </c>
      <c r="B271" s="160" t="s">
        <v>608</v>
      </c>
      <c r="C271" s="97" t="str">
        <f>IFERROR(VLOOKUP(A271,$B$418:D582,2,FALSE),"")</f>
        <v>SINAPI</v>
      </c>
      <c r="D271" s="97" t="str">
        <f>IFERROR(VLOOKUP(A271,$B$418:E582,3,FALSE),"")</f>
        <v>2026/01</v>
      </c>
      <c r="E271" s="98" t="s">
        <v>609</v>
      </c>
      <c r="F271" s="119" t="s">
        <v>40</v>
      </c>
      <c r="G271" s="99">
        <v>24.2</v>
      </c>
      <c r="H271" s="99">
        <f>ROUND(J271/1.21,2)</f>
        <v>174.92</v>
      </c>
      <c r="I271" s="99">
        <f>ROUND(H271*G271,2)</f>
        <v>4233.0600000000004</v>
      </c>
      <c r="J271" s="99">
        <v>211.65</v>
      </c>
      <c r="K271" s="161">
        <f>ROUND(G271*J271,2)</f>
        <v>5121.93</v>
      </c>
      <c r="L271" s="136" t="s">
        <v>1919</v>
      </c>
    </row>
    <row r="272" spans="1:12" ht="38.25" x14ac:dyDescent="0.2">
      <c r="A272" s="147">
        <f>LEN(B272)</f>
        <v>7</v>
      </c>
      <c r="B272" s="160" t="s">
        <v>175</v>
      </c>
      <c r="C272" s="97" t="str">
        <f>IFERROR(VLOOKUP(A272,$B$418:D583,2,FALSE),"")</f>
        <v>SINAPI</v>
      </c>
      <c r="D272" s="97" t="str">
        <f>IFERROR(VLOOKUP(A272,$B$418:E583,3,FALSE),"")</f>
        <v>2026/01</v>
      </c>
      <c r="E272" s="98" t="s">
        <v>176</v>
      </c>
      <c r="F272" s="119" t="s">
        <v>40</v>
      </c>
      <c r="G272" s="99">
        <v>55</v>
      </c>
      <c r="H272" s="99">
        <f>ROUND(J272/1.21,2)</f>
        <v>92.41</v>
      </c>
      <c r="I272" s="99">
        <f>ROUND(H272*G272,2)</f>
        <v>5082.55</v>
      </c>
      <c r="J272" s="99">
        <v>111.82</v>
      </c>
      <c r="K272" s="161">
        <f>ROUND(G272*J272,2)</f>
        <v>6150.1</v>
      </c>
    </row>
    <row r="273" spans="1:12" ht="25.5" x14ac:dyDescent="0.2">
      <c r="A273" s="147">
        <f>LEN(B273)</f>
        <v>22</v>
      </c>
      <c r="B273" s="160" t="s">
        <v>502</v>
      </c>
      <c r="C273" s="100" t="str">
        <f>IFERROR(VLOOKUP(A273,$B$418:D584,2,FALSE),"")</f>
        <v xml:space="preserve"> SIURB-E</v>
      </c>
      <c r="D273" s="100" t="str">
        <f>IFERROR(VLOOKUP(A273,$B$418:E584,3,FALSE),"")</f>
        <v>2025/07</v>
      </c>
      <c r="E273" s="145" t="s">
        <v>503</v>
      </c>
      <c r="F273" s="119" t="s">
        <v>40</v>
      </c>
      <c r="G273" s="143">
        <v>28.4</v>
      </c>
      <c r="H273" s="99">
        <f>ROUND(J273/1.21,2)</f>
        <v>112.99</v>
      </c>
      <c r="I273" s="99">
        <f>ROUND(H273*G273,2)</f>
        <v>3208.92</v>
      </c>
      <c r="J273" s="143">
        <v>136.72</v>
      </c>
      <c r="K273" s="163">
        <f>ROUND(G273*J273,2)</f>
        <v>3882.85</v>
      </c>
    </row>
    <row r="274" spans="1:12" x14ac:dyDescent="0.2">
      <c r="A274" s="147"/>
      <c r="B274" s="159" t="s">
        <v>741</v>
      </c>
      <c r="C274" s="182" t="s">
        <v>79</v>
      </c>
      <c r="D274" s="183"/>
      <c r="E274" s="183"/>
      <c r="F274" s="183"/>
      <c r="G274" s="183"/>
      <c r="H274" s="183"/>
      <c r="I274" s="183"/>
      <c r="J274" s="183"/>
      <c r="K274" s="184"/>
    </row>
    <row r="275" spans="1:12" ht="38.25" x14ac:dyDescent="0.2">
      <c r="A275" s="147">
        <f t="shared" si="53"/>
        <v>6</v>
      </c>
      <c r="B275" s="160" t="s">
        <v>725</v>
      </c>
      <c r="C275" s="97" t="str">
        <f>IFERROR(VLOOKUP(A275,$B$418:D678,2,FALSE),"")</f>
        <v>SINAPI</v>
      </c>
      <c r="D275" s="97" t="str">
        <f>IFERROR(VLOOKUP(A275,$B$418:E678,3,FALSE),"")</f>
        <v>2026/01</v>
      </c>
      <c r="E275" s="98" t="s">
        <v>726</v>
      </c>
      <c r="F275" s="119" t="s">
        <v>35</v>
      </c>
      <c r="G275" s="99">
        <v>1</v>
      </c>
      <c r="H275" s="99">
        <f t="shared" si="34"/>
        <v>67.8</v>
      </c>
      <c r="I275" s="99">
        <f t="shared" si="33"/>
        <v>67.8</v>
      </c>
      <c r="J275" s="99">
        <v>82.04</v>
      </c>
      <c r="K275" s="161">
        <f t="shared" ref="K275:K287" si="55">ROUND(G275*J275,2)</f>
        <v>82.04</v>
      </c>
    </row>
    <row r="276" spans="1:12" ht="51" x14ac:dyDescent="0.2">
      <c r="A276" s="147">
        <f t="shared" si="53"/>
        <v>6</v>
      </c>
      <c r="B276" s="160" t="s">
        <v>727</v>
      </c>
      <c r="C276" s="97" t="str">
        <f>IFERROR(VLOOKUP(A276,$B$418:D679,2,FALSE),"")</f>
        <v>SINAPI</v>
      </c>
      <c r="D276" s="97" t="str">
        <f>IFERROR(VLOOKUP(A276,$B$418:E679,3,FALSE),"")</f>
        <v>2026/01</v>
      </c>
      <c r="E276" s="98" t="s">
        <v>728</v>
      </c>
      <c r="F276" s="119" t="s">
        <v>35</v>
      </c>
      <c r="G276" s="99">
        <v>2</v>
      </c>
      <c r="H276" s="99">
        <f t="shared" si="34"/>
        <v>114.85</v>
      </c>
      <c r="I276" s="99">
        <f t="shared" si="33"/>
        <v>229.7</v>
      </c>
      <c r="J276" s="99">
        <v>138.97</v>
      </c>
      <c r="K276" s="161">
        <f t="shared" si="55"/>
        <v>277.94</v>
      </c>
    </row>
    <row r="277" spans="1:12" ht="63.75" x14ac:dyDescent="0.2">
      <c r="A277" s="147">
        <f t="shared" si="53"/>
        <v>6</v>
      </c>
      <c r="B277" s="160" t="s">
        <v>731</v>
      </c>
      <c r="C277" s="97" t="str">
        <f>IFERROR(VLOOKUP(A277,$B$418:D681,2,FALSE),"")</f>
        <v>SINAPI</v>
      </c>
      <c r="D277" s="97" t="str">
        <f>IFERROR(VLOOKUP(A277,$B$418:E681,3,FALSE),"")</f>
        <v>2026/01</v>
      </c>
      <c r="E277" s="98" t="s">
        <v>732</v>
      </c>
      <c r="F277" s="119" t="s">
        <v>35</v>
      </c>
      <c r="G277" s="99">
        <v>1</v>
      </c>
      <c r="H277" s="99">
        <f t="shared" si="34"/>
        <v>926.88</v>
      </c>
      <c r="I277" s="99">
        <f t="shared" si="33"/>
        <v>926.88</v>
      </c>
      <c r="J277" s="99">
        <v>1121.53</v>
      </c>
      <c r="K277" s="161">
        <f t="shared" si="55"/>
        <v>1121.53</v>
      </c>
    </row>
    <row r="278" spans="1:12" ht="63.75" x14ac:dyDescent="0.2">
      <c r="A278" s="147">
        <f t="shared" si="53"/>
        <v>6</v>
      </c>
      <c r="B278" s="160" t="s">
        <v>733</v>
      </c>
      <c r="C278" s="97" t="str">
        <f>IFERROR(VLOOKUP(A278,$B$418:D682,2,FALSE),"")</f>
        <v>SINAPI</v>
      </c>
      <c r="D278" s="97" t="str">
        <f>IFERROR(VLOOKUP(A278,$B$418:E682,3,FALSE),"")</f>
        <v>2026/01</v>
      </c>
      <c r="E278" s="98" t="s">
        <v>734</v>
      </c>
      <c r="F278" s="119" t="s">
        <v>35</v>
      </c>
      <c r="G278" s="99">
        <v>2</v>
      </c>
      <c r="H278" s="99">
        <f t="shared" si="34"/>
        <v>562.6</v>
      </c>
      <c r="I278" s="99">
        <f t="shared" si="33"/>
        <v>1125.2</v>
      </c>
      <c r="J278" s="99">
        <v>680.74</v>
      </c>
      <c r="K278" s="161">
        <f t="shared" si="55"/>
        <v>1361.48</v>
      </c>
    </row>
    <row r="279" spans="1:12" ht="51" x14ac:dyDescent="0.2">
      <c r="A279" s="147">
        <f t="shared" si="53"/>
        <v>6</v>
      </c>
      <c r="B279" s="160" t="s">
        <v>735</v>
      </c>
      <c r="C279" s="97" t="str">
        <f>IFERROR(VLOOKUP(A279,$B$418:D683,2,FALSE),"")</f>
        <v>SINAPI</v>
      </c>
      <c r="D279" s="97" t="str">
        <f>IFERROR(VLOOKUP(A279,$B$418:E683,3,FALSE),"")</f>
        <v>2026/01</v>
      </c>
      <c r="E279" s="98" t="s">
        <v>736</v>
      </c>
      <c r="F279" s="119" t="s">
        <v>35</v>
      </c>
      <c r="G279" s="99">
        <v>2</v>
      </c>
      <c r="H279" s="99">
        <f t="shared" si="34"/>
        <v>464.18</v>
      </c>
      <c r="I279" s="99">
        <f t="shared" si="33"/>
        <v>928.36</v>
      </c>
      <c r="J279" s="99">
        <v>561.66</v>
      </c>
      <c r="K279" s="161">
        <f t="shared" si="55"/>
        <v>1123.32</v>
      </c>
    </row>
    <row r="280" spans="1:12" ht="76.5" x14ac:dyDescent="0.2">
      <c r="A280" s="147">
        <f t="shared" si="53"/>
        <v>10</v>
      </c>
      <c r="B280" s="160" t="s">
        <v>2126</v>
      </c>
      <c r="C280" s="100" t="str">
        <f>IFERROR(VLOOKUP(A280,$B$418:D684,2,FALSE),"")</f>
        <v/>
      </c>
      <c r="D280" s="100" t="str">
        <f>IFERROR(VLOOKUP(A280,$B$418:E684,3,FALSE),"")</f>
        <v/>
      </c>
      <c r="E280" s="98" t="s">
        <v>2127</v>
      </c>
      <c r="F280" s="119" t="s">
        <v>35</v>
      </c>
      <c r="G280" s="143">
        <v>6</v>
      </c>
      <c r="H280" s="99">
        <f t="shared" si="34"/>
        <v>673.33</v>
      </c>
      <c r="I280" s="99">
        <f t="shared" si="33"/>
        <v>4039.98</v>
      </c>
      <c r="J280" s="143">
        <v>814.73</v>
      </c>
      <c r="K280" s="163">
        <f t="shared" si="55"/>
        <v>4888.38</v>
      </c>
    </row>
    <row r="281" spans="1:12" ht="38.25" x14ac:dyDescent="0.2">
      <c r="A281" s="147">
        <f t="shared" si="53"/>
        <v>6</v>
      </c>
      <c r="B281" s="160" t="s">
        <v>80</v>
      </c>
      <c r="C281" s="97" t="str">
        <f>IFERROR(VLOOKUP(A281,$B$418:D685,2,FALSE),"")</f>
        <v>SINAPI</v>
      </c>
      <c r="D281" s="97" t="str">
        <f>IFERROR(VLOOKUP(A281,$B$418:E685,3,FALSE),"")</f>
        <v>2026/01</v>
      </c>
      <c r="E281" s="98" t="s">
        <v>81</v>
      </c>
      <c r="F281" s="119" t="s">
        <v>35</v>
      </c>
      <c r="G281" s="99">
        <v>6</v>
      </c>
      <c r="H281" s="99">
        <f t="shared" si="34"/>
        <v>73.69</v>
      </c>
      <c r="I281" s="99">
        <f t="shared" si="33"/>
        <v>442.14</v>
      </c>
      <c r="J281" s="99">
        <v>89.16</v>
      </c>
      <c r="K281" s="161">
        <f t="shared" si="55"/>
        <v>534.96</v>
      </c>
    </row>
    <row r="282" spans="1:12" ht="25.5" x14ac:dyDescent="0.2">
      <c r="A282" s="147">
        <f t="shared" si="53"/>
        <v>7</v>
      </c>
      <c r="B282" s="160" t="s">
        <v>737</v>
      </c>
      <c r="C282" s="97" t="str">
        <f>IFERROR(VLOOKUP(A282,$B$418:D686,2,FALSE),"")</f>
        <v>SINAPI</v>
      </c>
      <c r="D282" s="97" t="str">
        <f>IFERROR(VLOOKUP(A282,$B$418:E686,3,FALSE),"")</f>
        <v>2026/01</v>
      </c>
      <c r="E282" s="98" t="s">
        <v>738</v>
      </c>
      <c r="F282" s="119" t="s">
        <v>35</v>
      </c>
      <c r="G282" s="99">
        <v>3</v>
      </c>
      <c r="H282" s="99">
        <f t="shared" si="34"/>
        <v>47.93</v>
      </c>
      <c r="I282" s="99">
        <f t="shared" si="33"/>
        <v>143.79</v>
      </c>
      <c r="J282" s="99">
        <v>58</v>
      </c>
      <c r="K282" s="161">
        <f t="shared" si="55"/>
        <v>174</v>
      </c>
    </row>
    <row r="283" spans="1:12" x14ac:dyDescent="0.2">
      <c r="A283" s="147">
        <f t="shared" si="53"/>
        <v>15</v>
      </c>
      <c r="B283" s="160" t="s">
        <v>82</v>
      </c>
      <c r="C283" s="97" t="str">
        <f>IFERROR(VLOOKUP(A283,$B$418:D687,2,FALSE),"")</f>
        <v xml:space="preserve"> CPOS</v>
      </c>
      <c r="D283" s="97" t="str">
        <f>IFERROR(VLOOKUP(A283,$B$418:E687,3,FALSE),"")</f>
        <v>2025/11</v>
      </c>
      <c r="E283" s="98" t="s">
        <v>83</v>
      </c>
      <c r="F283" s="119" t="s">
        <v>37</v>
      </c>
      <c r="G283" s="99">
        <v>0.8</v>
      </c>
      <c r="H283" s="99">
        <f t="shared" si="34"/>
        <v>978.07</v>
      </c>
      <c r="I283" s="99">
        <f t="shared" si="33"/>
        <v>782.46</v>
      </c>
      <c r="J283" s="99">
        <v>1183.46</v>
      </c>
      <c r="K283" s="161">
        <f t="shared" si="55"/>
        <v>946.77</v>
      </c>
    </row>
    <row r="284" spans="1:12" ht="25.5" x14ac:dyDescent="0.2">
      <c r="A284" s="147">
        <f t="shared" si="53"/>
        <v>15</v>
      </c>
      <c r="B284" s="160" t="s">
        <v>739</v>
      </c>
      <c r="C284" s="97" t="str">
        <f>IFERROR(VLOOKUP(A284,$B$418:D688,2,FALSE),"")</f>
        <v xml:space="preserve"> CPOS</v>
      </c>
      <c r="D284" s="97" t="str">
        <f>IFERROR(VLOOKUP(A284,$B$418:E688,3,FALSE),"")</f>
        <v>2025/11</v>
      </c>
      <c r="E284" s="98" t="s">
        <v>740</v>
      </c>
      <c r="F284" s="119" t="s">
        <v>37</v>
      </c>
      <c r="G284" s="99">
        <v>1.23</v>
      </c>
      <c r="H284" s="99">
        <f t="shared" si="34"/>
        <v>1058.26</v>
      </c>
      <c r="I284" s="99">
        <f t="shared" ref="I284:I331" si="56">ROUND(H284*G284,2)</f>
        <v>1301.6600000000001</v>
      </c>
      <c r="J284" s="99">
        <v>1280.5</v>
      </c>
      <c r="K284" s="161">
        <f t="shared" si="55"/>
        <v>1575.02</v>
      </c>
    </row>
    <row r="285" spans="1:12" ht="25.5" x14ac:dyDescent="0.2">
      <c r="A285" s="147">
        <f t="shared" si="53"/>
        <v>15</v>
      </c>
      <c r="B285" s="160" t="s">
        <v>84</v>
      </c>
      <c r="C285" s="97" t="str">
        <f>IFERROR(VLOOKUP(A285,$B$418:D689,2,FALSE),"")</f>
        <v xml:space="preserve"> CPOS</v>
      </c>
      <c r="D285" s="97" t="str">
        <f>IFERROR(VLOOKUP(A285,$B$418:E689,3,FALSE),"")</f>
        <v>2025/11</v>
      </c>
      <c r="E285" s="98" t="s">
        <v>85</v>
      </c>
      <c r="F285" s="119" t="s">
        <v>35</v>
      </c>
      <c r="G285" s="99">
        <v>2</v>
      </c>
      <c r="H285" s="99">
        <f t="shared" si="34"/>
        <v>78.14</v>
      </c>
      <c r="I285" s="99">
        <f t="shared" si="56"/>
        <v>156.28</v>
      </c>
      <c r="J285" s="99">
        <v>94.55</v>
      </c>
      <c r="K285" s="161">
        <f t="shared" si="55"/>
        <v>189.1</v>
      </c>
    </row>
    <row r="286" spans="1:12" ht="13.5" customHeight="1" x14ac:dyDescent="0.2">
      <c r="A286" s="147">
        <f t="shared" si="53"/>
        <v>15</v>
      </c>
      <c r="B286" s="160" t="s">
        <v>86</v>
      </c>
      <c r="C286" s="97" t="str">
        <f>IFERROR(VLOOKUP(A286,$B$418:D690,2,FALSE),"")</f>
        <v xml:space="preserve"> CPOS</v>
      </c>
      <c r="D286" s="97" t="str">
        <f>IFERROR(VLOOKUP(A286,$B$418:E690,3,FALSE),"")</f>
        <v>2025/11</v>
      </c>
      <c r="E286" s="98" t="s">
        <v>87</v>
      </c>
      <c r="F286" s="119" t="s">
        <v>35</v>
      </c>
      <c r="G286" s="99">
        <v>6</v>
      </c>
      <c r="H286" s="99">
        <f t="shared" ref="H286:H334" si="57">ROUND(J286/1.21,2)</f>
        <v>69.14</v>
      </c>
      <c r="I286" s="99">
        <f t="shared" si="56"/>
        <v>414.84</v>
      </c>
      <c r="J286" s="99">
        <v>83.66</v>
      </c>
      <c r="K286" s="161">
        <f t="shared" si="55"/>
        <v>501.96</v>
      </c>
    </row>
    <row r="287" spans="1:12" ht="13.5" customHeight="1" x14ac:dyDescent="0.2">
      <c r="A287" s="147">
        <f t="shared" si="53"/>
        <v>15</v>
      </c>
      <c r="B287" s="160" t="s">
        <v>2128</v>
      </c>
      <c r="C287" s="97" t="str">
        <f>IFERROR(VLOOKUP(A287,$B$418:D691,2,FALSE),"")</f>
        <v xml:space="preserve"> CPOS</v>
      </c>
      <c r="D287" s="97" t="str">
        <f>IFERROR(VLOOKUP(A287,$B$418:E691,3,FALSE),"")</f>
        <v>2025/11</v>
      </c>
      <c r="E287" s="98" t="s">
        <v>2129</v>
      </c>
      <c r="F287" s="119" t="s">
        <v>35</v>
      </c>
      <c r="G287" s="99">
        <v>6</v>
      </c>
      <c r="H287" s="99">
        <f t="shared" ref="H287" si="58">ROUND(J287/1.21,2)</f>
        <v>165.49</v>
      </c>
      <c r="I287" s="99">
        <f t="shared" ref="I287" si="59">ROUND(H287*G287,2)</f>
        <v>992.94</v>
      </c>
      <c r="J287" s="99">
        <v>200.24</v>
      </c>
      <c r="K287" s="161">
        <f t="shared" si="55"/>
        <v>1201.44</v>
      </c>
    </row>
    <row r="288" spans="1:12" x14ac:dyDescent="0.2">
      <c r="A288" s="147">
        <f t="shared" si="53"/>
        <v>5</v>
      </c>
      <c r="B288" s="159" t="s">
        <v>1942</v>
      </c>
      <c r="C288" s="182" t="s">
        <v>742</v>
      </c>
      <c r="D288" s="183"/>
      <c r="E288" s="183"/>
      <c r="F288" s="183"/>
      <c r="G288" s="183"/>
      <c r="H288" s="183"/>
      <c r="I288" s="183"/>
      <c r="J288" s="183"/>
      <c r="K288" s="184"/>
      <c r="L288" s="136" t="s">
        <v>1923</v>
      </c>
    </row>
    <row r="289" spans="1:12" ht="38.25" x14ac:dyDescent="0.2">
      <c r="A289" s="147">
        <f t="shared" si="53"/>
        <v>7</v>
      </c>
      <c r="B289" s="160" t="s">
        <v>743</v>
      </c>
      <c r="C289" s="97" t="str">
        <f>IFERROR(VLOOKUP(A289,$B$418:D692,2,FALSE),"")</f>
        <v>SINAPI</v>
      </c>
      <c r="D289" s="97" t="str">
        <f>IFERROR(VLOOKUP(A289,$B$418:E692,3,FALSE),"")</f>
        <v>2026/01</v>
      </c>
      <c r="E289" s="98" t="s">
        <v>744</v>
      </c>
      <c r="F289" s="119" t="s">
        <v>35</v>
      </c>
      <c r="G289" s="99">
        <v>15</v>
      </c>
      <c r="H289" s="99">
        <f t="shared" si="57"/>
        <v>19.64</v>
      </c>
      <c r="I289" s="99">
        <f t="shared" si="56"/>
        <v>294.60000000000002</v>
      </c>
      <c r="J289" s="99">
        <v>23.76</v>
      </c>
      <c r="K289" s="161">
        <f>ROUND(G289*J289,2)</f>
        <v>356.4</v>
      </c>
    </row>
    <row r="290" spans="1:12" ht="38.25" x14ac:dyDescent="0.2">
      <c r="A290" s="147">
        <f t="shared" si="53"/>
        <v>7</v>
      </c>
      <c r="B290" s="160" t="s">
        <v>505</v>
      </c>
      <c r="C290" s="97" t="str">
        <f>IFERROR(VLOOKUP(A290,$B$418:D693,2,FALSE),"")</f>
        <v>SINAPI</v>
      </c>
      <c r="D290" s="97" t="str">
        <f>IFERROR(VLOOKUP(A290,$B$418:E693,3,FALSE),"")</f>
        <v>2026/01</v>
      </c>
      <c r="E290" s="98" t="s">
        <v>506</v>
      </c>
      <c r="F290" s="119" t="s">
        <v>40</v>
      </c>
      <c r="G290" s="99">
        <v>30</v>
      </c>
      <c r="H290" s="99">
        <f t="shared" si="57"/>
        <v>22.45</v>
      </c>
      <c r="I290" s="99">
        <f t="shared" si="56"/>
        <v>673.5</v>
      </c>
      <c r="J290" s="99">
        <v>27.17</v>
      </c>
      <c r="K290" s="161">
        <f>ROUND(G290*J290,2)</f>
        <v>815.1</v>
      </c>
    </row>
    <row r="291" spans="1:12" x14ac:dyDescent="0.2">
      <c r="A291" s="147"/>
      <c r="B291" s="189" t="s">
        <v>173</v>
      </c>
      <c r="C291" s="190"/>
      <c r="D291" s="190"/>
      <c r="E291" s="190"/>
      <c r="F291" s="190"/>
      <c r="G291" s="190"/>
      <c r="H291" s="190"/>
      <c r="I291" s="190"/>
      <c r="J291" s="191"/>
      <c r="K291" s="162">
        <f>SUM(K174:K290)</f>
        <v>171461.44999999998</v>
      </c>
    </row>
    <row r="292" spans="1:12" x14ac:dyDescent="0.2">
      <c r="A292" s="147">
        <f t="shared" si="53"/>
        <v>2</v>
      </c>
      <c r="B292" s="159">
        <v>16</v>
      </c>
      <c r="C292" s="182" t="s">
        <v>41</v>
      </c>
      <c r="D292" s="183"/>
      <c r="E292" s="183"/>
      <c r="F292" s="183"/>
      <c r="G292" s="183"/>
      <c r="H292" s="183"/>
      <c r="I292" s="183"/>
      <c r="J292" s="183"/>
      <c r="K292" s="184"/>
    </row>
    <row r="293" spans="1:12" x14ac:dyDescent="0.2">
      <c r="A293" s="147">
        <f t="shared" si="53"/>
        <v>5</v>
      </c>
      <c r="B293" s="159" t="s">
        <v>784</v>
      </c>
      <c r="C293" s="182" t="s">
        <v>47</v>
      </c>
      <c r="D293" s="183"/>
      <c r="E293" s="183"/>
      <c r="F293" s="183"/>
      <c r="G293" s="183"/>
      <c r="H293" s="183"/>
      <c r="I293" s="183"/>
      <c r="J293" s="183"/>
      <c r="K293" s="184"/>
    </row>
    <row r="294" spans="1:12" ht="25.5" x14ac:dyDescent="0.2">
      <c r="A294" s="147">
        <f t="shared" si="53"/>
        <v>19</v>
      </c>
      <c r="B294" s="160" t="s">
        <v>170</v>
      </c>
      <c r="C294" s="97" t="str">
        <f>IFERROR(VLOOKUP(A294,$B$418:D713,2,FALSE),"")</f>
        <v xml:space="preserve"> FDE</v>
      </c>
      <c r="D294" s="97" t="str">
        <f>IFERROR(VLOOKUP(A294,$B$418:E713,3,FALSE),"")</f>
        <v>2026/01</v>
      </c>
      <c r="E294" s="98" t="s">
        <v>171</v>
      </c>
      <c r="F294" s="119" t="s">
        <v>35</v>
      </c>
      <c r="G294" s="99">
        <v>1</v>
      </c>
      <c r="H294" s="99">
        <f t="shared" si="57"/>
        <v>8308.43</v>
      </c>
      <c r="I294" s="99">
        <f t="shared" si="56"/>
        <v>8308.43</v>
      </c>
      <c r="J294" s="99">
        <v>10053.200000000001</v>
      </c>
      <c r="K294" s="161">
        <f>ROUND(G294*J294,2)</f>
        <v>10053.200000000001</v>
      </c>
      <c r="L294" s="136" t="s">
        <v>1928</v>
      </c>
    </row>
    <row r="295" spans="1:12" x14ac:dyDescent="0.2">
      <c r="A295" s="147">
        <f t="shared" si="53"/>
        <v>5</v>
      </c>
      <c r="B295" s="159" t="s">
        <v>785</v>
      </c>
      <c r="C295" s="182" t="s">
        <v>42</v>
      </c>
      <c r="D295" s="183"/>
      <c r="E295" s="183"/>
      <c r="F295" s="183"/>
      <c r="G295" s="183"/>
      <c r="H295" s="183"/>
      <c r="I295" s="183"/>
      <c r="J295" s="183"/>
      <c r="K295" s="184"/>
    </row>
    <row r="296" spans="1:12" ht="51" x14ac:dyDescent="0.2">
      <c r="A296" s="147">
        <f t="shared" ref="A296:A376" si="60">LEN(B296)</f>
        <v>6</v>
      </c>
      <c r="B296" s="160" t="s">
        <v>786</v>
      </c>
      <c r="C296" s="97" t="str">
        <f>IFERROR(VLOOKUP(A296,$B$418:D715,2,FALSE),"")</f>
        <v>SINAPI</v>
      </c>
      <c r="D296" s="97" t="str">
        <f>IFERROR(VLOOKUP(A296,$B$418:E715,3,FALSE),"")</f>
        <v>2026/01</v>
      </c>
      <c r="E296" s="98" t="s">
        <v>787</v>
      </c>
      <c r="F296" s="119" t="s">
        <v>40</v>
      </c>
      <c r="G296" s="99">
        <v>158.6</v>
      </c>
      <c r="H296" s="99">
        <f t="shared" si="57"/>
        <v>12.91</v>
      </c>
      <c r="I296" s="99">
        <f t="shared" si="56"/>
        <v>2047.53</v>
      </c>
      <c r="J296" s="99">
        <v>15.62</v>
      </c>
      <c r="K296" s="161">
        <f t="shared" ref="K296:K314" si="61">ROUND(G296*J296,2)</f>
        <v>2477.33</v>
      </c>
    </row>
    <row r="297" spans="1:12" ht="51" x14ac:dyDescent="0.2">
      <c r="A297" s="147">
        <f t="shared" si="60"/>
        <v>6</v>
      </c>
      <c r="B297" s="160" t="s">
        <v>788</v>
      </c>
      <c r="C297" s="97" t="str">
        <f>IFERROR(VLOOKUP(A297,$B$418:D716,2,FALSE),"")</f>
        <v>SINAPI</v>
      </c>
      <c r="D297" s="97" t="str">
        <f>IFERROR(VLOOKUP(A297,$B$418:E716,3,FALSE),"")</f>
        <v>2026/01</v>
      </c>
      <c r="E297" s="98" t="s">
        <v>789</v>
      </c>
      <c r="F297" s="119" t="s">
        <v>40</v>
      </c>
      <c r="G297" s="99">
        <v>6.2</v>
      </c>
      <c r="H297" s="99">
        <f t="shared" si="57"/>
        <v>15.72</v>
      </c>
      <c r="I297" s="99">
        <f t="shared" si="56"/>
        <v>97.46</v>
      </c>
      <c r="J297" s="99">
        <v>19.02</v>
      </c>
      <c r="K297" s="161">
        <f t="shared" si="61"/>
        <v>117.92</v>
      </c>
    </row>
    <row r="298" spans="1:12" ht="51" x14ac:dyDescent="0.2">
      <c r="A298" s="147">
        <f t="shared" si="60"/>
        <v>6</v>
      </c>
      <c r="B298" s="160" t="s">
        <v>790</v>
      </c>
      <c r="C298" s="97" t="str">
        <f>IFERROR(VLOOKUP(A298,$B$418:D717,2,FALSE),"")</f>
        <v>SINAPI</v>
      </c>
      <c r="D298" s="97" t="str">
        <f>IFERROR(VLOOKUP(A298,$B$418:E717,3,FALSE),"")</f>
        <v>2026/01</v>
      </c>
      <c r="E298" s="98" t="s">
        <v>791</v>
      </c>
      <c r="F298" s="119" t="s">
        <v>40</v>
      </c>
      <c r="G298" s="99">
        <v>2.4</v>
      </c>
      <c r="H298" s="99">
        <f t="shared" si="57"/>
        <v>26.43</v>
      </c>
      <c r="I298" s="99">
        <f t="shared" si="56"/>
        <v>63.43</v>
      </c>
      <c r="J298" s="99">
        <v>31.98</v>
      </c>
      <c r="K298" s="161">
        <f t="shared" si="61"/>
        <v>76.75</v>
      </c>
    </row>
    <row r="299" spans="1:12" ht="51" x14ac:dyDescent="0.2">
      <c r="A299" s="147">
        <f t="shared" si="60"/>
        <v>6</v>
      </c>
      <c r="B299" s="160" t="s">
        <v>792</v>
      </c>
      <c r="C299" s="100" t="str">
        <f>IFERROR(VLOOKUP(A299,$B$418:D718,2,FALSE),"")</f>
        <v>SINAPI</v>
      </c>
      <c r="D299" s="100" t="str">
        <f>IFERROR(VLOOKUP(A299,$B$418:E718,3,FALSE),"")</f>
        <v>2026/01</v>
      </c>
      <c r="E299" s="145" t="s">
        <v>793</v>
      </c>
      <c r="F299" s="119" t="s">
        <v>35</v>
      </c>
      <c r="G299" s="143">
        <v>2</v>
      </c>
      <c r="H299" s="99">
        <f t="shared" si="57"/>
        <v>7.93</v>
      </c>
      <c r="I299" s="99">
        <f t="shared" si="56"/>
        <v>15.86</v>
      </c>
      <c r="J299" s="143">
        <v>9.6</v>
      </c>
      <c r="K299" s="163">
        <f t="shared" si="61"/>
        <v>19.2</v>
      </c>
    </row>
    <row r="300" spans="1:12" ht="51" x14ac:dyDescent="0.2">
      <c r="A300" s="147">
        <f t="shared" si="60"/>
        <v>6</v>
      </c>
      <c r="B300" s="160" t="s">
        <v>794</v>
      </c>
      <c r="C300" s="97" t="str">
        <f>IFERROR(VLOOKUP(A300,$B$418:D719,2,FALSE),"")</f>
        <v>SINAPI</v>
      </c>
      <c r="D300" s="97" t="str">
        <f>IFERROR(VLOOKUP(A300,$B$418:E719,3,FALSE),"")</f>
        <v>2026/01</v>
      </c>
      <c r="E300" s="98" t="s">
        <v>795</v>
      </c>
      <c r="F300" s="119" t="s">
        <v>35</v>
      </c>
      <c r="G300" s="99">
        <v>1</v>
      </c>
      <c r="H300" s="99">
        <f t="shared" si="57"/>
        <v>14.53</v>
      </c>
      <c r="I300" s="99">
        <f t="shared" si="56"/>
        <v>14.53</v>
      </c>
      <c r="J300" s="99">
        <v>17.579999999999998</v>
      </c>
      <c r="K300" s="161">
        <f t="shared" si="61"/>
        <v>17.579999999999998</v>
      </c>
    </row>
    <row r="301" spans="1:12" ht="51" x14ac:dyDescent="0.2">
      <c r="A301" s="147">
        <f t="shared" si="60"/>
        <v>6</v>
      </c>
      <c r="B301" s="160" t="s">
        <v>796</v>
      </c>
      <c r="C301" s="97" t="str">
        <f>IFERROR(VLOOKUP(A301,$B$418:D720,2,FALSE),"")</f>
        <v>SINAPI</v>
      </c>
      <c r="D301" s="97" t="str">
        <f>IFERROR(VLOOKUP(A301,$B$418:E720,3,FALSE),"")</f>
        <v>2026/01</v>
      </c>
      <c r="E301" s="98" t="s">
        <v>797</v>
      </c>
      <c r="F301" s="119" t="s">
        <v>35</v>
      </c>
      <c r="G301" s="99">
        <v>1</v>
      </c>
      <c r="H301" s="99">
        <f t="shared" si="57"/>
        <v>13.13</v>
      </c>
      <c r="I301" s="99">
        <f t="shared" si="56"/>
        <v>13.13</v>
      </c>
      <c r="J301" s="99">
        <v>15.89</v>
      </c>
      <c r="K301" s="161">
        <f t="shared" si="61"/>
        <v>15.89</v>
      </c>
    </row>
    <row r="302" spans="1:12" ht="51" x14ac:dyDescent="0.2">
      <c r="A302" s="147">
        <f t="shared" si="60"/>
        <v>6</v>
      </c>
      <c r="B302" s="160" t="s">
        <v>798</v>
      </c>
      <c r="C302" s="97" t="str">
        <f>IFERROR(VLOOKUP(A302,$B$418:D721,2,FALSE),"")</f>
        <v>SINAPI</v>
      </c>
      <c r="D302" s="97" t="str">
        <f>IFERROR(VLOOKUP(A302,$B$418:E721,3,FALSE),"")</f>
        <v>2026/01</v>
      </c>
      <c r="E302" s="98" t="s">
        <v>799</v>
      </c>
      <c r="F302" s="119" t="s">
        <v>35</v>
      </c>
      <c r="G302" s="99">
        <v>1</v>
      </c>
      <c r="H302" s="99">
        <f t="shared" si="57"/>
        <v>24.17</v>
      </c>
      <c r="I302" s="99">
        <f t="shared" si="56"/>
        <v>24.17</v>
      </c>
      <c r="J302" s="99">
        <v>29.25</v>
      </c>
      <c r="K302" s="161">
        <f t="shared" si="61"/>
        <v>29.25</v>
      </c>
    </row>
    <row r="303" spans="1:12" ht="51" x14ac:dyDescent="0.2">
      <c r="A303" s="147">
        <f t="shared" si="60"/>
        <v>6</v>
      </c>
      <c r="B303" s="160" t="s">
        <v>800</v>
      </c>
      <c r="C303" s="97" t="str">
        <f>IFERROR(VLOOKUP(A303,$B$418:D722,2,FALSE),"")</f>
        <v>SINAPI</v>
      </c>
      <c r="D303" s="97" t="str">
        <f>IFERROR(VLOOKUP(A303,$B$418:E722,3,FALSE),"")</f>
        <v>2026/01</v>
      </c>
      <c r="E303" s="98" t="s">
        <v>801</v>
      </c>
      <c r="F303" s="119" t="s">
        <v>40</v>
      </c>
      <c r="G303" s="99">
        <v>3.4</v>
      </c>
      <c r="H303" s="99">
        <f t="shared" si="57"/>
        <v>19.690000000000001</v>
      </c>
      <c r="I303" s="99">
        <f t="shared" si="56"/>
        <v>66.95</v>
      </c>
      <c r="J303" s="99">
        <v>23.82</v>
      </c>
      <c r="K303" s="161">
        <f t="shared" si="61"/>
        <v>80.989999999999995</v>
      </c>
    </row>
    <row r="304" spans="1:12" ht="51" x14ac:dyDescent="0.2">
      <c r="A304" s="147">
        <f t="shared" si="60"/>
        <v>6</v>
      </c>
      <c r="B304" s="160" t="s">
        <v>88</v>
      </c>
      <c r="C304" s="100" t="str">
        <f>IFERROR(VLOOKUP(A304,$B$418:D723,2,FALSE),"")</f>
        <v>SINAPI</v>
      </c>
      <c r="D304" s="100" t="str">
        <f>IFERROR(VLOOKUP(A304,$B$418:E723,3,FALSE),"")</f>
        <v>2026/01</v>
      </c>
      <c r="E304" s="145" t="s">
        <v>89</v>
      </c>
      <c r="F304" s="119" t="s">
        <v>40</v>
      </c>
      <c r="G304" s="143">
        <v>1.7</v>
      </c>
      <c r="H304" s="99">
        <f t="shared" si="57"/>
        <v>27.87</v>
      </c>
      <c r="I304" s="99">
        <f t="shared" si="56"/>
        <v>47.38</v>
      </c>
      <c r="J304" s="143">
        <v>33.72</v>
      </c>
      <c r="K304" s="163">
        <f t="shared" si="61"/>
        <v>57.32</v>
      </c>
    </row>
    <row r="305" spans="1:11" ht="51" x14ac:dyDescent="0.2">
      <c r="A305" s="147">
        <f t="shared" si="60"/>
        <v>6</v>
      </c>
      <c r="B305" s="160" t="s">
        <v>802</v>
      </c>
      <c r="C305" s="97" t="str">
        <f>IFERROR(VLOOKUP(A305,$B$418:D724,2,FALSE),"")</f>
        <v>SINAPI</v>
      </c>
      <c r="D305" s="97" t="str">
        <f>IFERROR(VLOOKUP(A305,$B$418:E724,3,FALSE),"")</f>
        <v>2026/01</v>
      </c>
      <c r="E305" s="98" t="s">
        <v>803</v>
      </c>
      <c r="F305" s="119" t="s">
        <v>40</v>
      </c>
      <c r="G305" s="99">
        <v>21.6</v>
      </c>
      <c r="H305" s="99">
        <f t="shared" si="57"/>
        <v>45.84</v>
      </c>
      <c r="I305" s="99">
        <f t="shared" si="56"/>
        <v>990.14</v>
      </c>
      <c r="J305" s="99">
        <v>55.47</v>
      </c>
      <c r="K305" s="161">
        <f t="shared" si="61"/>
        <v>1198.1500000000001</v>
      </c>
    </row>
    <row r="306" spans="1:11" ht="51" x14ac:dyDescent="0.2">
      <c r="A306" s="147">
        <f t="shared" si="60"/>
        <v>6</v>
      </c>
      <c r="B306" s="160" t="s">
        <v>804</v>
      </c>
      <c r="C306" s="97" t="str">
        <f>IFERROR(VLOOKUP(A306,$B$418:D725,2,FALSE),"")</f>
        <v>SINAPI</v>
      </c>
      <c r="D306" s="97" t="str">
        <f>IFERROR(VLOOKUP(A306,$B$418:E725,3,FALSE),"")</f>
        <v>2026/01</v>
      </c>
      <c r="E306" s="98" t="s">
        <v>805</v>
      </c>
      <c r="F306" s="119" t="s">
        <v>40</v>
      </c>
      <c r="G306" s="99">
        <v>26.7</v>
      </c>
      <c r="H306" s="99">
        <f t="shared" si="57"/>
        <v>67.77</v>
      </c>
      <c r="I306" s="99">
        <f t="shared" si="56"/>
        <v>1809.46</v>
      </c>
      <c r="J306" s="99">
        <v>82</v>
      </c>
      <c r="K306" s="161">
        <f t="shared" si="61"/>
        <v>2189.4</v>
      </c>
    </row>
    <row r="307" spans="1:11" ht="51" x14ac:dyDescent="0.2">
      <c r="A307" s="147">
        <f t="shared" si="60"/>
        <v>8</v>
      </c>
      <c r="B307" s="160" t="s">
        <v>807</v>
      </c>
      <c r="C307" s="97" t="str">
        <f>IFERROR(VLOOKUP(A307,$B$418:D726,2,FALSE),"")</f>
        <v>SINAPI</v>
      </c>
      <c r="D307" s="97" t="str">
        <f>IFERROR(VLOOKUP(A307,$B$418:E726,3,FALSE),"")</f>
        <v>2026/01</v>
      </c>
      <c r="E307" s="98" t="s">
        <v>808</v>
      </c>
      <c r="F307" s="119" t="s">
        <v>40</v>
      </c>
      <c r="G307" s="99">
        <v>49.9</v>
      </c>
      <c r="H307" s="99">
        <f t="shared" si="57"/>
        <v>28.83</v>
      </c>
      <c r="I307" s="99">
        <f t="shared" si="56"/>
        <v>1438.62</v>
      </c>
      <c r="J307" s="99">
        <v>34.89</v>
      </c>
      <c r="K307" s="161">
        <f t="shared" si="61"/>
        <v>1741.01</v>
      </c>
    </row>
    <row r="308" spans="1:11" ht="38.25" x14ac:dyDescent="0.2">
      <c r="A308" s="147">
        <f t="shared" si="60"/>
        <v>8</v>
      </c>
      <c r="B308" s="160" t="s">
        <v>1847</v>
      </c>
      <c r="C308" s="100" t="str">
        <f>IFERROR(VLOOKUP(A308,$B$418:D727,2,FALSE),"")</f>
        <v>SINAPI</v>
      </c>
      <c r="D308" s="100" t="str">
        <f>IFERROR(VLOOKUP(A308,$B$418:E727,3,FALSE),"")</f>
        <v>2026/01</v>
      </c>
      <c r="E308" s="145" t="s">
        <v>806</v>
      </c>
      <c r="F308" s="119" t="s">
        <v>35</v>
      </c>
      <c r="G308" s="143">
        <v>12</v>
      </c>
      <c r="H308" s="99">
        <f t="shared" si="57"/>
        <v>34.130000000000003</v>
      </c>
      <c r="I308" s="99">
        <f t="shared" si="56"/>
        <v>409.56</v>
      </c>
      <c r="J308" s="143">
        <v>41.3</v>
      </c>
      <c r="K308" s="163">
        <f t="shared" si="61"/>
        <v>495.6</v>
      </c>
    </row>
    <row r="309" spans="1:11" ht="25.5" x14ac:dyDescent="0.2">
      <c r="A309" s="147">
        <f t="shared" si="60"/>
        <v>15</v>
      </c>
      <c r="B309" s="160" t="s">
        <v>809</v>
      </c>
      <c r="C309" s="97" t="str">
        <f>IFERROR(VLOOKUP(A309,$B$418:D728,2,FALSE),"")</f>
        <v xml:space="preserve"> CPOS</v>
      </c>
      <c r="D309" s="97" t="str">
        <f>IFERROR(VLOOKUP(A309,$B$418:E728,3,FALSE),"")</f>
        <v>2025/11</v>
      </c>
      <c r="E309" s="98" t="s">
        <v>810</v>
      </c>
      <c r="F309" s="119" t="s">
        <v>40</v>
      </c>
      <c r="G309" s="99">
        <v>57</v>
      </c>
      <c r="H309" s="99">
        <f t="shared" si="57"/>
        <v>15.55</v>
      </c>
      <c r="I309" s="99">
        <f t="shared" si="56"/>
        <v>886.35</v>
      </c>
      <c r="J309" s="99">
        <v>18.82</v>
      </c>
      <c r="K309" s="161">
        <f t="shared" si="61"/>
        <v>1072.74</v>
      </c>
    </row>
    <row r="310" spans="1:11" ht="25.5" x14ac:dyDescent="0.2">
      <c r="A310" s="147">
        <f t="shared" si="60"/>
        <v>15</v>
      </c>
      <c r="B310" s="160" t="s">
        <v>811</v>
      </c>
      <c r="C310" s="100" t="str">
        <f>IFERROR(VLOOKUP(A310,$B$418:D729,2,FALSE),"")</f>
        <v xml:space="preserve"> CPOS</v>
      </c>
      <c r="D310" s="100" t="str">
        <f>IFERROR(VLOOKUP(A310,$B$418:E729,3,FALSE),"")</f>
        <v>2025/11</v>
      </c>
      <c r="E310" s="145" t="s">
        <v>812</v>
      </c>
      <c r="F310" s="119" t="s">
        <v>40</v>
      </c>
      <c r="G310" s="143">
        <v>34.6</v>
      </c>
      <c r="H310" s="99">
        <f t="shared" si="57"/>
        <v>91.79</v>
      </c>
      <c r="I310" s="99">
        <f t="shared" si="56"/>
        <v>3175.93</v>
      </c>
      <c r="J310" s="143">
        <v>111.06</v>
      </c>
      <c r="K310" s="163">
        <f t="shared" si="61"/>
        <v>3842.68</v>
      </c>
    </row>
    <row r="311" spans="1:11" ht="25.5" x14ac:dyDescent="0.2">
      <c r="A311" s="147">
        <f t="shared" si="60"/>
        <v>15</v>
      </c>
      <c r="B311" s="160" t="s">
        <v>813</v>
      </c>
      <c r="C311" s="97" t="str">
        <f>IFERROR(VLOOKUP(A311,$B$418:D730,2,FALSE),"")</f>
        <v xml:space="preserve"> CPOS</v>
      </c>
      <c r="D311" s="97" t="str">
        <f>IFERROR(VLOOKUP(A311,$B$418:E730,3,FALSE),"")</f>
        <v>2025/11</v>
      </c>
      <c r="E311" s="98" t="s">
        <v>814</v>
      </c>
      <c r="F311" s="119" t="s">
        <v>40</v>
      </c>
      <c r="G311" s="99">
        <v>31.2</v>
      </c>
      <c r="H311" s="99">
        <f t="shared" si="57"/>
        <v>100.16</v>
      </c>
      <c r="I311" s="99">
        <f t="shared" si="56"/>
        <v>3124.99</v>
      </c>
      <c r="J311" s="99">
        <v>121.19</v>
      </c>
      <c r="K311" s="161">
        <f t="shared" si="61"/>
        <v>3781.13</v>
      </c>
    </row>
    <row r="312" spans="1:11" ht="25.5" x14ac:dyDescent="0.2">
      <c r="A312" s="147">
        <f t="shared" si="60"/>
        <v>15</v>
      </c>
      <c r="B312" s="160" t="s">
        <v>815</v>
      </c>
      <c r="C312" s="97" t="str">
        <f>IFERROR(VLOOKUP(A312,$B$418:D731,2,FALSE),"")</f>
        <v xml:space="preserve"> CPOS</v>
      </c>
      <c r="D312" s="97" t="str">
        <f>IFERROR(VLOOKUP(A312,$B$418:E731,3,FALSE),"")</f>
        <v>2025/11</v>
      </c>
      <c r="E312" s="98" t="s">
        <v>816</v>
      </c>
      <c r="F312" s="119" t="s">
        <v>40</v>
      </c>
      <c r="G312" s="99">
        <v>34.6</v>
      </c>
      <c r="H312" s="99">
        <f t="shared" si="57"/>
        <v>31.57</v>
      </c>
      <c r="I312" s="99">
        <f t="shared" si="56"/>
        <v>1092.32</v>
      </c>
      <c r="J312" s="99">
        <v>38.200000000000003</v>
      </c>
      <c r="K312" s="161">
        <f t="shared" si="61"/>
        <v>1321.72</v>
      </c>
    </row>
    <row r="313" spans="1:11" ht="25.5" x14ac:dyDescent="0.2">
      <c r="A313" s="147">
        <f t="shared" si="60"/>
        <v>15</v>
      </c>
      <c r="B313" s="160" t="s">
        <v>817</v>
      </c>
      <c r="C313" s="97" t="str">
        <f>IFERROR(VLOOKUP(A313,$B$418:D732,2,FALSE),"")</f>
        <v xml:space="preserve"> CPOS</v>
      </c>
      <c r="D313" s="97" t="str">
        <f>IFERROR(VLOOKUP(A313,$B$418:E732,3,FALSE),"")</f>
        <v>2025/11</v>
      </c>
      <c r="E313" s="98" t="s">
        <v>818</v>
      </c>
      <c r="F313" s="119" t="s">
        <v>40</v>
      </c>
      <c r="G313" s="99">
        <v>31.2</v>
      </c>
      <c r="H313" s="99">
        <f t="shared" si="57"/>
        <v>52.35</v>
      </c>
      <c r="I313" s="99">
        <f t="shared" si="56"/>
        <v>1633.32</v>
      </c>
      <c r="J313" s="99">
        <v>63.34</v>
      </c>
      <c r="K313" s="161">
        <f t="shared" si="61"/>
        <v>1976.21</v>
      </c>
    </row>
    <row r="314" spans="1:11" ht="25.5" x14ac:dyDescent="0.2">
      <c r="A314" s="147">
        <f t="shared" si="60"/>
        <v>15</v>
      </c>
      <c r="B314" s="160" t="s">
        <v>819</v>
      </c>
      <c r="C314" s="97" t="str">
        <f>IFERROR(VLOOKUP(A314,$B$418:D733,2,FALSE),"")</f>
        <v xml:space="preserve"> CPOS</v>
      </c>
      <c r="D314" s="97" t="str">
        <f>IFERROR(VLOOKUP(A314,$B$418:E733,3,FALSE),"")</f>
        <v>2025/11</v>
      </c>
      <c r="E314" s="98" t="s">
        <v>820</v>
      </c>
      <c r="F314" s="119" t="s">
        <v>35</v>
      </c>
      <c r="G314" s="99">
        <v>57</v>
      </c>
      <c r="H314" s="99">
        <f t="shared" si="57"/>
        <v>33.659999999999997</v>
      </c>
      <c r="I314" s="99">
        <f t="shared" si="56"/>
        <v>1918.62</v>
      </c>
      <c r="J314" s="99">
        <v>40.729999999999997</v>
      </c>
      <c r="K314" s="161">
        <f t="shared" si="61"/>
        <v>2321.61</v>
      </c>
    </row>
    <row r="315" spans="1:11" x14ac:dyDescent="0.2">
      <c r="A315" s="147">
        <f t="shared" si="60"/>
        <v>5</v>
      </c>
      <c r="B315" s="159" t="s">
        <v>821</v>
      </c>
      <c r="C315" s="182" t="s">
        <v>822</v>
      </c>
      <c r="D315" s="183"/>
      <c r="E315" s="183"/>
      <c r="F315" s="183"/>
      <c r="G315" s="183"/>
      <c r="H315" s="183"/>
      <c r="I315" s="183"/>
      <c r="J315" s="183"/>
      <c r="K315" s="184"/>
    </row>
    <row r="316" spans="1:11" ht="51" x14ac:dyDescent="0.2">
      <c r="A316" s="147">
        <f t="shared" si="60"/>
        <v>22</v>
      </c>
      <c r="B316" s="160" t="s">
        <v>823</v>
      </c>
      <c r="C316" s="97" t="str">
        <f>IFERROR(VLOOKUP(A316,$B$418:D735,2,FALSE),"")</f>
        <v xml:space="preserve"> SIURB-E</v>
      </c>
      <c r="D316" s="97" t="str">
        <f>IFERROR(VLOOKUP(A316,$B$418:E735,3,FALSE),"")</f>
        <v>2025/07</v>
      </c>
      <c r="E316" s="98" t="s">
        <v>824</v>
      </c>
      <c r="F316" s="119" t="s">
        <v>35</v>
      </c>
      <c r="G316" s="99">
        <v>32</v>
      </c>
      <c r="H316" s="99">
        <f t="shared" si="57"/>
        <v>225.15</v>
      </c>
      <c r="I316" s="99">
        <f t="shared" si="56"/>
        <v>7204.8</v>
      </c>
      <c r="J316" s="99">
        <v>272.43</v>
      </c>
      <c r="K316" s="161">
        <f>ROUND(G316*J316,2)</f>
        <v>8717.76</v>
      </c>
    </row>
    <row r="317" spans="1:11" x14ac:dyDescent="0.2">
      <c r="A317" s="147">
        <f t="shared" si="60"/>
        <v>5</v>
      </c>
      <c r="B317" s="159" t="s">
        <v>825</v>
      </c>
      <c r="C317" s="182" t="s">
        <v>43</v>
      </c>
      <c r="D317" s="183"/>
      <c r="E317" s="183"/>
      <c r="F317" s="183"/>
      <c r="G317" s="183"/>
      <c r="H317" s="183"/>
      <c r="I317" s="183"/>
      <c r="J317" s="183"/>
      <c r="K317" s="184"/>
    </row>
    <row r="318" spans="1:11" ht="38.25" x14ac:dyDescent="0.2">
      <c r="A318" s="147">
        <f t="shared" si="60"/>
        <v>6</v>
      </c>
      <c r="B318" s="160" t="s">
        <v>828</v>
      </c>
      <c r="C318" s="97" t="str">
        <f>IFERROR(VLOOKUP(A318,$B$418:D738,2,FALSE),"")</f>
        <v>SINAPI</v>
      </c>
      <c r="D318" s="97" t="str">
        <f>IFERROR(VLOOKUP(A318,$B$418:E738,3,FALSE),"")</f>
        <v>2026/01</v>
      </c>
      <c r="E318" s="98" t="s">
        <v>829</v>
      </c>
      <c r="F318" s="119" t="s">
        <v>35</v>
      </c>
      <c r="G318" s="99">
        <v>57</v>
      </c>
      <c r="H318" s="99">
        <f t="shared" si="57"/>
        <v>25.59</v>
      </c>
      <c r="I318" s="99">
        <f t="shared" si="56"/>
        <v>1458.63</v>
      </c>
      <c r="J318" s="99">
        <v>30.96</v>
      </c>
      <c r="K318" s="161">
        <f t="shared" ref="K318:K323" si="62">ROUND(G318*J318,2)</f>
        <v>1764.72</v>
      </c>
    </row>
    <row r="319" spans="1:11" ht="51" x14ac:dyDescent="0.2">
      <c r="A319" s="147">
        <f t="shared" si="60"/>
        <v>6</v>
      </c>
      <c r="B319" s="160" t="s">
        <v>830</v>
      </c>
      <c r="C319" s="97" t="str">
        <f>IFERROR(VLOOKUP(A319,$B$418:D739,2,FALSE),"")</f>
        <v>SINAPI</v>
      </c>
      <c r="D319" s="97" t="str">
        <f>IFERROR(VLOOKUP(A319,$B$418:E739,3,FALSE),"")</f>
        <v>2026/01</v>
      </c>
      <c r="E319" s="98" t="s">
        <v>831</v>
      </c>
      <c r="F319" s="119" t="s">
        <v>35</v>
      </c>
      <c r="G319" s="99">
        <v>3</v>
      </c>
      <c r="H319" s="99">
        <f t="shared" si="57"/>
        <v>576.36</v>
      </c>
      <c r="I319" s="99">
        <f t="shared" si="56"/>
        <v>1729.08</v>
      </c>
      <c r="J319" s="99">
        <v>697.4</v>
      </c>
      <c r="K319" s="161">
        <f t="shared" si="62"/>
        <v>2092.1999999999998</v>
      </c>
    </row>
    <row r="320" spans="1:11" ht="63.75" x14ac:dyDescent="0.2">
      <c r="A320" s="147">
        <f t="shared" si="60"/>
        <v>8</v>
      </c>
      <c r="B320" s="160" t="s">
        <v>832</v>
      </c>
      <c r="C320" s="97" t="str">
        <f>IFERROR(VLOOKUP(A320,$B$418:D740,2,FALSE),"")</f>
        <v>SINAPI</v>
      </c>
      <c r="D320" s="97" t="str">
        <f>IFERROR(VLOOKUP(A320,$B$418:E740,3,FALSE),"")</f>
        <v>2026/01</v>
      </c>
      <c r="E320" s="98" t="s">
        <v>833</v>
      </c>
      <c r="F320" s="119" t="s">
        <v>35</v>
      </c>
      <c r="G320" s="99">
        <v>1</v>
      </c>
      <c r="H320" s="99">
        <f t="shared" si="57"/>
        <v>1040.56</v>
      </c>
      <c r="I320" s="99">
        <f t="shared" si="56"/>
        <v>1040.56</v>
      </c>
      <c r="J320" s="99">
        <v>1259.08</v>
      </c>
      <c r="K320" s="161">
        <f t="shared" si="62"/>
        <v>1259.08</v>
      </c>
    </row>
    <row r="321" spans="1:11" ht="63.75" x14ac:dyDescent="0.2">
      <c r="A321" s="147">
        <f t="shared" si="60"/>
        <v>8</v>
      </c>
      <c r="B321" s="160" t="s">
        <v>834</v>
      </c>
      <c r="C321" s="97" t="str">
        <f>IFERROR(VLOOKUP(A321,$B$418:D741,2,FALSE),"")</f>
        <v>SINAPI</v>
      </c>
      <c r="D321" s="97" t="str">
        <f>IFERROR(VLOOKUP(A321,$B$418:E741,3,FALSE),"")</f>
        <v>2026/01</v>
      </c>
      <c r="E321" s="98" t="s">
        <v>835</v>
      </c>
      <c r="F321" s="119" t="s">
        <v>35</v>
      </c>
      <c r="G321" s="99">
        <v>1</v>
      </c>
      <c r="H321" s="99">
        <f t="shared" si="57"/>
        <v>383.05</v>
      </c>
      <c r="I321" s="99">
        <f t="shared" si="56"/>
        <v>383.05</v>
      </c>
      <c r="J321" s="99">
        <v>463.49</v>
      </c>
      <c r="K321" s="161">
        <f t="shared" si="62"/>
        <v>463.49</v>
      </c>
    </row>
    <row r="322" spans="1:11" ht="63.75" x14ac:dyDescent="0.2">
      <c r="A322" s="147">
        <f t="shared" si="60"/>
        <v>8</v>
      </c>
      <c r="B322" s="160" t="s">
        <v>836</v>
      </c>
      <c r="C322" s="97" t="str">
        <f>IFERROR(VLOOKUP(A322,$B$418:D742,2,FALSE),"")</f>
        <v>SINAPI</v>
      </c>
      <c r="D322" s="97" t="str">
        <f>IFERROR(VLOOKUP(A322,$B$418:E742,3,FALSE),"")</f>
        <v>2026/01</v>
      </c>
      <c r="E322" s="98" t="s">
        <v>837</v>
      </c>
      <c r="F322" s="119" t="s">
        <v>35</v>
      </c>
      <c r="G322" s="99">
        <v>1</v>
      </c>
      <c r="H322" s="99">
        <f t="shared" si="57"/>
        <v>813.25</v>
      </c>
      <c r="I322" s="99">
        <f t="shared" si="56"/>
        <v>813.25</v>
      </c>
      <c r="J322" s="99">
        <v>984.03</v>
      </c>
      <c r="K322" s="161">
        <f t="shared" si="62"/>
        <v>984.03</v>
      </c>
    </row>
    <row r="323" spans="1:11" x14ac:dyDescent="0.2">
      <c r="A323" s="147">
        <f t="shared" si="60"/>
        <v>15</v>
      </c>
      <c r="B323" s="160" t="s">
        <v>2156</v>
      </c>
      <c r="C323" s="97" t="str">
        <f>IFERROR(VLOOKUP(A323,$B$418:D742,2,FALSE),"")</f>
        <v xml:space="preserve"> CPOS</v>
      </c>
      <c r="D323" s="97" t="str">
        <f>IFERROR(VLOOKUP(A323,$B$418:E742,3,FALSE),"")</f>
        <v>2025/11</v>
      </c>
      <c r="E323" s="98" t="s">
        <v>2157</v>
      </c>
      <c r="F323" s="119" t="s">
        <v>39</v>
      </c>
      <c r="G323" s="99">
        <v>12</v>
      </c>
      <c r="H323" s="99">
        <f t="shared" ref="H323" si="63">ROUND(J323/1.21,2)</f>
        <v>136.4</v>
      </c>
      <c r="I323" s="99">
        <f t="shared" ref="I323" si="64">ROUND(H323*G323,2)</f>
        <v>1636.8</v>
      </c>
      <c r="J323" s="99">
        <v>165.04</v>
      </c>
      <c r="K323" s="161">
        <f t="shared" si="62"/>
        <v>1980.48</v>
      </c>
    </row>
    <row r="324" spans="1:11" x14ac:dyDescent="0.2">
      <c r="A324" s="147">
        <f t="shared" si="60"/>
        <v>5</v>
      </c>
      <c r="B324" s="159" t="s">
        <v>838</v>
      </c>
      <c r="C324" s="182" t="s">
        <v>839</v>
      </c>
      <c r="D324" s="183"/>
      <c r="E324" s="183"/>
      <c r="F324" s="183"/>
      <c r="G324" s="183"/>
      <c r="H324" s="183"/>
      <c r="I324" s="183"/>
      <c r="J324" s="183"/>
      <c r="K324" s="184"/>
    </row>
    <row r="325" spans="1:11" ht="25.5" x14ac:dyDescent="0.2">
      <c r="A325" s="147">
        <f t="shared" si="60"/>
        <v>4</v>
      </c>
      <c r="B325" s="160" t="s">
        <v>840</v>
      </c>
      <c r="C325" s="97" t="str">
        <f>IFERROR(VLOOKUP(A325,$B$418:D744,2,FALSE),"")</f>
        <v>COMPOSICAO</v>
      </c>
      <c r="D325" s="97" t="str">
        <f>IFERROR(VLOOKUP(A325,$B$418:E744,3,FALSE),"")</f>
        <v>2026/01</v>
      </c>
      <c r="E325" s="98" t="s">
        <v>841</v>
      </c>
      <c r="F325" s="119" t="s">
        <v>35</v>
      </c>
      <c r="G325" s="99">
        <v>1</v>
      </c>
      <c r="H325" s="99">
        <f t="shared" si="57"/>
        <v>365.17</v>
      </c>
      <c r="I325" s="99">
        <f t="shared" si="56"/>
        <v>365.17</v>
      </c>
      <c r="J325" s="99">
        <v>441.85</v>
      </c>
      <c r="K325" s="161">
        <f t="shared" ref="K325:K336" si="65">ROUND(G325*J325,2)</f>
        <v>441.85</v>
      </c>
    </row>
    <row r="326" spans="1:11" ht="38.25" x14ac:dyDescent="0.2">
      <c r="A326" s="147">
        <f t="shared" si="60"/>
        <v>6</v>
      </c>
      <c r="B326" s="160" t="s">
        <v>842</v>
      </c>
      <c r="C326" s="97" t="str">
        <f>IFERROR(VLOOKUP(A326,$B$418:D745,2,FALSE),"")</f>
        <v>SINAPI</v>
      </c>
      <c r="D326" s="97" t="str">
        <f>IFERROR(VLOOKUP(A326,$B$418:E745,3,FALSE),"")</f>
        <v>2026/01</v>
      </c>
      <c r="E326" s="98" t="s">
        <v>843</v>
      </c>
      <c r="F326" s="119" t="s">
        <v>35</v>
      </c>
      <c r="G326" s="99">
        <v>6</v>
      </c>
      <c r="H326" s="99">
        <f t="shared" si="57"/>
        <v>13.21</v>
      </c>
      <c r="I326" s="99">
        <f t="shared" si="56"/>
        <v>79.260000000000005</v>
      </c>
      <c r="J326" s="99">
        <v>15.98</v>
      </c>
      <c r="K326" s="161">
        <f t="shared" si="65"/>
        <v>95.88</v>
      </c>
    </row>
    <row r="327" spans="1:11" ht="38.25" x14ac:dyDescent="0.2">
      <c r="A327" s="147">
        <f t="shared" si="60"/>
        <v>6</v>
      </c>
      <c r="B327" s="160" t="s">
        <v>844</v>
      </c>
      <c r="C327" s="97" t="str">
        <f>IFERROR(VLOOKUP(A327,$B$418:D746,2,FALSE),"")</f>
        <v>SINAPI</v>
      </c>
      <c r="D327" s="97" t="str">
        <f>IFERROR(VLOOKUP(A327,$B$418:E746,3,FALSE),"")</f>
        <v>2026/01</v>
      </c>
      <c r="E327" s="98" t="s">
        <v>845</v>
      </c>
      <c r="F327" s="119" t="s">
        <v>35</v>
      </c>
      <c r="G327" s="99">
        <v>5</v>
      </c>
      <c r="H327" s="99">
        <f t="shared" si="57"/>
        <v>54.31</v>
      </c>
      <c r="I327" s="99">
        <f t="shared" si="56"/>
        <v>271.55</v>
      </c>
      <c r="J327" s="99">
        <v>65.72</v>
      </c>
      <c r="K327" s="161">
        <f t="shared" si="65"/>
        <v>328.6</v>
      </c>
    </row>
    <row r="328" spans="1:11" ht="38.25" x14ac:dyDescent="0.2">
      <c r="A328" s="147">
        <f t="shared" si="60"/>
        <v>6</v>
      </c>
      <c r="B328" s="160" t="s">
        <v>846</v>
      </c>
      <c r="C328" s="97" t="str">
        <f>IFERROR(VLOOKUP(A328,$B$418:D747,2,FALSE),"")</f>
        <v>SINAPI</v>
      </c>
      <c r="D328" s="97" t="str">
        <f>IFERROR(VLOOKUP(A328,$B$418:E747,3,FALSE),"")</f>
        <v>2026/01</v>
      </c>
      <c r="E328" s="98" t="s">
        <v>847</v>
      </c>
      <c r="F328" s="119" t="s">
        <v>35</v>
      </c>
      <c r="G328" s="99">
        <v>5</v>
      </c>
      <c r="H328" s="99">
        <f t="shared" si="57"/>
        <v>54.31</v>
      </c>
      <c r="I328" s="99">
        <f t="shared" si="56"/>
        <v>271.55</v>
      </c>
      <c r="J328" s="99">
        <v>65.72</v>
      </c>
      <c r="K328" s="161">
        <f t="shared" si="65"/>
        <v>328.6</v>
      </c>
    </row>
    <row r="329" spans="1:11" ht="38.25" x14ac:dyDescent="0.2">
      <c r="A329" s="147">
        <f t="shared" si="60"/>
        <v>6</v>
      </c>
      <c r="B329" s="160" t="s">
        <v>848</v>
      </c>
      <c r="C329" s="97" t="str">
        <f>IFERROR(VLOOKUP(A329,$B$418:D748,2,FALSE),"")</f>
        <v>SINAPI</v>
      </c>
      <c r="D329" s="97" t="str">
        <f>IFERROR(VLOOKUP(A329,$B$418:E748,3,FALSE),"")</f>
        <v>2026/01</v>
      </c>
      <c r="E329" s="98" t="s">
        <v>849</v>
      </c>
      <c r="F329" s="119" t="s">
        <v>35</v>
      </c>
      <c r="G329" s="99">
        <v>4</v>
      </c>
      <c r="H329" s="99">
        <f t="shared" si="57"/>
        <v>56.76</v>
      </c>
      <c r="I329" s="99">
        <f t="shared" si="56"/>
        <v>227.04</v>
      </c>
      <c r="J329" s="99">
        <v>68.680000000000007</v>
      </c>
      <c r="K329" s="161">
        <f t="shared" si="65"/>
        <v>274.72000000000003</v>
      </c>
    </row>
    <row r="330" spans="1:11" ht="38.25" x14ac:dyDescent="0.2">
      <c r="A330" s="147">
        <f t="shared" si="60"/>
        <v>6</v>
      </c>
      <c r="B330" s="160" t="s">
        <v>1954</v>
      </c>
      <c r="C330" s="100" t="str">
        <f>IFERROR(VLOOKUP(A330,$B$418:D749,2,FALSE),"")</f>
        <v>SINAPI</v>
      </c>
      <c r="D330" s="100" t="str">
        <f>IFERROR(VLOOKUP(A330,$B$418:E749,3,FALSE),"")</f>
        <v>2026/01</v>
      </c>
      <c r="E330" s="145" t="s">
        <v>1955</v>
      </c>
      <c r="F330" s="119" t="s">
        <v>35</v>
      </c>
      <c r="G330" s="143">
        <v>1</v>
      </c>
      <c r="H330" s="99">
        <f t="shared" si="57"/>
        <v>82.6</v>
      </c>
      <c r="I330" s="99">
        <f t="shared" si="56"/>
        <v>82.6</v>
      </c>
      <c r="J330" s="143">
        <v>99.95</v>
      </c>
      <c r="K330" s="163">
        <f t="shared" si="65"/>
        <v>99.95</v>
      </c>
    </row>
    <row r="331" spans="1:11" ht="38.25" x14ac:dyDescent="0.2">
      <c r="A331" s="147">
        <f t="shared" si="60"/>
        <v>6</v>
      </c>
      <c r="B331" s="160" t="s">
        <v>850</v>
      </c>
      <c r="C331" s="97" t="str">
        <f>IFERROR(VLOOKUP(A331,$B$418:D750,2,FALSE),"")</f>
        <v>SINAPI</v>
      </c>
      <c r="D331" s="97" t="str">
        <f>IFERROR(VLOOKUP(A331,$B$418:E750,3,FALSE),"")</f>
        <v>2026/01</v>
      </c>
      <c r="E331" s="98" t="s">
        <v>851</v>
      </c>
      <c r="F331" s="119" t="s">
        <v>35</v>
      </c>
      <c r="G331" s="99">
        <v>1</v>
      </c>
      <c r="H331" s="99">
        <f t="shared" si="57"/>
        <v>105.31</v>
      </c>
      <c r="I331" s="99">
        <f t="shared" si="56"/>
        <v>105.31</v>
      </c>
      <c r="J331" s="99">
        <v>127.43</v>
      </c>
      <c r="K331" s="161">
        <f t="shared" si="65"/>
        <v>127.43</v>
      </c>
    </row>
    <row r="332" spans="1:11" ht="38.25" x14ac:dyDescent="0.2">
      <c r="A332" s="147">
        <f t="shared" si="60"/>
        <v>7</v>
      </c>
      <c r="B332" s="160" t="s">
        <v>852</v>
      </c>
      <c r="C332" s="100" t="str">
        <f>IFERROR(VLOOKUP(A332,$B$418:D751,2,FALSE),"")</f>
        <v>SINAPI</v>
      </c>
      <c r="D332" s="100" t="str">
        <f>IFERROR(VLOOKUP(A332,$B$418:E751,3,FALSE),"")</f>
        <v>2026/01</v>
      </c>
      <c r="E332" s="145" t="s">
        <v>853</v>
      </c>
      <c r="F332" s="119" t="s">
        <v>35</v>
      </c>
      <c r="G332" s="143">
        <v>2</v>
      </c>
      <c r="H332" s="99">
        <f t="shared" si="57"/>
        <v>425.25</v>
      </c>
      <c r="I332" s="99">
        <f t="shared" ref="I332:I410" si="66">ROUND(H332*G332,2)</f>
        <v>850.5</v>
      </c>
      <c r="J332" s="143">
        <v>514.54999999999995</v>
      </c>
      <c r="K332" s="163">
        <f t="shared" si="65"/>
        <v>1029.0999999999999</v>
      </c>
    </row>
    <row r="333" spans="1:11" ht="38.25" x14ac:dyDescent="0.2">
      <c r="A333" s="147">
        <f t="shared" si="60"/>
        <v>7</v>
      </c>
      <c r="B333" s="160" t="s">
        <v>854</v>
      </c>
      <c r="C333" s="97" t="str">
        <f>IFERROR(VLOOKUP(A333,$B$418:D752,2,FALSE),"")</f>
        <v>SINAPI</v>
      </c>
      <c r="D333" s="97" t="str">
        <f>IFERROR(VLOOKUP(A333,$B$418:E752,3,FALSE),"")</f>
        <v>2026/01</v>
      </c>
      <c r="E333" s="98" t="s">
        <v>855</v>
      </c>
      <c r="F333" s="119" t="s">
        <v>35</v>
      </c>
      <c r="G333" s="99">
        <v>2</v>
      </c>
      <c r="H333" s="99">
        <f t="shared" si="57"/>
        <v>618.79</v>
      </c>
      <c r="I333" s="99">
        <f t="shared" si="66"/>
        <v>1237.58</v>
      </c>
      <c r="J333" s="99">
        <v>748.73</v>
      </c>
      <c r="K333" s="161">
        <f t="shared" si="65"/>
        <v>1497.46</v>
      </c>
    </row>
    <row r="334" spans="1:11" ht="25.5" x14ac:dyDescent="0.2">
      <c r="A334" s="147">
        <f t="shared" si="60"/>
        <v>15</v>
      </c>
      <c r="B334" s="160" t="s">
        <v>856</v>
      </c>
      <c r="C334" s="97" t="str">
        <f>IFERROR(VLOOKUP(A334,$B$418:D753,2,FALSE),"")</f>
        <v xml:space="preserve"> CPOS</v>
      </c>
      <c r="D334" s="97" t="str">
        <f>IFERROR(VLOOKUP(A334,$B$418:E753,3,FALSE),"")</f>
        <v>2025/11</v>
      </c>
      <c r="E334" s="98" t="s">
        <v>857</v>
      </c>
      <c r="F334" s="119" t="s">
        <v>35</v>
      </c>
      <c r="G334" s="99">
        <v>4</v>
      </c>
      <c r="H334" s="99">
        <f t="shared" si="57"/>
        <v>72.53</v>
      </c>
      <c r="I334" s="99">
        <f t="shared" si="66"/>
        <v>290.12</v>
      </c>
      <c r="J334" s="99">
        <v>87.76</v>
      </c>
      <c r="K334" s="161">
        <f t="shared" si="65"/>
        <v>351.04</v>
      </c>
    </row>
    <row r="335" spans="1:11" ht="25.5" x14ac:dyDescent="0.2">
      <c r="A335" s="147">
        <f t="shared" si="60"/>
        <v>15</v>
      </c>
      <c r="B335" s="160" t="s">
        <v>858</v>
      </c>
      <c r="C335" s="97" t="str">
        <f>IFERROR(VLOOKUP(A335,$B$418:D754,2,FALSE),"")</f>
        <v xml:space="preserve"> CPOS</v>
      </c>
      <c r="D335" s="97" t="str">
        <f>IFERROR(VLOOKUP(A335,$B$418:E754,3,FALSE),"")</f>
        <v>2025/11</v>
      </c>
      <c r="E335" s="98" t="s">
        <v>859</v>
      </c>
      <c r="F335" s="119" t="s">
        <v>35</v>
      </c>
      <c r="G335" s="99">
        <v>4</v>
      </c>
      <c r="H335" s="99">
        <f t="shared" ref="H335:H412" si="67">ROUND(J335/1.21,2)</f>
        <v>160.24</v>
      </c>
      <c r="I335" s="99">
        <f t="shared" si="66"/>
        <v>640.96</v>
      </c>
      <c r="J335" s="99">
        <v>193.89</v>
      </c>
      <c r="K335" s="161">
        <f t="shared" si="65"/>
        <v>775.56</v>
      </c>
    </row>
    <row r="336" spans="1:11" ht="25.5" x14ac:dyDescent="0.2">
      <c r="A336" s="147">
        <f t="shared" si="60"/>
        <v>18</v>
      </c>
      <c r="B336" s="160" t="s">
        <v>860</v>
      </c>
      <c r="C336" s="97" t="str">
        <f>IFERROR(VLOOKUP(A336,$B$418:D755,2,FALSE),"")</f>
        <v xml:space="preserve"> PINI-N</v>
      </c>
      <c r="D336" s="97" t="str">
        <f>IFERROR(VLOOKUP(A336,$B$418:E755,3,FALSE),"")</f>
        <v>2026/02</v>
      </c>
      <c r="E336" s="98" t="s">
        <v>861</v>
      </c>
      <c r="F336" s="119" t="s">
        <v>35</v>
      </c>
      <c r="G336" s="99">
        <v>4</v>
      </c>
      <c r="H336" s="99">
        <f t="shared" si="67"/>
        <v>994.02</v>
      </c>
      <c r="I336" s="99">
        <f t="shared" si="66"/>
        <v>3976.08</v>
      </c>
      <c r="J336" s="99">
        <v>1202.77</v>
      </c>
      <c r="K336" s="161">
        <f t="shared" si="65"/>
        <v>4811.08</v>
      </c>
    </row>
    <row r="337" spans="1:11" x14ac:dyDescent="0.2">
      <c r="A337" s="147">
        <f t="shared" si="60"/>
        <v>5</v>
      </c>
      <c r="B337" s="159" t="s">
        <v>862</v>
      </c>
      <c r="C337" s="182" t="s">
        <v>44</v>
      </c>
      <c r="D337" s="183"/>
      <c r="E337" s="183"/>
      <c r="F337" s="183"/>
      <c r="G337" s="183"/>
      <c r="H337" s="183"/>
      <c r="I337" s="183"/>
      <c r="J337" s="183"/>
      <c r="K337" s="184"/>
    </row>
    <row r="338" spans="1:11" ht="51" x14ac:dyDescent="0.2">
      <c r="A338" s="147">
        <f t="shared" si="60"/>
        <v>6</v>
      </c>
      <c r="B338" s="160" t="s">
        <v>863</v>
      </c>
      <c r="C338" s="97" t="str">
        <f>IFERROR(VLOOKUP(A338,$B$418:D757,2,FALSE),"")</f>
        <v>SINAPI</v>
      </c>
      <c r="D338" s="97" t="str">
        <f>IFERROR(VLOOKUP(A338,$B$418:E757,3,FALSE),"")</f>
        <v>2026/01</v>
      </c>
      <c r="E338" s="98" t="s">
        <v>864</v>
      </c>
      <c r="F338" s="119" t="s">
        <v>40</v>
      </c>
      <c r="G338" s="99">
        <v>458</v>
      </c>
      <c r="H338" s="99">
        <f t="shared" si="67"/>
        <v>3.79</v>
      </c>
      <c r="I338" s="99">
        <f t="shared" si="66"/>
        <v>1735.82</v>
      </c>
      <c r="J338" s="99">
        <v>4.58</v>
      </c>
      <c r="K338" s="161">
        <f t="shared" ref="K338:K345" si="68">ROUND(G338*J338,2)</f>
        <v>2097.64</v>
      </c>
    </row>
    <row r="339" spans="1:11" ht="51" x14ac:dyDescent="0.2">
      <c r="A339" s="147">
        <f t="shared" si="60"/>
        <v>6</v>
      </c>
      <c r="B339" s="160" t="s">
        <v>865</v>
      </c>
      <c r="C339" s="100" t="str">
        <f>IFERROR(VLOOKUP(A339,$B$418:D758,2,FALSE),"")</f>
        <v>SINAPI</v>
      </c>
      <c r="D339" s="100" t="str">
        <f>IFERROR(VLOOKUP(A339,$B$418:E758,3,FALSE),"")</f>
        <v>2026/01</v>
      </c>
      <c r="E339" s="145" t="s">
        <v>866</v>
      </c>
      <c r="F339" s="119" t="s">
        <v>40</v>
      </c>
      <c r="G339" s="143">
        <v>552.5</v>
      </c>
      <c r="H339" s="99">
        <f t="shared" si="67"/>
        <v>5.36</v>
      </c>
      <c r="I339" s="99">
        <f t="shared" si="66"/>
        <v>2961.4</v>
      </c>
      <c r="J339" s="143">
        <v>6.49</v>
      </c>
      <c r="K339" s="163">
        <f t="shared" si="68"/>
        <v>3585.73</v>
      </c>
    </row>
    <row r="340" spans="1:11" ht="51" x14ac:dyDescent="0.2">
      <c r="A340" s="147">
        <f t="shared" si="60"/>
        <v>6</v>
      </c>
      <c r="B340" s="160" t="s">
        <v>867</v>
      </c>
      <c r="C340" s="97" t="str">
        <f>IFERROR(VLOOKUP(A340,$B$418:D760,2,FALSE),"")</f>
        <v>SINAPI</v>
      </c>
      <c r="D340" s="97" t="str">
        <f>IFERROR(VLOOKUP(A340,$B$418:E760,3,FALSE),"")</f>
        <v>2026/01</v>
      </c>
      <c r="E340" s="98" t="s">
        <v>868</v>
      </c>
      <c r="F340" s="119" t="s">
        <v>40</v>
      </c>
      <c r="G340" s="99">
        <v>6.9</v>
      </c>
      <c r="H340" s="99">
        <f t="shared" si="67"/>
        <v>11.24</v>
      </c>
      <c r="I340" s="99">
        <f t="shared" si="66"/>
        <v>77.56</v>
      </c>
      <c r="J340" s="99">
        <v>13.6</v>
      </c>
      <c r="K340" s="161">
        <f t="shared" si="68"/>
        <v>93.84</v>
      </c>
    </row>
    <row r="341" spans="1:11" ht="51" x14ac:dyDescent="0.2">
      <c r="A341" s="147">
        <f t="shared" si="60"/>
        <v>6</v>
      </c>
      <c r="B341" s="160" t="s">
        <v>869</v>
      </c>
      <c r="C341" s="97" t="str">
        <f>IFERROR(VLOOKUP(A341,$B$418:D761,2,FALSE),"")</f>
        <v>SINAPI</v>
      </c>
      <c r="D341" s="97" t="str">
        <f>IFERROR(VLOOKUP(A341,$B$418:E761,3,FALSE),"")</f>
        <v>2026/01</v>
      </c>
      <c r="E341" s="98" t="s">
        <v>870</v>
      </c>
      <c r="F341" s="119" t="s">
        <v>40</v>
      </c>
      <c r="G341" s="99">
        <v>341.9</v>
      </c>
      <c r="H341" s="99">
        <f t="shared" si="67"/>
        <v>19.079999999999998</v>
      </c>
      <c r="I341" s="99">
        <f t="shared" si="66"/>
        <v>6523.45</v>
      </c>
      <c r="J341" s="99">
        <v>23.09</v>
      </c>
      <c r="K341" s="161">
        <f t="shared" si="68"/>
        <v>7894.47</v>
      </c>
    </row>
    <row r="342" spans="1:11" ht="38.25" x14ac:dyDescent="0.2">
      <c r="A342" s="147">
        <f t="shared" si="60"/>
        <v>6</v>
      </c>
      <c r="B342" s="160" t="s">
        <v>871</v>
      </c>
      <c r="C342" s="97" t="str">
        <f>IFERROR(VLOOKUP(A342,$B$418:D762,2,FALSE),"")</f>
        <v>SINAPI</v>
      </c>
      <c r="D342" s="97" t="str">
        <f>IFERROR(VLOOKUP(A342,$B$418:E762,3,FALSE),"")</f>
        <v>2026/01</v>
      </c>
      <c r="E342" s="98" t="s">
        <v>872</v>
      </c>
      <c r="F342" s="119" t="s">
        <v>40</v>
      </c>
      <c r="G342" s="99">
        <v>193.1</v>
      </c>
      <c r="H342" s="99">
        <f t="shared" si="67"/>
        <v>18.2</v>
      </c>
      <c r="I342" s="99">
        <f t="shared" si="66"/>
        <v>3514.42</v>
      </c>
      <c r="J342" s="99">
        <v>22.02</v>
      </c>
      <c r="K342" s="161">
        <f t="shared" si="68"/>
        <v>4252.0600000000004</v>
      </c>
    </row>
    <row r="343" spans="1:11" ht="63.75" x14ac:dyDescent="0.2">
      <c r="A343" s="147">
        <f t="shared" si="60"/>
        <v>6</v>
      </c>
      <c r="B343" s="160" t="s">
        <v>873</v>
      </c>
      <c r="C343" s="97" t="str">
        <f>IFERROR(VLOOKUP(A343,$B$418:D763,2,FALSE),"")</f>
        <v>SINAPI</v>
      </c>
      <c r="D343" s="97" t="str">
        <f>IFERROR(VLOOKUP(A343,$B$418:E763,3,FALSE),"")</f>
        <v>2026/01</v>
      </c>
      <c r="E343" s="98" t="s">
        <v>874</v>
      </c>
      <c r="F343" s="119" t="s">
        <v>40</v>
      </c>
      <c r="G343" s="99">
        <v>15.7</v>
      </c>
      <c r="H343" s="99">
        <f t="shared" si="67"/>
        <v>31.08</v>
      </c>
      <c r="I343" s="99">
        <f t="shared" si="66"/>
        <v>487.96</v>
      </c>
      <c r="J343" s="99">
        <v>37.61</v>
      </c>
      <c r="K343" s="161">
        <f t="shared" si="68"/>
        <v>590.48</v>
      </c>
    </row>
    <row r="344" spans="1:11" ht="63.75" x14ac:dyDescent="0.2">
      <c r="A344" s="147">
        <f t="shared" si="60"/>
        <v>6</v>
      </c>
      <c r="B344" s="160" t="s">
        <v>875</v>
      </c>
      <c r="C344" s="97" t="str">
        <f>IFERROR(VLOOKUP(A344,$B$418:D764,2,FALSE),"")</f>
        <v>SINAPI</v>
      </c>
      <c r="D344" s="97" t="str">
        <f>IFERROR(VLOOKUP(A344,$B$418:E764,3,FALSE),"")</f>
        <v>2026/01</v>
      </c>
      <c r="E344" s="98" t="s">
        <v>876</v>
      </c>
      <c r="F344" s="119" t="s">
        <v>40</v>
      </c>
      <c r="G344" s="99">
        <v>89.6</v>
      </c>
      <c r="H344" s="99">
        <f t="shared" si="67"/>
        <v>61.38</v>
      </c>
      <c r="I344" s="99">
        <f t="shared" si="66"/>
        <v>5499.65</v>
      </c>
      <c r="J344" s="99">
        <v>74.27</v>
      </c>
      <c r="K344" s="161">
        <f t="shared" si="68"/>
        <v>6654.59</v>
      </c>
    </row>
    <row r="345" spans="1:11" ht="63.75" x14ac:dyDescent="0.2">
      <c r="A345" s="147">
        <f t="shared" si="60"/>
        <v>6</v>
      </c>
      <c r="B345" s="160" t="s">
        <v>877</v>
      </c>
      <c r="C345" s="97" t="str">
        <f>IFERROR(VLOOKUP(A345,$B$418:D765,2,FALSE),"")</f>
        <v>SINAPI</v>
      </c>
      <c r="D345" s="97" t="str">
        <f>IFERROR(VLOOKUP(A345,$B$418:E765,3,FALSE),"")</f>
        <v>2026/01</v>
      </c>
      <c r="E345" s="98" t="s">
        <v>878</v>
      </c>
      <c r="F345" s="119" t="s">
        <v>40</v>
      </c>
      <c r="G345" s="99">
        <v>111.1</v>
      </c>
      <c r="H345" s="99">
        <f t="shared" si="67"/>
        <v>109.21</v>
      </c>
      <c r="I345" s="99">
        <f t="shared" si="66"/>
        <v>12133.23</v>
      </c>
      <c r="J345" s="99">
        <v>132.15</v>
      </c>
      <c r="K345" s="161">
        <f t="shared" si="68"/>
        <v>14681.87</v>
      </c>
    </row>
    <row r="346" spans="1:11" x14ac:dyDescent="0.2">
      <c r="A346" s="147">
        <f t="shared" si="60"/>
        <v>5</v>
      </c>
      <c r="B346" s="159" t="s">
        <v>879</v>
      </c>
      <c r="C346" s="182" t="s">
        <v>880</v>
      </c>
      <c r="D346" s="183"/>
      <c r="E346" s="183"/>
      <c r="F346" s="183"/>
      <c r="G346" s="183"/>
      <c r="H346" s="183"/>
      <c r="I346" s="183"/>
      <c r="J346" s="183"/>
      <c r="K346" s="184"/>
    </row>
    <row r="347" spans="1:11" ht="38.25" x14ac:dyDescent="0.2">
      <c r="A347" s="147">
        <f t="shared" si="60"/>
        <v>6</v>
      </c>
      <c r="B347" s="160" t="s">
        <v>881</v>
      </c>
      <c r="C347" s="97" t="str">
        <f>IFERROR(VLOOKUP(A347,$B$418:D767,2,FALSE),"")</f>
        <v>SINAPI</v>
      </c>
      <c r="D347" s="97" t="str">
        <f>IFERROR(VLOOKUP(A347,$B$418:E767,3,FALSE),"")</f>
        <v>2026/01</v>
      </c>
      <c r="E347" s="98" t="s">
        <v>882</v>
      </c>
      <c r="F347" s="119" t="s">
        <v>35</v>
      </c>
      <c r="G347" s="99">
        <v>9</v>
      </c>
      <c r="H347" s="99">
        <f t="shared" si="67"/>
        <v>40.78</v>
      </c>
      <c r="I347" s="99">
        <f t="shared" si="66"/>
        <v>367.02</v>
      </c>
      <c r="J347" s="99">
        <v>49.34</v>
      </c>
      <c r="K347" s="161">
        <f>ROUND(G347*J347,2)</f>
        <v>444.06</v>
      </c>
    </row>
    <row r="348" spans="1:11" ht="38.25" x14ac:dyDescent="0.2">
      <c r="A348" s="147">
        <f t="shared" si="60"/>
        <v>6</v>
      </c>
      <c r="B348" s="160" t="s">
        <v>883</v>
      </c>
      <c r="C348" s="97" t="str">
        <f>IFERROR(VLOOKUP(A348,$B$418:D768,2,FALSE),"")</f>
        <v>SINAPI</v>
      </c>
      <c r="D348" s="97" t="str">
        <f>IFERROR(VLOOKUP(A348,$B$418:E768,3,FALSE),"")</f>
        <v>2026/01</v>
      </c>
      <c r="E348" s="98" t="s">
        <v>884</v>
      </c>
      <c r="F348" s="119" t="s">
        <v>35</v>
      </c>
      <c r="G348" s="99">
        <v>31</v>
      </c>
      <c r="H348" s="99">
        <f t="shared" si="67"/>
        <v>48.54</v>
      </c>
      <c r="I348" s="99">
        <f t="shared" si="66"/>
        <v>1504.74</v>
      </c>
      <c r="J348" s="99">
        <v>58.73</v>
      </c>
      <c r="K348" s="161">
        <f>ROUND(G348*J348,2)</f>
        <v>1820.63</v>
      </c>
    </row>
    <row r="349" spans="1:11" ht="38.25" x14ac:dyDescent="0.2">
      <c r="A349" s="147">
        <f t="shared" si="60"/>
        <v>6</v>
      </c>
      <c r="B349" s="160" t="s">
        <v>885</v>
      </c>
      <c r="C349" s="97" t="str">
        <f>IFERROR(VLOOKUP(A349,$B$418:D769,2,FALSE),"")</f>
        <v>SINAPI</v>
      </c>
      <c r="D349" s="97" t="str">
        <f>IFERROR(VLOOKUP(A349,$B$418:E769,3,FALSE),"")</f>
        <v>2026/01</v>
      </c>
      <c r="E349" s="98" t="s">
        <v>886</v>
      </c>
      <c r="F349" s="119" t="s">
        <v>35</v>
      </c>
      <c r="G349" s="99">
        <v>2</v>
      </c>
      <c r="H349" s="99">
        <f t="shared" si="67"/>
        <v>50.9</v>
      </c>
      <c r="I349" s="99">
        <f t="shared" si="66"/>
        <v>101.8</v>
      </c>
      <c r="J349" s="99">
        <v>61.59</v>
      </c>
      <c r="K349" s="161">
        <f>ROUND(G349*J349,2)</f>
        <v>123.18</v>
      </c>
    </row>
    <row r="350" spans="1:11" ht="38.25" x14ac:dyDescent="0.2">
      <c r="A350" s="147">
        <f t="shared" si="60"/>
        <v>6</v>
      </c>
      <c r="B350" s="160" t="s">
        <v>887</v>
      </c>
      <c r="C350" s="97" t="str">
        <f>IFERROR(VLOOKUP(A350,$B$418:D770,2,FALSE),"")</f>
        <v>SINAPI</v>
      </c>
      <c r="D350" s="97" t="str">
        <f>IFERROR(VLOOKUP(A350,$B$418:E770,3,FALSE),"")</f>
        <v>2026/01</v>
      </c>
      <c r="E350" s="98" t="s">
        <v>888</v>
      </c>
      <c r="F350" s="119" t="s">
        <v>35</v>
      </c>
      <c r="G350" s="99">
        <v>4</v>
      </c>
      <c r="H350" s="99">
        <f t="shared" si="67"/>
        <v>77.22</v>
      </c>
      <c r="I350" s="99">
        <f t="shared" si="66"/>
        <v>308.88</v>
      </c>
      <c r="J350" s="99">
        <v>93.44</v>
      </c>
      <c r="K350" s="161">
        <f>ROUND(G350*J350,2)</f>
        <v>373.76</v>
      </c>
    </row>
    <row r="351" spans="1:11" x14ac:dyDescent="0.2">
      <c r="A351" s="147">
        <f t="shared" si="60"/>
        <v>5</v>
      </c>
      <c r="B351" s="159" t="s">
        <v>889</v>
      </c>
      <c r="C351" s="182" t="s">
        <v>90</v>
      </c>
      <c r="D351" s="183"/>
      <c r="E351" s="183"/>
      <c r="F351" s="183"/>
      <c r="G351" s="183"/>
      <c r="H351" s="183"/>
      <c r="I351" s="183"/>
      <c r="J351" s="183"/>
      <c r="K351" s="184"/>
    </row>
    <row r="352" spans="1:11" ht="38.25" x14ac:dyDescent="0.2">
      <c r="A352" s="147">
        <f t="shared" si="60"/>
        <v>6</v>
      </c>
      <c r="B352" s="160" t="s">
        <v>91</v>
      </c>
      <c r="C352" s="97" t="str">
        <f>IFERROR(VLOOKUP(A352,$B$418:D772,2,FALSE),"")</f>
        <v>SINAPI</v>
      </c>
      <c r="D352" s="97" t="str">
        <f>IFERROR(VLOOKUP(A352,$B$418:E772,3,FALSE),"")</f>
        <v>2026/01</v>
      </c>
      <c r="E352" s="98" t="s">
        <v>92</v>
      </c>
      <c r="F352" s="119" t="s">
        <v>40</v>
      </c>
      <c r="G352" s="99">
        <v>90</v>
      </c>
      <c r="H352" s="99">
        <f t="shared" si="67"/>
        <v>62.16</v>
      </c>
      <c r="I352" s="99">
        <f t="shared" si="66"/>
        <v>5594.4</v>
      </c>
      <c r="J352" s="99">
        <v>75.209999999999994</v>
      </c>
      <c r="K352" s="161">
        <f>ROUND(G352*J352,2)</f>
        <v>6768.9</v>
      </c>
    </row>
    <row r="353" spans="1:12" ht="38.25" x14ac:dyDescent="0.2">
      <c r="A353" s="147">
        <f t="shared" si="60"/>
        <v>6</v>
      </c>
      <c r="B353" s="160" t="s">
        <v>93</v>
      </c>
      <c r="C353" s="97" t="str">
        <f>IFERROR(VLOOKUP(A353,$B$418:D773,2,FALSE),"")</f>
        <v>SINAPI</v>
      </c>
      <c r="D353" s="97" t="str">
        <f>IFERROR(VLOOKUP(A353,$B$418:E773,3,FALSE),"")</f>
        <v>2026/01</v>
      </c>
      <c r="E353" s="98" t="s">
        <v>94</v>
      </c>
      <c r="F353" s="119" t="s">
        <v>35</v>
      </c>
      <c r="G353" s="99">
        <v>6</v>
      </c>
      <c r="H353" s="99">
        <f t="shared" si="67"/>
        <v>90.11</v>
      </c>
      <c r="I353" s="99">
        <f t="shared" si="66"/>
        <v>540.66</v>
      </c>
      <c r="J353" s="99">
        <v>109.03</v>
      </c>
      <c r="K353" s="161">
        <f>ROUND(G353*J353,2)</f>
        <v>654.17999999999995</v>
      </c>
    </row>
    <row r="354" spans="1:12" ht="38.25" x14ac:dyDescent="0.2">
      <c r="A354" s="147">
        <f t="shared" si="60"/>
        <v>6</v>
      </c>
      <c r="B354" s="160" t="s">
        <v>890</v>
      </c>
      <c r="C354" s="97" t="str">
        <f>IFERROR(VLOOKUP(A354,$B$418:D774,2,FALSE),"")</f>
        <v>SINAPI</v>
      </c>
      <c r="D354" s="97" t="str">
        <f>IFERROR(VLOOKUP(A354,$B$418:E774,3,FALSE),"")</f>
        <v>2026/01</v>
      </c>
      <c r="E354" s="98" t="s">
        <v>891</v>
      </c>
      <c r="F354" s="119" t="s">
        <v>35</v>
      </c>
      <c r="G354" s="99">
        <v>6</v>
      </c>
      <c r="H354" s="99">
        <f t="shared" si="67"/>
        <v>57.79</v>
      </c>
      <c r="I354" s="99">
        <f t="shared" si="66"/>
        <v>346.74</v>
      </c>
      <c r="J354" s="99">
        <v>69.92</v>
      </c>
      <c r="K354" s="161">
        <f>ROUND(G354*J354,2)</f>
        <v>419.52</v>
      </c>
    </row>
    <row r="355" spans="1:12" ht="25.5" x14ac:dyDescent="0.2">
      <c r="A355" s="147">
        <f t="shared" si="60"/>
        <v>15</v>
      </c>
      <c r="B355" s="160" t="s">
        <v>892</v>
      </c>
      <c r="C355" s="97" t="str">
        <f>IFERROR(VLOOKUP(A355,$B$425:D758,2,FALSE),"")</f>
        <v xml:space="preserve"> CPOS</v>
      </c>
      <c r="D355" s="97" t="str">
        <f>IFERROR(VLOOKUP(A355,$B$425:E758,3,FALSE),"")</f>
        <v>2025/11</v>
      </c>
      <c r="E355" s="98" t="s">
        <v>893</v>
      </c>
      <c r="F355" s="119" t="s">
        <v>40</v>
      </c>
      <c r="G355" s="99">
        <v>12</v>
      </c>
      <c r="H355" s="99">
        <f t="shared" si="67"/>
        <v>54.88</v>
      </c>
      <c r="I355" s="99">
        <f t="shared" si="66"/>
        <v>658.56</v>
      </c>
      <c r="J355" s="99">
        <v>66.41</v>
      </c>
      <c r="K355" s="161">
        <f>ROUND(G355*J355,2)</f>
        <v>796.92</v>
      </c>
    </row>
    <row r="356" spans="1:12" ht="25.5" x14ac:dyDescent="0.2">
      <c r="A356" s="147">
        <f t="shared" si="60"/>
        <v>15</v>
      </c>
      <c r="B356" s="160" t="s">
        <v>894</v>
      </c>
      <c r="C356" s="97" t="str">
        <f>IFERROR(VLOOKUP(A356,$B$418:D776,2,FALSE),"")</f>
        <v xml:space="preserve"> CPOS</v>
      </c>
      <c r="D356" s="97" t="str">
        <f>IFERROR(VLOOKUP(A356,$B$418:E776,3,FALSE),"")</f>
        <v>2025/11</v>
      </c>
      <c r="E356" s="98" t="s">
        <v>895</v>
      </c>
      <c r="F356" s="119" t="s">
        <v>40</v>
      </c>
      <c r="G356" s="99">
        <v>20</v>
      </c>
      <c r="H356" s="99">
        <f t="shared" si="67"/>
        <v>55.21</v>
      </c>
      <c r="I356" s="99">
        <f t="shared" si="66"/>
        <v>1104.2</v>
      </c>
      <c r="J356" s="99">
        <v>66.81</v>
      </c>
      <c r="K356" s="161">
        <f>ROUND(G356*J356,2)</f>
        <v>1336.2</v>
      </c>
    </row>
    <row r="357" spans="1:12" x14ac:dyDescent="0.2">
      <c r="A357" s="147">
        <f t="shared" ref="A357:A373" si="69">LEN(B357)</f>
        <v>5</v>
      </c>
      <c r="B357" s="159" t="s">
        <v>896</v>
      </c>
      <c r="C357" s="182" t="s">
        <v>897</v>
      </c>
      <c r="D357" s="183"/>
      <c r="E357" s="183"/>
      <c r="F357" s="183"/>
      <c r="G357" s="183"/>
      <c r="H357" s="183"/>
      <c r="I357" s="183"/>
      <c r="J357" s="183"/>
      <c r="K357" s="184"/>
    </row>
    <row r="358" spans="1:12" ht="51" x14ac:dyDescent="0.2">
      <c r="A358" s="147">
        <f t="shared" si="69"/>
        <v>6</v>
      </c>
      <c r="B358" s="160" t="s">
        <v>898</v>
      </c>
      <c r="C358" s="97" t="str">
        <f>IFERROR(VLOOKUP(A358,$B$418:D696,2,FALSE),"")</f>
        <v>SINAPI</v>
      </c>
      <c r="D358" s="97" t="str">
        <f>IFERROR(VLOOKUP(A358,$B$418:E696,3,FALSE),"")</f>
        <v>2026/01</v>
      </c>
      <c r="E358" s="98" t="s">
        <v>899</v>
      </c>
      <c r="F358" s="119" t="s">
        <v>40</v>
      </c>
      <c r="G358" s="99">
        <v>29.1</v>
      </c>
      <c r="H358" s="99">
        <f t="shared" ref="H358:H364" si="70">ROUND(J358/1.21,2)</f>
        <v>18.53</v>
      </c>
      <c r="I358" s="99">
        <f t="shared" ref="I358:I364" si="71">ROUND(H358*G358,2)</f>
        <v>539.22</v>
      </c>
      <c r="J358" s="99">
        <v>22.42</v>
      </c>
      <c r="K358" s="161">
        <f t="shared" ref="K358:K364" si="72">ROUND(G358*J358,2)</f>
        <v>652.41999999999996</v>
      </c>
      <c r="L358" s="136" t="s">
        <v>1925</v>
      </c>
    </row>
    <row r="359" spans="1:12" ht="38.25" x14ac:dyDescent="0.2">
      <c r="A359" s="147">
        <f t="shared" si="69"/>
        <v>6</v>
      </c>
      <c r="B359" s="160" t="s">
        <v>828</v>
      </c>
      <c r="C359" s="97" t="str">
        <f>IFERROR(VLOOKUP(A359,$B$418:D697,2,FALSE),"")</f>
        <v>SINAPI</v>
      </c>
      <c r="D359" s="97" t="str">
        <f>IFERROR(VLOOKUP(A359,$B$418:E697,3,FALSE),"")</f>
        <v>2026/01</v>
      </c>
      <c r="E359" s="98" t="s">
        <v>829</v>
      </c>
      <c r="F359" s="119" t="s">
        <v>35</v>
      </c>
      <c r="G359" s="99">
        <v>5</v>
      </c>
      <c r="H359" s="99">
        <f t="shared" si="70"/>
        <v>25.59</v>
      </c>
      <c r="I359" s="99">
        <f t="shared" si="71"/>
        <v>127.95</v>
      </c>
      <c r="J359" s="99">
        <v>30.96</v>
      </c>
      <c r="K359" s="161">
        <f t="shared" si="72"/>
        <v>154.80000000000001</v>
      </c>
    </row>
    <row r="360" spans="1:12" ht="25.5" x14ac:dyDescent="0.2">
      <c r="A360" s="147">
        <f t="shared" si="69"/>
        <v>6</v>
      </c>
      <c r="B360" s="160" t="s">
        <v>900</v>
      </c>
      <c r="C360" s="97" t="str">
        <f>IFERROR(VLOOKUP(A360,$B$418:D698,2,FALSE),"")</f>
        <v>SINAPI</v>
      </c>
      <c r="D360" s="97" t="str">
        <f>IFERROR(VLOOKUP(A360,$B$418:E698,3,FALSE),"")</f>
        <v>2026/01</v>
      </c>
      <c r="E360" s="98" t="s">
        <v>901</v>
      </c>
      <c r="F360" s="119" t="s">
        <v>35</v>
      </c>
      <c r="G360" s="99">
        <v>5</v>
      </c>
      <c r="H360" s="99">
        <f t="shared" si="70"/>
        <v>69.36</v>
      </c>
      <c r="I360" s="99">
        <f t="shared" si="71"/>
        <v>346.8</v>
      </c>
      <c r="J360" s="99">
        <v>83.92</v>
      </c>
      <c r="K360" s="161">
        <f t="shared" si="72"/>
        <v>419.6</v>
      </c>
    </row>
    <row r="361" spans="1:12" ht="25.5" x14ac:dyDescent="0.2">
      <c r="A361" s="147">
        <f t="shared" si="69"/>
        <v>15</v>
      </c>
      <c r="B361" s="160" t="s">
        <v>809</v>
      </c>
      <c r="C361" s="97" t="str">
        <f>IFERROR(VLOOKUP(A361,$B$418:D699,2,FALSE),"")</f>
        <v xml:space="preserve"> CPOS</v>
      </c>
      <c r="D361" s="97" t="str">
        <f>IFERROR(VLOOKUP(A361,$B$418:E699,3,FALSE),"")</f>
        <v>2025/11</v>
      </c>
      <c r="E361" s="98" t="s">
        <v>810</v>
      </c>
      <c r="F361" s="119" t="s">
        <v>40</v>
      </c>
      <c r="G361" s="99">
        <v>24</v>
      </c>
      <c r="H361" s="99">
        <f t="shared" si="70"/>
        <v>15.55</v>
      </c>
      <c r="I361" s="99">
        <f t="shared" si="71"/>
        <v>373.2</v>
      </c>
      <c r="J361" s="99">
        <v>18.82</v>
      </c>
      <c r="K361" s="161">
        <f t="shared" si="72"/>
        <v>451.68</v>
      </c>
    </row>
    <row r="362" spans="1:12" ht="25.5" x14ac:dyDescent="0.2">
      <c r="A362" s="147">
        <f t="shared" si="69"/>
        <v>15</v>
      </c>
      <c r="B362" s="160" t="s">
        <v>811</v>
      </c>
      <c r="C362" s="97" t="str">
        <f>IFERROR(VLOOKUP(A362,$B$418:D700,2,FALSE),"")</f>
        <v xml:space="preserve"> CPOS</v>
      </c>
      <c r="D362" s="97" t="str">
        <f>IFERROR(VLOOKUP(A362,$B$418:E700,3,FALSE),"")</f>
        <v>2025/11</v>
      </c>
      <c r="E362" s="98" t="s">
        <v>812</v>
      </c>
      <c r="F362" s="119" t="s">
        <v>40</v>
      </c>
      <c r="G362" s="99">
        <v>31.5</v>
      </c>
      <c r="H362" s="99">
        <f t="shared" si="70"/>
        <v>91.79</v>
      </c>
      <c r="I362" s="99">
        <f t="shared" si="71"/>
        <v>2891.39</v>
      </c>
      <c r="J362" s="99">
        <v>111.06</v>
      </c>
      <c r="K362" s="161">
        <f t="shared" si="72"/>
        <v>3498.39</v>
      </c>
    </row>
    <row r="363" spans="1:12" ht="25.5" x14ac:dyDescent="0.2">
      <c r="A363" s="147">
        <f t="shared" si="69"/>
        <v>15</v>
      </c>
      <c r="B363" s="160" t="s">
        <v>815</v>
      </c>
      <c r="C363" s="97" t="str">
        <f>IFERROR(VLOOKUP(A363,$B$418:D701,2,FALSE),"")</f>
        <v xml:space="preserve"> CPOS</v>
      </c>
      <c r="D363" s="97" t="str">
        <f>IFERROR(VLOOKUP(A363,$B$418:E701,3,FALSE),"")</f>
        <v>2025/11</v>
      </c>
      <c r="E363" s="98" t="s">
        <v>816</v>
      </c>
      <c r="F363" s="119" t="s">
        <v>40</v>
      </c>
      <c r="G363" s="99">
        <v>31.5</v>
      </c>
      <c r="H363" s="99">
        <f t="shared" si="70"/>
        <v>31.57</v>
      </c>
      <c r="I363" s="99">
        <f t="shared" si="71"/>
        <v>994.46</v>
      </c>
      <c r="J363" s="99">
        <v>38.200000000000003</v>
      </c>
      <c r="K363" s="161">
        <f t="shared" si="72"/>
        <v>1203.3</v>
      </c>
    </row>
    <row r="364" spans="1:12" ht="25.5" x14ac:dyDescent="0.2">
      <c r="A364" s="147">
        <f t="shared" si="69"/>
        <v>18</v>
      </c>
      <c r="B364" s="160" t="s">
        <v>902</v>
      </c>
      <c r="C364" s="97" t="str">
        <f>IFERROR(VLOOKUP(A364,$B$418:D702,2,FALSE),"")</f>
        <v xml:space="preserve"> PINI-N</v>
      </c>
      <c r="D364" s="97" t="str">
        <f>IFERROR(VLOOKUP(A364,$B$418:E702,3,FALSE),"")</f>
        <v>2026/02</v>
      </c>
      <c r="E364" s="98" t="s">
        <v>903</v>
      </c>
      <c r="F364" s="119" t="s">
        <v>35</v>
      </c>
      <c r="G364" s="99">
        <v>1</v>
      </c>
      <c r="H364" s="99">
        <f t="shared" si="70"/>
        <v>67.61</v>
      </c>
      <c r="I364" s="99">
        <f t="shared" si="71"/>
        <v>67.61</v>
      </c>
      <c r="J364" s="99">
        <v>81.81</v>
      </c>
      <c r="K364" s="161">
        <f t="shared" si="72"/>
        <v>81.81</v>
      </c>
    </row>
    <row r="365" spans="1:12" x14ac:dyDescent="0.2">
      <c r="A365" s="147">
        <f t="shared" si="69"/>
        <v>5</v>
      </c>
      <c r="B365" s="159" t="s">
        <v>904</v>
      </c>
      <c r="C365" s="182" t="s">
        <v>905</v>
      </c>
      <c r="D365" s="183"/>
      <c r="E365" s="183"/>
      <c r="F365" s="183"/>
      <c r="G365" s="183"/>
      <c r="H365" s="183"/>
      <c r="I365" s="183"/>
      <c r="J365" s="183"/>
      <c r="K365" s="184"/>
    </row>
    <row r="366" spans="1:12" ht="38.25" x14ac:dyDescent="0.2">
      <c r="A366" s="147">
        <f t="shared" si="69"/>
        <v>7</v>
      </c>
      <c r="B366" s="160" t="s">
        <v>906</v>
      </c>
      <c r="C366" s="97" t="str">
        <f>IFERROR(VLOOKUP(A366,$B$418:D704,2,FALSE),"")</f>
        <v>SINAPI</v>
      </c>
      <c r="D366" s="97" t="str">
        <f>IFERROR(VLOOKUP(A366,$B$418:E704,3,FALSE),"")</f>
        <v>2026/01</v>
      </c>
      <c r="E366" s="98" t="s">
        <v>907</v>
      </c>
      <c r="F366" s="119" t="s">
        <v>35</v>
      </c>
      <c r="G366" s="99">
        <v>4</v>
      </c>
      <c r="H366" s="99">
        <f>ROUND(J366/1.21,2)</f>
        <v>2420.36</v>
      </c>
      <c r="I366" s="99">
        <f>ROUND(H366*G366,2)</f>
        <v>9681.44</v>
      </c>
      <c r="J366" s="99">
        <v>2928.63</v>
      </c>
      <c r="K366" s="161">
        <f>ROUND(G366*J366,2)</f>
        <v>11714.52</v>
      </c>
      <c r="L366" s="136" t="s">
        <v>1924</v>
      </c>
    </row>
    <row r="367" spans="1:12" ht="38.25" x14ac:dyDescent="0.2">
      <c r="A367" s="147">
        <f t="shared" si="69"/>
        <v>7</v>
      </c>
      <c r="B367" s="160" t="s">
        <v>908</v>
      </c>
      <c r="C367" s="100" t="str">
        <f>IFERROR(VLOOKUP(A367,$B$418:D705,2,FALSE),"")</f>
        <v>SINAPI</v>
      </c>
      <c r="D367" s="100" t="str">
        <f>IFERROR(VLOOKUP(A367,$B$418:E705,3,FALSE),"")</f>
        <v>2026/01</v>
      </c>
      <c r="E367" s="145" t="s">
        <v>909</v>
      </c>
      <c r="F367" s="119" t="s">
        <v>35</v>
      </c>
      <c r="G367" s="143">
        <v>1</v>
      </c>
      <c r="H367" s="99">
        <f>ROUND(J367/1.21,2)</f>
        <v>2681.07</v>
      </c>
      <c r="I367" s="99">
        <f>ROUND(H367*G367,2)</f>
        <v>2681.07</v>
      </c>
      <c r="J367" s="143">
        <v>3244.09</v>
      </c>
      <c r="K367" s="163">
        <f>ROUND(G367*J367,2)</f>
        <v>3244.09</v>
      </c>
      <c r="L367" s="136" t="s">
        <v>1924</v>
      </c>
    </row>
    <row r="368" spans="1:12" ht="63.75" x14ac:dyDescent="0.2">
      <c r="A368" s="147">
        <f t="shared" si="69"/>
        <v>7</v>
      </c>
      <c r="B368" s="160" t="s">
        <v>910</v>
      </c>
      <c r="C368" s="97" t="str">
        <f>IFERROR(VLOOKUP(A368,$B$418:D706,2,FALSE),"")</f>
        <v>SINAPI</v>
      </c>
      <c r="D368" s="97" t="str">
        <f>IFERROR(VLOOKUP(A368,$B$418:E706,3,FALSE),"")</f>
        <v>2026/01</v>
      </c>
      <c r="E368" s="98" t="s">
        <v>911</v>
      </c>
      <c r="F368" s="119" t="s">
        <v>40</v>
      </c>
      <c r="G368" s="99">
        <v>20</v>
      </c>
      <c r="H368" s="99">
        <f>ROUND(J368/1.21,2)</f>
        <v>33.31</v>
      </c>
      <c r="I368" s="99">
        <f>ROUND(H368*G368,2)</f>
        <v>666.2</v>
      </c>
      <c r="J368" s="99">
        <v>40.299999999999997</v>
      </c>
      <c r="K368" s="161">
        <f>ROUND(G368*J368,2)</f>
        <v>806</v>
      </c>
    </row>
    <row r="369" spans="1:12" ht="63.75" x14ac:dyDescent="0.2">
      <c r="A369" s="147">
        <f t="shared" si="69"/>
        <v>7</v>
      </c>
      <c r="B369" s="160" t="s">
        <v>912</v>
      </c>
      <c r="C369" s="97" t="str">
        <f>IFERROR(VLOOKUP(A369,$B$418:D707,2,FALSE),"")</f>
        <v>SINAPI</v>
      </c>
      <c r="D369" s="97" t="str">
        <f>IFERROR(VLOOKUP(A369,$B$418:E707,3,FALSE),"")</f>
        <v>2026/01</v>
      </c>
      <c r="E369" s="98" t="s">
        <v>913</v>
      </c>
      <c r="F369" s="119" t="s">
        <v>40</v>
      </c>
      <c r="G369" s="99">
        <v>20</v>
      </c>
      <c r="H369" s="99">
        <f>ROUND(J369/1.21,2)</f>
        <v>64.2</v>
      </c>
      <c r="I369" s="99">
        <f>ROUND(H369*G369,2)</f>
        <v>1284</v>
      </c>
      <c r="J369" s="99">
        <v>77.680000000000007</v>
      </c>
      <c r="K369" s="161">
        <f>ROUND(G369*J369,2)</f>
        <v>1553.6</v>
      </c>
    </row>
    <row r="370" spans="1:12" x14ac:dyDescent="0.2">
      <c r="A370" s="147">
        <f t="shared" si="69"/>
        <v>5</v>
      </c>
      <c r="B370" s="159" t="s">
        <v>914</v>
      </c>
      <c r="C370" s="182" t="s">
        <v>915</v>
      </c>
      <c r="D370" s="183"/>
      <c r="E370" s="183"/>
      <c r="F370" s="183"/>
      <c r="G370" s="183"/>
      <c r="H370" s="183"/>
      <c r="I370" s="183"/>
      <c r="J370" s="183"/>
      <c r="K370" s="184"/>
    </row>
    <row r="371" spans="1:12" ht="25.5" x14ac:dyDescent="0.2">
      <c r="A371" s="147">
        <f t="shared" si="69"/>
        <v>13</v>
      </c>
      <c r="B371" s="160" t="s">
        <v>916</v>
      </c>
      <c r="C371" s="100" t="str">
        <f>IFERROR(VLOOKUP(A371,$B$418:D709,2,FALSE),"")</f>
        <v>COMPOSICAO</v>
      </c>
      <c r="D371" s="100" t="str">
        <f>IFERROR(VLOOKUP(A371,$B$418:E709,3,FALSE),"")</f>
        <v>2026/01</v>
      </c>
      <c r="E371" s="145" t="s">
        <v>917</v>
      </c>
      <c r="F371" s="119" t="s">
        <v>35</v>
      </c>
      <c r="G371" s="143">
        <v>2</v>
      </c>
      <c r="H371" s="99">
        <f>ROUND(J371/1.21,2)</f>
        <v>944.29</v>
      </c>
      <c r="I371" s="99">
        <f>ROUND(H371*G371,2)</f>
        <v>1888.58</v>
      </c>
      <c r="J371" s="143">
        <v>1142.5899999999999</v>
      </c>
      <c r="K371" s="163">
        <f>ROUND(G371*J371,2)</f>
        <v>2285.1799999999998</v>
      </c>
      <c r="L371" s="136" t="s">
        <v>1926</v>
      </c>
    </row>
    <row r="372" spans="1:12" ht="25.5" x14ac:dyDescent="0.2">
      <c r="A372" s="147">
        <f t="shared" si="69"/>
        <v>15</v>
      </c>
      <c r="B372" s="160" t="s">
        <v>918</v>
      </c>
      <c r="C372" s="100" t="str">
        <f>IFERROR(VLOOKUP(A372,$B$418:D710,2,FALSE),"")</f>
        <v xml:space="preserve"> CPOS</v>
      </c>
      <c r="D372" s="100" t="str">
        <f>IFERROR(VLOOKUP(A372,$B$418:E710,3,FALSE),"")</f>
        <v>2025/11</v>
      </c>
      <c r="E372" s="145" t="s">
        <v>919</v>
      </c>
      <c r="F372" s="119" t="s">
        <v>40</v>
      </c>
      <c r="G372" s="143">
        <v>6</v>
      </c>
      <c r="H372" s="99">
        <f>ROUND(J372/1.21,2)</f>
        <v>30</v>
      </c>
      <c r="I372" s="99">
        <f>ROUND(H372*G372,2)</f>
        <v>180</v>
      </c>
      <c r="J372" s="143">
        <v>36.299999999999997</v>
      </c>
      <c r="K372" s="163">
        <f>ROUND(G372*J372,2)</f>
        <v>217.8</v>
      </c>
      <c r="L372" s="136" t="s">
        <v>1927</v>
      </c>
    </row>
    <row r="373" spans="1:12" ht="25.5" x14ac:dyDescent="0.2">
      <c r="A373" s="147">
        <f t="shared" si="69"/>
        <v>15</v>
      </c>
      <c r="B373" s="160" t="s">
        <v>920</v>
      </c>
      <c r="C373" s="97" t="str">
        <f>IFERROR(VLOOKUP(A373,$B$418:D711,2,FALSE),"")</f>
        <v xml:space="preserve"> CPOS</v>
      </c>
      <c r="D373" s="97" t="str">
        <f>IFERROR(VLOOKUP(A373,$B$418:E711,3,FALSE),"")</f>
        <v>2025/11</v>
      </c>
      <c r="E373" s="98" t="s">
        <v>921</v>
      </c>
      <c r="F373" s="119" t="s">
        <v>37</v>
      </c>
      <c r="G373" s="99">
        <v>0.09</v>
      </c>
      <c r="H373" s="99">
        <f>ROUND(J373/1.21,2)</f>
        <v>3740.7</v>
      </c>
      <c r="I373" s="99">
        <f>ROUND(H373*G373,2)</f>
        <v>336.66</v>
      </c>
      <c r="J373" s="99">
        <v>4526.25</v>
      </c>
      <c r="K373" s="161">
        <f>ROUND(G373*J373,2)</f>
        <v>407.36</v>
      </c>
    </row>
    <row r="374" spans="1:12" x14ac:dyDescent="0.2">
      <c r="A374" s="147"/>
      <c r="B374" s="189" t="s">
        <v>173</v>
      </c>
      <c r="C374" s="190"/>
      <c r="D374" s="190"/>
      <c r="E374" s="190"/>
      <c r="F374" s="190"/>
      <c r="G374" s="190"/>
      <c r="H374" s="190"/>
      <c r="I374" s="190"/>
      <c r="J374" s="191"/>
      <c r="K374" s="162">
        <f>SUM(K293:K373)</f>
        <v>139587.28999999992</v>
      </c>
    </row>
    <row r="375" spans="1:12" x14ac:dyDescent="0.2">
      <c r="A375" s="147">
        <f t="shared" si="60"/>
        <v>2</v>
      </c>
      <c r="B375" s="159">
        <v>17</v>
      </c>
      <c r="C375" s="182" t="s">
        <v>507</v>
      </c>
      <c r="D375" s="183"/>
      <c r="E375" s="183"/>
      <c r="F375" s="183"/>
      <c r="G375" s="183"/>
      <c r="H375" s="183"/>
      <c r="I375" s="183"/>
      <c r="J375" s="183"/>
      <c r="K375" s="184"/>
    </row>
    <row r="376" spans="1:12" x14ac:dyDescent="0.2">
      <c r="A376" s="147">
        <f t="shared" si="60"/>
        <v>5</v>
      </c>
      <c r="B376" s="159" t="s">
        <v>1536</v>
      </c>
      <c r="C376" s="182" t="s">
        <v>1996</v>
      </c>
      <c r="D376" s="183"/>
      <c r="E376" s="183"/>
      <c r="F376" s="183"/>
      <c r="G376" s="183"/>
      <c r="H376" s="183"/>
      <c r="I376" s="183"/>
      <c r="J376" s="183"/>
      <c r="K376" s="184"/>
    </row>
    <row r="377" spans="1:12" ht="63.75" x14ac:dyDescent="0.2">
      <c r="A377" s="147">
        <f t="shared" ref="A377:A412" si="73">LEN(B377)</f>
        <v>7</v>
      </c>
      <c r="B377" s="160" t="s">
        <v>510</v>
      </c>
      <c r="C377" s="97" t="str">
        <f>IFERROR(VLOOKUP(A377,$B$418:D779,2,FALSE),"")</f>
        <v>SINAPI</v>
      </c>
      <c r="D377" s="97" t="str">
        <f>IFERROR(VLOOKUP(A377,$B$418:E779,3,FALSE),"")</f>
        <v>2026/01</v>
      </c>
      <c r="E377" s="98" t="s">
        <v>511</v>
      </c>
      <c r="F377" s="119" t="s">
        <v>37</v>
      </c>
      <c r="G377" s="99">
        <v>383.91</v>
      </c>
      <c r="H377" s="99">
        <f t="shared" si="67"/>
        <v>31.89</v>
      </c>
      <c r="I377" s="99">
        <f t="shared" si="66"/>
        <v>12242.89</v>
      </c>
      <c r="J377" s="99">
        <v>38.590000000000003</v>
      </c>
      <c r="K377" s="161">
        <f>ROUND(G377*J377,2)</f>
        <v>14815.09</v>
      </c>
      <c r="L377" s="136" t="s">
        <v>1929</v>
      </c>
    </row>
    <row r="378" spans="1:12" x14ac:dyDescent="0.2">
      <c r="A378" s="147">
        <f t="shared" si="73"/>
        <v>5</v>
      </c>
      <c r="B378" s="159" t="s">
        <v>1537</v>
      </c>
      <c r="C378" s="182" t="s">
        <v>513</v>
      </c>
      <c r="D378" s="183"/>
      <c r="E378" s="183"/>
      <c r="F378" s="183"/>
      <c r="G378" s="183"/>
      <c r="H378" s="183"/>
      <c r="I378" s="183"/>
      <c r="J378" s="183"/>
      <c r="K378" s="184"/>
    </row>
    <row r="379" spans="1:12" ht="25.5" x14ac:dyDescent="0.2">
      <c r="A379" s="147">
        <f t="shared" si="73"/>
        <v>6</v>
      </c>
      <c r="B379" s="160" t="s">
        <v>514</v>
      </c>
      <c r="C379" s="100" t="str">
        <f>IFERROR(VLOOKUP(A379,$B$418:D781,2,FALSE),"")</f>
        <v>SINAPI</v>
      </c>
      <c r="D379" s="100" t="str">
        <f>IFERROR(VLOOKUP(A379,$B$418:E781,3,FALSE),"")</f>
        <v>2026/01</v>
      </c>
      <c r="E379" s="145" t="s">
        <v>515</v>
      </c>
      <c r="F379" s="119" t="s">
        <v>37</v>
      </c>
      <c r="G379" s="143">
        <v>75.5</v>
      </c>
      <c r="H379" s="99">
        <f t="shared" si="67"/>
        <v>6.52</v>
      </c>
      <c r="I379" s="99">
        <f t="shared" si="66"/>
        <v>492.26</v>
      </c>
      <c r="J379" s="143">
        <v>7.89</v>
      </c>
      <c r="K379" s="163">
        <f t="shared" ref="K379:K384" si="74">ROUND(G379*J379,2)</f>
        <v>595.70000000000005</v>
      </c>
    </row>
    <row r="380" spans="1:12" ht="25.5" x14ac:dyDescent="0.2">
      <c r="A380" s="147">
        <f t="shared" si="73"/>
        <v>6</v>
      </c>
      <c r="B380" s="160" t="s">
        <v>516</v>
      </c>
      <c r="C380" s="97" t="str">
        <f>IFERROR(VLOOKUP(A380,$B$418:D782,2,FALSE),"")</f>
        <v>SINAPI</v>
      </c>
      <c r="D380" s="97" t="str">
        <f>IFERROR(VLOOKUP(A380,$B$418:E782,3,FALSE),"")</f>
        <v>2026/01</v>
      </c>
      <c r="E380" s="98" t="s">
        <v>517</v>
      </c>
      <c r="F380" s="119" t="s">
        <v>37</v>
      </c>
      <c r="G380" s="99">
        <v>241.8</v>
      </c>
      <c r="H380" s="99">
        <f t="shared" si="67"/>
        <v>5.27</v>
      </c>
      <c r="I380" s="99">
        <f t="shared" si="66"/>
        <v>1274.29</v>
      </c>
      <c r="J380" s="99">
        <v>6.38</v>
      </c>
      <c r="K380" s="161">
        <f t="shared" si="74"/>
        <v>1542.68</v>
      </c>
    </row>
    <row r="381" spans="1:12" ht="25.5" x14ac:dyDescent="0.2">
      <c r="A381" s="147">
        <f t="shared" si="73"/>
        <v>6</v>
      </c>
      <c r="B381" s="160" t="s">
        <v>518</v>
      </c>
      <c r="C381" s="97" t="str">
        <f>IFERROR(VLOOKUP(A381,$B$418:D783,2,FALSE),"")</f>
        <v>SINAPI</v>
      </c>
      <c r="D381" s="97" t="str">
        <f>IFERROR(VLOOKUP(A381,$B$418:E783,3,FALSE),"")</f>
        <v>2026/01</v>
      </c>
      <c r="E381" s="98" t="s">
        <v>519</v>
      </c>
      <c r="F381" s="119" t="s">
        <v>37</v>
      </c>
      <c r="G381" s="99">
        <v>75.5</v>
      </c>
      <c r="H381" s="99">
        <f t="shared" si="67"/>
        <v>18.54</v>
      </c>
      <c r="I381" s="99">
        <f t="shared" si="66"/>
        <v>1399.77</v>
      </c>
      <c r="J381" s="99">
        <v>22.43</v>
      </c>
      <c r="K381" s="161">
        <f t="shared" si="74"/>
        <v>1693.47</v>
      </c>
    </row>
    <row r="382" spans="1:12" ht="38.25" x14ac:dyDescent="0.2">
      <c r="A382" s="147">
        <f t="shared" si="73"/>
        <v>6</v>
      </c>
      <c r="B382" s="160" t="s">
        <v>520</v>
      </c>
      <c r="C382" s="97" t="str">
        <f>IFERROR(VLOOKUP(A382,$B$418:D784,2,FALSE),"")</f>
        <v>SINAPI</v>
      </c>
      <c r="D382" s="97" t="str">
        <f>IFERROR(VLOOKUP(A382,$B$418:E784,3,FALSE),"")</f>
        <v>2026/01</v>
      </c>
      <c r="E382" s="98" t="s">
        <v>521</v>
      </c>
      <c r="F382" s="119" t="s">
        <v>37</v>
      </c>
      <c r="G382" s="99">
        <v>241.8</v>
      </c>
      <c r="H382" s="99">
        <f t="shared" si="67"/>
        <v>15.48</v>
      </c>
      <c r="I382" s="99">
        <f t="shared" si="66"/>
        <v>3743.06</v>
      </c>
      <c r="J382" s="99">
        <v>18.73</v>
      </c>
      <c r="K382" s="161">
        <f t="shared" si="74"/>
        <v>4528.91</v>
      </c>
    </row>
    <row r="383" spans="1:12" ht="38.25" x14ac:dyDescent="0.2">
      <c r="A383" s="147">
        <f t="shared" si="73"/>
        <v>6</v>
      </c>
      <c r="B383" s="160" t="s">
        <v>522</v>
      </c>
      <c r="C383" s="97" t="str">
        <f>IFERROR(VLOOKUP(A383,$B$418:D785,2,FALSE),"")</f>
        <v>SINAPI</v>
      </c>
      <c r="D383" s="97" t="str">
        <f>IFERROR(VLOOKUP(A383,$B$418:E785,3,FALSE),"")</f>
        <v>2026/01</v>
      </c>
      <c r="E383" s="98" t="s">
        <v>523</v>
      </c>
      <c r="F383" s="119" t="s">
        <v>37</v>
      </c>
      <c r="G383" s="99">
        <v>75.5</v>
      </c>
      <c r="H383" s="99">
        <f t="shared" si="67"/>
        <v>40.96</v>
      </c>
      <c r="I383" s="99">
        <f t="shared" si="66"/>
        <v>3092.48</v>
      </c>
      <c r="J383" s="99">
        <v>49.56</v>
      </c>
      <c r="K383" s="161">
        <f t="shared" si="74"/>
        <v>3741.78</v>
      </c>
    </row>
    <row r="384" spans="1:12" ht="38.25" x14ac:dyDescent="0.2">
      <c r="A384" s="147">
        <f t="shared" si="73"/>
        <v>6</v>
      </c>
      <c r="B384" s="160" t="s">
        <v>524</v>
      </c>
      <c r="C384" s="100" t="str">
        <f>IFERROR(VLOOKUP(A384,$B$418:D786,2,FALSE),"")</f>
        <v>SINAPI</v>
      </c>
      <c r="D384" s="100" t="str">
        <f>IFERROR(VLOOKUP(A384,$B$418:E786,3,FALSE),"")</f>
        <v>2026/01</v>
      </c>
      <c r="E384" s="145" t="s">
        <v>525</v>
      </c>
      <c r="F384" s="119" t="s">
        <v>37</v>
      </c>
      <c r="G384" s="143">
        <v>241.8</v>
      </c>
      <c r="H384" s="99">
        <f t="shared" si="67"/>
        <v>22.74</v>
      </c>
      <c r="I384" s="99">
        <f t="shared" si="66"/>
        <v>5498.53</v>
      </c>
      <c r="J384" s="143">
        <v>27.51</v>
      </c>
      <c r="K384" s="163">
        <f t="shared" si="74"/>
        <v>6651.92</v>
      </c>
    </row>
    <row r="385" spans="1:12" x14ac:dyDescent="0.2">
      <c r="A385" s="147">
        <f t="shared" si="73"/>
        <v>5</v>
      </c>
      <c r="B385" s="159" t="s">
        <v>1538</v>
      </c>
      <c r="C385" s="182" t="s">
        <v>526</v>
      </c>
      <c r="D385" s="183"/>
      <c r="E385" s="183"/>
      <c r="F385" s="183"/>
      <c r="G385" s="183"/>
      <c r="H385" s="183"/>
      <c r="I385" s="183"/>
      <c r="J385" s="183"/>
      <c r="K385" s="184"/>
    </row>
    <row r="386" spans="1:12" ht="25.5" x14ac:dyDescent="0.2">
      <c r="A386" s="147">
        <f t="shared" si="73"/>
        <v>6</v>
      </c>
      <c r="B386" s="160" t="s">
        <v>516</v>
      </c>
      <c r="C386" s="97" t="str">
        <f>IFERROR(VLOOKUP(A386,$B$418:D788,2,FALSE),"")</f>
        <v>SINAPI</v>
      </c>
      <c r="D386" s="97" t="str">
        <f>IFERROR(VLOOKUP(A386,$B$418:E788,3,FALSE),"")</f>
        <v>2026/01</v>
      </c>
      <c r="E386" s="98" t="s">
        <v>517</v>
      </c>
      <c r="F386" s="119" t="s">
        <v>37</v>
      </c>
      <c r="G386" s="99">
        <v>88.3</v>
      </c>
      <c r="H386" s="99">
        <f t="shared" si="67"/>
        <v>5.27</v>
      </c>
      <c r="I386" s="99">
        <f t="shared" si="66"/>
        <v>465.34</v>
      </c>
      <c r="J386" s="99">
        <v>6.38</v>
      </c>
      <c r="K386" s="161">
        <f>ROUND(G386*J386,2)</f>
        <v>563.35</v>
      </c>
    </row>
    <row r="387" spans="1:12" ht="38.25" x14ac:dyDescent="0.2">
      <c r="A387" s="147">
        <f t="shared" si="73"/>
        <v>6</v>
      </c>
      <c r="B387" s="160" t="s">
        <v>520</v>
      </c>
      <c r="C387" s="97" t="str">
        <f>IFERROR(VLOOKUP(A387,$B$418:D789,2,FALSE),"")</f>
        <v>SINAPI</v>
      </c>
      <c r="D387" s="97" t="str">
        <f>IFERROR(VLOOKUP(A387,$B$418:E789,3,FALSE),"")</f>
        <v>2026/01</v>
      </c>
      <c r="E387" s="98" t="s">
        <v>521</v>
      </c>
      <c r="F387" s="119" t="s">
        <v>37</v>
      </c>
      <c r="G387" s="99">
        <v>88.3</v>
      </c>
      <c r="H387" s="99">
        <f t="shared" si="67"/>
        <v>15.48</v>
      </c>
      <c r="I387" s="99">
        <f t="shared" si="66"/>
        <v>1366.88</v>
      </c>
      <c r="J387" s="99">
        <v>18.73</v>
      </c>
      <c r="K387" s="161">
        <f>ROUND(G387*J387,2)</f>
        <v>1653.86</v>
      </c>
    </row>
    <row r="388" spans="1:12" ht="38.25" x14ac:dyDescent="0.2">
      <c r="A388" s="147">
        <f t="shared" si="73"/>
        <v>6</v>
      </c>
      <c r="B388" s="160" t="s">
        <v>524</v>
      </c>
      <c r="C388" s="97" t="str">
        <f>IFERROR(VLOOKUP(A388,$B$418:D790,2,FALSE),"")</f>
        <v>SINAPI</v>
      </c>
      <c r="D388" s="97" t="str">
        <f>IFERROR(VLOOKUP(A388,$B$418:E790,3,FALSE),"")</f>
        <v>2026/01</v>
      </c>
      <c r="E388" s="98" t="s">
        <v>525</v>
      </c>
      <c r="F388" s="119" t="s">
        <v>37</v>
      </c>
      <c r="G388" s="99">
        <v>88.3</v>
      </c>
      <c r="H388" s="99">
        <f t="shared" si="67"/>
        <v>22.74</v>
      </c>
      <c r="I388" s="99">
        <f t="shared" si="66"/>
        <v>2007.94</v>
      </c>
      <c r="J388" s="99">
        <v>27.51</v>
      </c>
      <c r="K388" s="161">
        <f>ROUND(G388*J388,2)</f>
        <v>2429.13</v>
      </c>
    </row>
    <row r="389" spans="1:12" x14ac:dyDescent="0.2">
      <c r="A389" s="147">
        <f t="shared" si="73"/>
        <v>5</v>
      </c>
      <c r="B389" s="159" t="s">
        <v>1539</v>
      </c>
      <c r="C389" s="182" t="s">
        <v>527</v>
      </c>
      <c r="D389" s="183"/>
      <c r="E389" s="183"/>
      <c r="F389" s="183"/>
      <c r="G389" s="183"/>
      <c r="H389" s="183"/>
      <c r="I389" s="183"/>
      <c r="J389" s="183"/>
      <c r="K389" s="184"/>
    </row>
    <row r="390" spans="1:12" ht="38.25" x14ac:dyDescent="0.2">
      <c r="A390" s="147">
        <f t="shared" si="73"/>
        <v>7</v>
      </c>
      <c r="B390" s="160" t="s">
        <v>528</v>
      </c>
      <c r="C390" s="97" t="str">
        <f>IFERROR(VLOOKUP(A390,$B$418:D792,2,FALSE),"")</f>
        <v>SINAPI</v>
      </c>
      <c r="D390" s="97" t="str">
        <f>IFERROR(VLOOKUP(A390,$B$418:E792,3,FALSE),"")</f>
        <v>2026/01</v>
      </c>
      <c r="E390" s="98" t="s">
        <v>529</v>
      </c>
      <c r="F390" s="119" t="s">
        <v>37</v>
      </c>
      <c r="G390" s="99">
        <v>44.1</v>
      </c>
      <c r="H390" s="99">
        <f t="shared" si="67"/>
        <v>23.66</v>
      </c>
      <c r="I390" s="99">
        <f t="shared" si="66"/>
        <v>1043.4100000000001</v>
      </c>
      <c r="J390" s="99">
        <v>28.63</v>
      </c>
      <c r="K390" s="161">
        <f>ROUND(G390*J390,2)</f>
        <v>1262.58</v>
      </c>
    </row>
    <row r="391" spans="1:12" ht="38.25" x14ac:dyDescent="0.2">
      <c r="A391" s="147">
        <f t="shared" si="73"/>
        <v>7</v>
      </c>
      <c r="B391" s="160" t="s">
        <v>530</v>
      </c>
      <c r="C391" s="100" t="str">
        <f>IFERROR(VLOOKUP(A391,$B$418:D793,2,FALSE),"")</f>
        <v>SINAPI</v>
      </c>
      <c r="D391" s="100" t="str">
        <f>IFERROR(VLOOKUP(A391,$B$418:E793,3,FALSE),"")</f>
        <v>2026/01</v>
      </c>
      <c r="E391" s="145" t="s">
        <v>531</v>
      </c>
      <c r="F391" s="119" t="s">
        <v>37</v>
      </c>
      <c r="G391" s="143">
        <v>44.1</v>
      </c>
      <c r="H391" s="99">
        <f t="shared" si="67"/>
        <v>21.29</v>
      </c>
      <c r="I391" s="99">
        <f t="shared" si="66"/>
        <v>938.89</v>
      </c>
      <c r="J391" s="143">
        <v>25.76</v>
      </c>
      <c r="K391" s="163">
        <f>ROUND(G391*J391,2)</f>
        <v>1136.02</v>
      </c>
    </row>
    <row r="392" spans="1:12" x14ac:dyDescent="0.2">
      <c r="A392" s="147">
        <f t="shared" si="73"/>
        <v>5</v>
      </c>
      <c r="B392" s="159" t="s">
        <v>1540</v>
      </c>
      <c r="C392" s="182" t="s">
        <v>532</v>
      </c>
      <c r="D392" s="183"/>
      <c r="E392" s="183"/>
      <c r="F392" s="183"/>
      <c r="G392" s="183"/>
      <c r="H392" s="183"/>
      <c r="I392" s="183"/>
      <c r="J392" s="183"/>
      <c r="K392" s="184"/>
    </row>
    <row r="393" spans="1:12" ht="76.5" x14ac:dyDescent="0.2">
      <c r="A393" s="147">
        <f t="shared" si="73"/>
        <v>7</v>
      </c>
      <c r="B393" s="160" t="s">
        <v>533</v>
      </c>
      <c r="C393" s="97" t="str">
        <f>IFERROR(VLOOKUP(A393,$B$418:D795,2,FALSE),"")</f>
        <v>SINAPI</v>
      </c>
      <c r="D393" s="97" t="str">
        <f>IFERROR(VLOOKUP(A393,$B$418:E795,3,FALSE),"")</f>
        <v>2026/01</v>
      </c>
      <c r="E393" s="98" t="s">
        <v>534</v>
      </c>
      <c r="F393" s="119" t="s">
        <v>37</v>
      </c>
      <c r="G393" s="99">
        <v>16.079999999999998</v>
      </c>
      <c r="H393" s="99">
        <f t="shared" si="67"/>
        <v>34.9</v>
      </c>
      <c r="I393" s="99">
        <f t="shared" si="66"/>
        <v>561.19000000000005</v>
      </c>
      <c r="J393" s="99">
        <v>42.23</v>
      </c>
      <c r="K393" s="161">
        <f>ROUND(G393*J393,2)</f>
        <v>679.06</v>
      </c>
    </row>
    <row r="394" spans="1:12" x14ac:dyDescent="0.2">
      <c r="A394" s="147">
        <f t="shared" si="73"/>
        <v>5</v>
      </c>
      <c r="B394" s="159" t="s">
        <v>1541</v>
      </c>
      <c r="C394" s="182" t="s">
        <v>535</v>
      </c>
      <c r="D394" s="183"/>
      <c r="E394" s="183"/>
      <c r="F394" s="183"/>
      <c r="G394" s="183"/>
      <c r="H394" s="183"/>
      <c r="I394" s="183"/>
      <c r="J394" s="183"/>
      <c r="K394" s="184"/>
    </row>
    <row r="395" spans="1:12" ht="25.5" x14ac:dyDescent="0.2">
      <c r="A395" s="147">
        <f t="shared" si="73"/>
        <v>22</v>
      </c>
      <c r="B395" s="160" t="s">
        <v>536</v>
      </c>
      <c r="C395" s="97" t="str">
        <f>IFERROR(VLOOKUP(A395,$B$418:D797,2,FALSE),"")</f>
        <v xml:space="preserve"> SIURB-E</v>
      </c>
      <c r="D395" s="97" t="str">
        <f>IFERROR(VLOOKUP(A395,$B$418:E797,3,FALSE),"")</f>
        <v>2025/07</v>
      </c>
      <c r="E395" s="98" t="s">
        <v>537</v>
      </c>
      <c r="F395" s="119" t="s">
        <v>40</v>
      </c>
      <c r="G395" s="99">
        <v>82.3</v>
      </c>
      <c r="H395" s="99">
        <f t="shared" si="67"/>
        <v>21.31</v>
      </c>
      <c r="I395" s="99">
        <f t="shared" si="66"/>
        <v>1753.81</v>
      </c>
      <c r="J395" s="99">
        <v>25.79</v>
      </c>
      <c r="K395" s="161">
        <f>ROUND(G395*J395,2)</f>
        <v>2122.52</v>
      </c>
      <c r="L395" s="136" t="s">
        <v>1930</v>
      </c>
    </row>
    <row r="396" spans="1:12" x14ac:dyDescent="0.2">
      <c r="A396" s="147"/>
      <c r="B396" s="189" t="s">
        <v>173</v>
      </c>
      <c r="C396" s="190"/>
      <c r="D396" s="190"/>
      <c r="E396" s="190"/>
      <c r="F396" s="190"/>
      <c r="G396" s="190"/>
      <c r="H396" s="190"/>
      <c r="I396" s="190"/>
      <c r="J396" s="191"/>
      <c r="K396" s="162">
        <f>SUM(K377:K395)</f>
        <v>43416.069999999992</v>
      </c>
    </row>
    <row r="397" spans="1:12" x14ac:dyDescent="0.2">
      <c r="A397" s="147">
        <f t="shared" si="73"/>
        <v>2</v>
      </c>
      <c r="B397" s="159">
        <v>18</v>
      </c>
      <c r="C397" s="182" t="s">
        <v>538</v>
      </c>
      <c r="D397" s="183"/>
      <c r="E397" s="183"/>
      <c r="F397" s="183"/>
      <c r="G397" s="183"/>
      <c r="H397" s="183"/>
      <c r="I397" s="183"/>
      <c r="J397" s="183"/>
      <c r="K397" s="184"/>
    </row>
    <row r="398" spans="1:12" x14ac:dyDescent="0.2">
      <c r="A398" s="147">
        <f t="shared" si="73"/>
        <v>5</v>
      </c>
      <c r="B398" s="159" t="s">
        <v>1542</v>
      </c>
      <c r="C398" s="182" t="s">
        <v>541</v>
      </c>
      <c r="D398" s="183"/>
      <c r="E398" s="183"/>
      <c r="F398" s="183"/>
      <c r="G398" s="183"/>
      <c r="H398" s="183"/>
      <c r="I398" s="183"/>
      <c r="J398" s="183"/>
      <c r="K398" s="184"/>
    </row>
    <row r="399" spans="1:12" ht="38.25" x14ac:dyDescent="0.2">
      <c r="A399" s="147">
        <f t="shared" si="73"/>
        <v>7</v>
      </c>
      <c r="B399" s="160" t="s">
        <v>543</v>
      </c>
      <c r="C399" s="97" t="str">
        <f>IFERROR(VLOOKUP(A399,$B$418:D801,2,FALSE),"")</f>
        <v>SINAPI</v>
      </c>
      <c r="D399" s="97" t="str">
        <f>IFERROR(VLOOKUP(A399,$B$418:E801,3,FALSE),"")</f>
        <v>2026/01</v>
      </c>
      <c r="E399" s="98" t="s">
        <v>544</v>
      </c>
      <c r="F399" s="119" t="s">
        <v>37</v>
      </c>
      <c r="G399" s="99">
        <v>149.31</v>
      </c>
      <c r="H399" s="99">
        <f t="shared" si="67"/>
        <v>112.83</v>
      </c>
      <c r="I399" s="99">
        <f t="shared" si="66"/>
        <v>16846.650000000001</v>
      </c>
      <c r="J399" s="99">
        <v>136.52000000000001</v>
      </c>
      <c r="K399" s="161">
        <f>ROUND(G399*J399,2)</f>
        <v>20383.8</v>
      </c>
      <c r="L399" s="136" t="s">
        <v>1932</v>
      </c>
    </row>
    <row r="400" spans="1:12" ht="63.75" x14ac:dyDescent="0.2">
      <c r="A400" s="147">
        <f t="shared" si="73"/>
        <v>7</v>
      </c>
      <c r="B400" s="160" t="s">
        <v>545</v>
      </c>
      <c r="C400" s="97" t="str">
        <f>IFERROR(VLOOKUP(A400,$B$418:D802,2,FALSE),"")</f>
        <v>SINAPI</v>
      </c>
      <c r="D400" s="97" t="str">
        <f>IFERROR(VLOOKUP(A400,$B$418:E802,3,FALSE),"")</f>
        <v>2026/01</v>
      </c>
      <c r="E400" s="98" t="s">
        <v>546</v>
      </c>
      <c r="F400" s="119" t="s">
        <v>37</v>
      </c>
      <c r="G400" s="99">
        <v>63.7</v>
      </c>
      <c r="H400" s="99">
        <f t="shared" si="67"/>
        <v>67.989999999999995</v>
      </c>
      <c r="I400" s="99">
        <f t="shared" si="66"/>
        <v>4330.96</v>
      </c>
      <c r="J400" s="99">
        <v>82.27</v>
      </c>
      <c r="K400" s="161">
        <f>ROUND(G400*J400,2)</f>
        <v>5240.6000000000004</v>
      </c>
      <c r="L400" s="136" t="s">
        <v>1931</v>
      </c>
    </row>
    <row r="401" spans="1:12" x14ac:dyDescent="0.2">
      <c r="A401" s="147">
        <f t="shared" si="73"/>
        <v>5</v>
      </c>
      <c r="B401" s="159" t="s">
        <v>1543</v>
      </c>
      <c r="C401" s="182" t="s">
        <v>548</v>
      </c>
      <c r="D401" s="183"/>
      <c r="E401" s="183"/>
      <c r="F401" s="183"/>
      <c r="G401" s="183"/>
      <c r="H401" s="183"/>
      <c r="I401" s="183"/>
      <c r="J401" s="183"/>
      <c r="K401" s="184"/>
    </row>
    <row r="402" spans="1:12" ht="25.5" x14ac:dyDescent="0.2">
      <c r="A402" s="147">
        <f t="shared" si="73"/>
        <v>15</v>
      </c>
      <c r="B402" s="160" t="s">
        <v>549</v>
      </c>
      <c r="C402" s="97" t="str">
        <f>IFERROR(VLOOKUP(A402,$B$418:D804,2,FALSE),"")</f>
        <v xml:space="preserve"> CPOS</v>
      </c>
      <c r="D402" s="97" t="str">
        <f>IFERROR(VLOOKUP(A402,$B$418:E804,3,FALSE),"")</f>
        <v>2025/11</v>
      </c>
      <c r="E402" s="98" t="s">
        <v>550</v>
      </c>
      <c r="F402" s="119" t="s">
        <v>37</v>
      </c>
      <c r="G402" s="99">
        <v>242.08</v>
      </c>
      <c r="H402" s="99">
        <f t="shared" si="67"/>
        <v>21.81</v>
      </c>
      <c r="I402" s="99">
        <f t="shared" si="66"/>
        <v>5279.76</v>
      </c>
      <c r="J402" s="99">
        <v>26.39</v>
      </c>
      <c r="K402" s="161">
        <f>ROUND(G402*J402,2)</f>
        <v>6388.49</v>
      </c>
      <c r="L402" s="137" t="s">
        <v>1933</v>
      </c>
    </row>
    <row r="403" spans="1:12" ht="25.5" x14ac:dyDescent="0.2">
      <c r="A403" s="147">
        <f t="shared" si="73"/>
        <v>15</v>
      </c>
      <c r="B403" s="160" t="s">
        <v>551</v>
      </c>
      <c r="C403" s="97" t="str">
        <f>IFERROR(VLOOKUP(A403,$B$418:D805,2,FALSE),"")</f>
        <v xml:space="preserve"> CPOS</v>
      </c>
      <c r="D403" s="97" t="str">
        <f>IFERROR(VLOOKUP(A403,$B$418:E805,3,FALSE),"")</f>
        <v>2025/11</v>
      </c>
      <c r="E403" s="98" t="s">
        <v>552</v>
      </c>
      <c r="F403" s="119" t="s">
        <v>37</v>
      </c>
      <c r="G403" s="99">
        <v>12.42</v>
      </c>
      <c r="H403" s="99">
        <f t="shared" si="67"/>
        <v>23.36</v>
      </c>
      <c r="I403" s="99">
        <f t="shared" si="66"/>
        <v>290.13</v>
      </c>
      <c r="J403" s="99">
        <v>28.27</v>
      </c>
      <c r="K403" s="161">
        <f>ROUND(G403*J403,2)</f>
        <v>351.11</v>
      </c>
      <c r="L403" s="137" t="s">
        <v>1934</v>
      </c>
    </row>
    <row r="404" spans="1:12" x14ac:dyDescent="0.2">
      <c r="A404" s="147">
        <f t="shared" si="73"/>
        <v>5</v>
      </c>
      <c r="B404" s="159" t="s">
        <v>1544</v>
      </c>
      <c r="C404" s="182" t="s">
        <v>553</v>
      </c>
      <c r="D404" s="183"/>
      <c r="E404" s="183"/>
      <c r="F404" s="183"/>
      <c r="G404" s="183"/>
      <c r="H404" s="183"/>
      <c r="I404" s="183"/>
      <c r="J404" s="183"/>
      <c r="K404" s="184"/>
    </row>
    <row r="405" spans="1:12" ht="38.25" x14ac:dyDescent="0.2">
      <c r="A405" s="147">
        <f t="shared" si="73"/>
        <v>15</v>
      </c>
      <c r="B405" s="160" t="s">
        <v>554</v>
      </c>
      <c r="C405" s="97" t="str">
        <f>IFERROR(VLOOKUP(A405,$B$418:D807,2,FALSE),"")</f>
        <v xml:space="preserve"> CPOS</v>
      </c>
      <c r="D405" s="97" t="str">
        <f>IFERROR(VLOOKUP(A405,$B$418:E807,3,FALSE),"")</f>
        <v>2025/11</v>
      </c>
      <c r="E405" s="98" t="s">
        <v>555</v>
      </c>
      <c r="F405" s="119" t="s">
        <v>37</v>
      </c>
      <c r="G405" s="99">
        <v>8.02</v>
      </c>
      <c r="H405" s="99">
        <f t="shared" si="67"/>
        <v>987.96</v>
      </c>
      <c r="I405" s="99">
        <f t="shared" si="66"/>
        <v>7923.44</v>
      </c>
      <c r="J405" s="99">
        <v>1195.43</v>
      </c>
      <c r="K405" s="161">
        <f>ROUND(G405*J405,2)</f>
        <v>9587.35</v>
      </c>
      <c r="L405" s="136" t="s">
        <v>2017</v>
      </c>
    </row>
    <row r="406" spans="1:12" x14ac:dyDescent="0.2">
      <c r="A406" s="147">
        <f t="shared" si="73"/>
        <v>5</v>
      </c>
      <c r="B406" s="159" t="s">
        <v>1545</v>
      </c>
      <c r="C406" s="182" t="s">
        <v>745</v>
      </c>
      <c r="D406" s="183"/>
      <c r="E406" s="183"/>
      <c r="F406" s="183"/>
      <c r="G406" s="183"/>
      <c r="H406" s="183"/>
      <c r="I406" s="183"/>
      <c r="J406" s="183"/>
      <c r="K406" s="184"/>
    </row>
    <row r="407" spans="1:12" ht="63.75" x14ac:dyDescent="0.2">
      <c r="A407" s="147">
        <f t="shared" si="73"/>
        <v>6</v>
      </c>
      <c r="B407" s="160" t="s">
        <v>746</v>
      </c>
      <c r="C407" s="97" t="str">
        <f>IFERROR(VLOOKUP(A407,$B$418:D809,2,FALSE),"")</f>
        <v>SINAPI</v>
      </c>
      <c r="D407" s="97" t="str">
        <f>IFERROR(VLOOKUP(A407,$B$418:E809,3,FALSE),"")</f>
        <v>2026/01</v>
      </c>
      <c r="E407" s="98" t="s">
        <v>747</v>
      </c>
      <c r="F407" s="119" t="s">
        <v>37</v>
      </c>
      <c r="G407" s="99">
        <v>12.3</v>
      </c>
      <c r="H407" s="99">
        <f t="shared" si="67"/>
        <v>9.07</v>
      </c>
      <c r="I407" s="99">
        <f t="shared" si="66"/>
        <v>111.56</v>
      </c>
      <c r="J407" s="99">
        <v>10.97</v>
      </c>
      <c r="K407" s="161">
        <f t="shared" ref="K407:K412" si="75">ROUND(G407*J407,2)</f>
        <v>134.93</v>
      </c>
      <c r="L407" s="136" t="s">
        <v>1936</v>
      </c>
    </row>
    <row r="408" spans="1:12" ht="25.5" x14ac:dyDescent="0.2">
      <c r="A408" s="147">
        <f t="shared" si="73"/>
        <v>6</v>
      </c>
      <c r="B408" s="160" t="s">
        <v>516</v>
      </c>
      <c r="C408" s="97" t="str">
        <f>IFERROR(VLOOKUP(A408,$B$418:D810,2,FALSE),"")</f>
        <v>SINAPI</v>
      </c>
      <c r="D408" s="97" t="str">
        <f>IFERROR(VLOOKUP(A408,$B$418:E810,3,FALSE),"")</f>
        <v>2026/01</v>
      </c>
      <c r="E408" s="98" t="s">
        <v>517</v>
      </c>
      <c r="F408" s="119" t="s">
        <v>37</v>
      </c>
      <c r="G408" s="99">
        <v>12.3</v>
      </c>
      <c r="H408" s="99">
        <f t="shared" si="67"/>
        <v>5.27</v>
      </c>
      <c r="I408" s="99">
        <f t="shared" si="66"/>
        <v>64.819999999999993</v>
      </c>
      <c r="J408" s="99">
        <v>6.38</v>
      </c>
      <c r="K408" s="161">
        <f t="shared" si="75"/>
        <v>78.47</v>
      </c>
      <c r="L408" s="136" t="s">
        <v>1936</v>
      </c>
    </row>
    <row r="409" spans="1:12" ht="38.25" x14ac:dyDescent="0.2">
      <c r="A409" s="147">
        <f t="shared" si="73"/>
        <v>6</v>
      </c>
      <c r="B409" s="160" t="s">
        <v>520</v>
      </c>
      <c r="C409" s="97" t="str">
        <f>IFERROR(VLOOKUP(A409,$B$418:D811,2,FALSE),"")</f>
        <v>SINAPI</v>
      </c>
      <c r="D409" s="97" t="str">
        <f>IFERROR(VLOOKUP(A409,$B$418:E811,3,FALSE),"")</f>
        <v>2026/01</v>
      </c>
      <c r="E409" s="98" t="s">
        <v>521</v>
      </c>
      <c r="F409" s="119" t="s">
        <v>37</v>
      </c>
      <c r="G409" s="99">
        <v>12.3</v>
      </c>
      <c r="H409" s="99">
        <f t="shared" si="67"/>
        <v>15.48</v>
      </c>
      <c r="I409" s="99">
        <f t="shared" si="66"/>
        <v>190.4</v>
      </c>
      <c r="J409" s="99">
        <v>18.73</v>
      </c>
      <c r="K409" s="161">
        <f t="shared" si="75"/>
        <v>230.38</v>
      </c>
      <c r="L409" s="136" t="s">
        <v>1936</v>
      </c>
    </row>
    <row r="410" spans="1:12" ht="38.25" x14ac:dyDescent="0.2">
      <c r="A410" s="147">
        <f t="shared" si="73"/>
        <v>6</v>
      </c>
      <c r="B410" s="160" t="s">
        <v>524</v>
      </c>
      <c r="C410" s="97" t="str">
        <f>IFERROR(VLOOKUP(A410,$B$418:D812,2,FALSE),"")</f>
        <v>SINAPI</v>
      </c>
      <c r="D410" s="97" t="str">
        <f>IFERROR(VLOOKUP(A410,$B$418:E812,3,FALSE),"")</f>
        <v>2026/01</v>
      </c>
      <c r="E410" s="98" t="s">
        <v>525</v>
      </c>
      <c r="F410" s="119" t="s">
        <v>37</v>
      </c>
      <c r="G410" s="99">
        <v>12.3</v>
      </c>
      <c r="H410" s="99">
        <f t="shared" si="67"/>
        <v>22.74</v>
      </c>
      <c r="I410" s="99">
        <f t="shared" si="66"/>
        <v>279.7</v>
      </c>
      <c r="J410" s="99">
        <v>27.51</v>
      </c>
      <c r="K410" s="161">
        <f t="shared" si="75"/>
        <v>338.37</v>
      </c>
      <c r="L410" s="136" t="s">
        <v>1936</v>
      </c>
    </row>
    <row r="411" spans="1:12" ht="76.5" x14ac:dyDescent="0.2">
      <c r="A411" s="147">
        <f t="shared" si="73"/>
        <v>7</v>
      </c>
      <c r="B411" s="160" t="s">
        <v>748</v>
      </c>
      <c r="C411" s="97" t="str">
        <f>IFERROR(VLOOKUP(A411,$B$418:D813,2,FALSE),"")</f>
        <v>SINAPI</v>
      </c>
      <c r="D411" s="97" t="str">
        <f>IFERROR(VLOOKUP(A411,$B$418:E813,3,FALSE),"")</f>
        <v>2026/01</v>
      </c>
      <c r="E411" s="98" t="s">
        <v>749</v>
      </c>
      <c r="F411" s="119" t="s">
        <v>37</v>
      </c>
      <c r="G411" s="99">
        <v>12.3</v>
      </c>
      <c r="H411" s="99">
        <f t="shared" si="67"/>
        <v>68.150000000000006</v>
      </c>
      <c r="I411" s="99">
        <f t="shared" ref="I411:I412" si="76">ROUND(H411*G411,2)</f>
        <v>838.25</v>
      </c>
      <c r="J411" s="99">
        <v>82.46</v>
      </c>
      <c r="K411" s="161">
        <f t="shared" si="75"/>
        <v>1014.26</v>
      </c>
      <c r="L411" s="136" t="s">
        <v>1936</v>
      </c>
    </row>
    <row r="412" spans="1:12" ht="38.25" x14ac:dyDescent="0.2">
      <c r="A412" s="147">
        <f t="shared" si="73"/>
        <v>22</v>
      </c>
      <c r="B412" s="160" t="s">
        <v>1973</v>
      </c>
      <c r="C412" s="97" t="str">
        <f>IFERROR(VLOOKUP(A412,$B$418:D814,2,FALSE),"")</f>
        <v xml:space="preserve"> SIURB-E</v>
      </c>
      <c r="D412" s="97" t="str">
        <f>IFERROR(VLOOKUP(A412,$B$418:E814,3,FALSE),"")</f>
        <v>2025/07</v>
      </c>
      <c r="E412" s="98" t="s">
        <v>1974</v>
      </c>
      <c r="F412" s="119" t="s">
        <v>40</v>
      </c>
      <c r="G412" s="99">
        <v>12.3</v>
      </c>
      <c r="H412" s="99">
        <f t="shared" si="67"/>
        <v>1264.97</v>
      </c>
      <c r="I412" s="99">
        <f t="shared" si="76"/>
        <v>15559.13</v>
      </c>
      <c r="J412" s="99">
        <v>1530.61</v>
      </c>
      <c r="K412" s="161">
        <f t="shared" si="75"/>
        <v>18826.5</v>
      </c>
      <c r="L412" s="136" t="s">
        <v>1935</v>
      </c>
    </row>
    <row r="413" spans="1:12" x14ac:dyDescent="0.2">
      <c r="A413" s="147"/>
      <c r="B413" s="189" t="s">
        <v>173</v>
      </c>
      <c r="C413" s="190"/>
      <c r="D413" s="190"/>
      <c r="E413" s="190"/>
      <c r="F413" s="190"/>
      <c r="G413" s="190"/>
      <c r="H413" s="190"/>
      <c r="I413" s="190"/>
      <c r="J413" s="191"/>
      <c r="K413" s="162">
        <f>SUM(K399:K412)</f>
        <v>62574.26</v>
      </c>
    </row>
    <row r="414" spans="1:12" x14ac:dyDescent="0.2">
      <c r="A414" s="147"/>
      <c r="B414" s="192" t="s">
        <v>5</v>
      </c>
      <c r="C414" s="193"/>
      <c r="D414" s="193"/>
      <c r="E414" s="193"/>
      <c r="F414" s="193"/>
      <c r="G414" s="193"/>
      <c r="H414" s="193"/>
      <c r="I414" s="193"/>
      <c r="J414" s="194"/>
      <c r="K414" s="166">
        <f>SUM(K12:K413)/2</f>
        <v>1432969.080000001</v>
      </c>
      <c r="L414" s="138">
        <f>SUM(K16,K35,K45,K88,K103,K109,K118,K123,K130,K134,K139,K149,K155,K171,K291,K374,K396,K413)</f>
        <v>1432969.08</v>
      </c>
    </row>
    <row r="415" spans="1:12" x14ac:dyDescent="0.2">
      <c r="B415" s="185" t="s">
        <v>172</v>
      </c>
      <c r="C415" s="186"/>
      <c r="D415" s="186"/>
      <c r="E415" s="187"/>
      <c r="F415" s="187"/>
      <c r="G415" s="187"/>
      <c r="H415" s="187"/>
      <c r="I415" s="187"/>
      <c r="J415" s="187"/>
      <c r="K415" s="188"/>
    </row>
    <row r="417" spans="2:11" x14ac:dyDescent="0.2">
      <c r="K417" s="66">
        <f>SUM(K12:K413)/2</f>
        <v>1432969.080000001</v>
      </c>
    </row>
    <row r="418" spans="2:11" x14ac:dyDescent="0.2">
      <c r="B418" s="93" t="s">
        <v>112</v>
      </c>
      <c r="C418" s="94" t="s">
        <v>113</v>
      </c>
      <c r="D418" s="94" t="s">
        <v>106</v>
      </c>
    </row>
    <row r="419" spans="2:11" x14ac:dyDescent="0.2">
      <c r="B419" s="93">
        <v>6</v>
      </c>
      <c r="C419" s="93" t="s">
        <v>114</v>
      </c>
      <c r="D419" s="181" t="s">
        <v>2137</v>
      </c>
    </row>
    <row r="420" spans="2:11" x14ac:dyDescent="0.2">
      <c r="B420" s="93">
        <v>7</v>
      </c>
      <c r="C420" s="93" t="s">
        <v>114</v>
      </c>
      <c r="D420" s="181" t="str">
        <f>D419</f>
        <v>2026/01</v>
      </c>
    </row>
    <row r="421" spans="2:11" x14ac:dyDescent="0.2">
      <c r="B421" s="93">
        <v>8</v>
      </c>
      <c r="C421" s="93" t="s">
        <v>114</v>
      </c>
      <c r="D421" s="181" t="str">
        <f>D420</f>
        <v>2026/01</v>
      </c>
    </row>
    <row r="422" spans="2:11" x14ac:dyDescent="0.2">
      <c r="B422" s="93">
        <v>9</v>
      </c>
      <c r="C422" s="93" t="s">
        <v>114</v>
      </c>
      <c r="D422" s="181" t="str">
        <f>D421</f>
        <v>2026/01</v>
      </c>
    </row>
    <row r="423" spans="2:11" x14ac:dyDescent="0.2">
      <c r="B423" s="93">
        <v>20</v>
      </c>
      <c r="C423" s="93" t="s">
        <v>118</v>
      </c>
      <c r="D423" s="181" t="s">
        <v>1956</v>
      </c>
    </row>
    <row r="424" spans="2:11" x14ac:dyDescent="0.2">
      <c r="B424" s="93">
        <v>3</v>
      </c>
      <c r="C424" s="93" t="s">
        <v>115</v>
      </c>
      <c r="D424" s="181" t="str">
        <f>D419</f>
        <v>2026/01</v>
      </c>
    </row>
    <row r="425" spans="2:11" x14ac:dyDescent="0.2">
      <c r="B425" s="93">
        <v>4</v>
      </c>
      <c r="C425" s="93" t="s">
        <v>115</v>
      </c>
      <c r="D425" s="181" t="str">
        <f t="shared" ref="D425:D427" si="77">D420</f>
        <v>2026/01</v>
      </c>
    </row>
    <row r="426" spans="2:11" x14ac:dyDescent="0.2">
      <c r="B426" s="93">
        <v>5</v>
      </c>
      <c r="C426" s="93" t="s">
        <v>115</v>
      </c>
      <c r="D426" s="181" t="str">
        <f t="shared" si="77"/>
        <v>2026/01</v>
      </c>
    </row>
    <row r="427" spans="2:11" x14ac:dyDescent="0.2">
      <c r="B427" s="93">
        <v>13</v>
      </c>
      <c r="C427" s="93" t="s">
        <v>115</v>
      </c>
      <c r="D427" s="181" t="str">
        <f t="shared" si="77"/>
        <v>2026/01</v>
      </c>
    </row>
    <row r="428" spans="2:11" x14ac:dyDescent="0.2">
      <c r="B428" s="93">
        <v>15</v>
      </c>
      <c r="C428" s="93" t="s">
        <v>116</v>
      </c>
      <c r="D428" s="181" t="s">
        <v>2146</v>
      </c>
    </row>
    <row r="429" spans="2:11" x14ac:dyDescent="0.2">
      <c r="B429" s="93">
        <v>14</v>
      </c>
      <c r="C429" s="93" t="s">
        <v>174</v>
      </c>
      <c r="D429" s="181" t="s">
        <v>2146</v>
      </c>
    </row>
    <row r="430" spans="2:11" x14ac:dyDescent="0.2">
      <c r="B430" s="93">
        <v>19</v>
      </c>
      <c r="C430" s="93" t="s">
        <v>117</v>
      </c>
      <c r="D430" s="181" t="s">
        <v>2137</v>
      </c>
    </row>
    <row r="431" spans="2:11" x14ac:dyDescent="0.2">
      <c r="B431" s="93">
        <v>22</v>
      </c>
      <c r="C431" s="93" t="s">
        <v>118</v>
      </c>
      <c r="D431" s="181" t="s">
        <v>1956</v>
      </c>
    </row>
    <row r="432" spans="2:11" x14ac:dyDescent="0.2">
      <c r="B432" s="93">
        <v>18</v>
      </c>
      <c r="C432" s="93" t="s">
        <v>119</v>
      </c>
      <c r="D432" s="181" t="s">
        <v>2138</v>
      </c>
    </row>
    <row r="433" spans="2:4" x14ac:dyDescent="0.2">
      <c r="B433" s="93">
        <v>17</v>
      </c>
      <c r="C433" s="93" t="s">
        <v>119</v>
      </c>
      <c r="D433" s="181" t="str">
        <f>D432</f>
        <v>2026/02</v>
      </c>
    </row>
  </sheetData>
  <mergeCells count="111">
    <mergeCell ref="C141:K141"/>
    <mergeCell ref="C146:K146"/>
    <mergeCell ref="C119:K119"/>
    <mergeCell ref="C127:K127"/>
    <mergeCell ref="C37:K37"/>
    <mergeCell ref="C104:K104"/>
    <mergeCell ref="C173:K173"/>
    <mergeCell ref="C162:K162"/>
    <mergeCell ref="C140:K140"/>
    <mergeCell ref="C166:K166"/>
    <mergeCell ref="C172:K172"/>
    <mergeCell ref="C11:K11"/>
    <mergeCell ref="C17:K17"/>
    <mergeCell ref="C18:K18"/>
    <mergeCell ref="C26:K26"/>
    <mergeCell ref="C28:K28"/>
    <mergeCell ref="C124:K124"/>
    <mergeCell ref="C125:K125"/>
    <mergeCell ref="C131:K131"/>
    <mergeCell ref="C132:K132"/>
    <mergeCell ref="C90:K90"/>
    <mergeCell ref="C105:K105"/>
    <mergeCell ref="C110:K110"/>
    <mergeCell ref="C111:K111"/>
    <mergeCell ref="C120:K120"/>
    <mergeCell ref="C32:K32"/>
    <mergeCell ref="C113:K113"/>
    <mergeCell ref="C116:K116"/>
    <mergeCell ref="C14:K14"/>
    <mergeCell ref="B2:K2"/>
    <mergeCell ref="B3:K3"/>
    <mergeCell ref="B4:K4"/>
    <mergeCell ref="H5:K5"/>
    <mergeCell ref="C7:K7"/>
    <mergeCell ref="C6:K6"/>
    <mergeCell ref="C41:K41"/>
    <mergeCell ref="C58:K58"/>
    <mergeCell ref="C136:K136"/>
    <mergeCell ref="C62:K62"/>
    <mergeCell ref="C72:K72"/>
    <mergeCell ref="C80:K80"/>
    <mergeCell ref="C36:K36"/>
    <mergeCell ref="B88:J88"/>
    <mergeCell ref="C10:K10"/>
    <mergeCell ref="C64:K64"/>
    <mergeCell ref="C83:K83"/>
    <mergeCell ref="C86:K86"/>
    <mergeCell ref="C89:K89"/>
    <mergeCell ref="C46:K46"/>
    <mergeCell ref="C135:K135"/>
    <mergeCell ref="C8:K8"/>
    <mergeCell ref="C47:K47"/>
    <mergeCell ref="C55:K55"/>
    <mergeCell ref="C404:K404"/>
    <mergeCell ref="C406:K406"/>
    <mergeCell ref="C378:K378"/>
    <mergeCell ref="C365:K365"/>
    <mergeCell ref="C370:K370"/>
    <mergeCell ref="C293:K293"/>
    <mergeCell ref="C295:K295"/>
    <mergeCell ref="C315:K315"/>
    <mergeCell ref="C317:K317"/>
    <mergeCell ref="C351:K351"/>
    <mergeCell ref="C376:K376"/>
    <mergeCell ref="C375:K375"/>
    <mergeCell ref="C398:K398"/>
    <mergeCell ref="C401:K401"/>
    <mergeCell ref="C324:K324"/>
    <mergeCell ref="C337:K337"/>
    <mergeCell ref="C346:K346"/>
    <mergeCell ref="B415:K415"/>
    <mergeCell ref="B16:J16"/>
    <mergeCell ref="B35:J35"/>
    <mergeCell ref="B45:J45"/>
    <mergeCell ref="B103:J103"/>
    <mergeCell ref="B109:J109"/>
    <mergeCell ref="B118:J118"/>
    <mergeCell ref="B123:J123"/>
    <mergeCell ref="B130:J130"/>
    <mergeCell ref="B134:J134"/>
    <mergeCell ref="B139:J139"/>
    <mergeCell ref="B149:J149"/>
    <mergeCell ref="B155:J155"/>
    <mergeCell ref="B171:J171"/>
    <mergeCell ref="B291:J291"/>
    <mergeCell ref="B374:J374"/>
    <mergeCell ref="B414:J414"/>
    <mergeCell ref="B396:J396"/>
    <mergeCell ref="B413:J413"/>
    <mergeCell ref="C385:K385"/>
    <mergeCell ref="C389:K389"/>
    <mergeCell ref="C392:K392"/>
    <mergeCell ref="C394:K394"/>
    <mergeCell ref="C397:K397"/>
    <mergeCell ref="C274:K274"/>
    <mergeCell ref="C288:K288"/>
    <mergeCell ref="C292:K292"/>
    <mergeCell ref="C357:K357"/>
    <mergeCell ref="C180:K180"/>
    <mergeCell ref="C143:K143"/>
    <mergeCell ref="C150:K150"/>
    <mergeCell ref="C151:K151"/>
    <mergeCell ref="C153:K153"/>
    <mergeCell ref="C156:K156"/>
    <mergeCell ref="C157:K157"/>
    <mergeCell ref="C259:K259"/>
    <mergeCell ref="C211:K211"/>
    <mergeCell ref="C217:K217"/>
    <mergeCell ref="C241:K241"/>
    <mergeCell ref="C270:K270"/>
    <mergeCell ref="C263:K263"/>
  </mergeCells>
  <phoneticPr fontId="62" type="noConversion"/>
  <conditionalFormatting sqref="G9">
    <cfRule type="cellIs" dxfId="6" priority="2" operator="equal">
      <formula>0</formula>
    </cfRule>
  </conditionalFormatting>
  <conditionalFormatting sqref="K9">
    <cfRule type="cellIs" dxfId="5" priority="1" operator="equal">
      <formula>0</formula>
    </cfRule>
  </conditionalFormatting>
  <printOptions horizontalCentered="1"/>
  <pageMargins left="0.43307086614173229" right="0.19685039370078741" top="0.59055118110236227" bottom="0.59055118110236227" header="0" footer="0"/>
  <pageSetup paperSize="9" scale="57" fitToHeight="295" orientation="portrait" r:id="rId1"/>
  <headerFooter>
    <oddFooter>&amp;R&amp;"Verdana,Negrito itálico"&amp;10Página &amp;P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45"/>
  <sheetViews>
    <sheetView view="pageBreakPreview" topLeftCell="A7" zoomScale="130" zoomScaleNormal="130" zoomScaleSheetLayoutView="130" workbookViewId="0">
      <selection activeCell="K30" sqref="K30"/>
    </sheetView>
  </sheetViews>
  <sheetFormatPr defaultRowHeight="15" x14ac:dyDescent="0.25"/>
  <cols>
    <col min="1" max="1" width="28.140625" style="33" customWidth="1"/>
    <col min="2" max="2" width="14.140625" style="33" bestFit="1" customWidth="1"/>
    <col min="3" max="3" width="6.85546875" style="133" bestFit="1" customWidth="1"/>
    <col min="4" max="6" width="11.140625" style="33" customWidth="1"/>
    <col min="7" max="7" width="9.85546875" style="33" bestFit="1" customWidth="1"/>
    <col min="8" max="8" width="9.140625" style="33"/>
    <col min="9" max="9" width="11.140625" style="33" customWidth="1"/>
    <col min="10" max="10" width="11" style="33" customWidth="1"/>
    <col min="11" max="11" width="12.28515625" style="33" customWidth="1"/>
    <col min="12" max="12" width="10.85546875" customWidth="1"/>
    <col min="231" max="231" width="27.42578125" customWidth="1"/>
    <col min="232" max="232" width="16" bestFit="1" customWidth="1"/>
    <col min="233" max="233" width="9.28515625" bestFit="1" customWidth="1"/>
    <col min="234" max="234" width="11.140625" bestFit="1" customWidth="1"/>
    <col min="235" max="236" width="9.7109375" bestFit="1" customWidth="1"/>
    <col min="237" max="239" width="10.7109375" bestFit="1" customWidth="1"/>
    <col min="240" max="241" width="10.85546875" bestFit="1" customWidth="1"/>
    <col min="242" max="242" width="12.28515625" customWidth="1"/>
    <col min="243" max="243" width="13.5703125" customWidth="1"/>
    <col min="244" max="244" width="14.42578125" customWidth="1"/>
    <col min="487" max="487" width="27.42578125" customWidth="1"/>
    <col min="488" max="488" width="16" bestFit="1" customWidth="1"/>
    <col min="489" max="489" width="9.28515625" bestFit="1" customWidth="1"/>
    <col min="490" max="490" width="11.140625" bestFit="1" customWidth="1"/>
    <col min="491" max="492" width="9.7109375" bestFit="1" customWidth="1"/>
    <col min="493" max="495" width="10.7109375" bestFit="1" customWidth="1"/>
    <col min="496" max="497" width="10.85546875" bestFit="1" customWidth="1"/>
    <col min="498" max="498" width="12.28515625" customWidth="1"/>
    <col min="499" max="499" width="13.5703125" customWidth="1"/>
    <col min="500" max="500" width="14.42578125" customWidth="1"/>
    <col min="743" max="743" width="27.42578125" customWidth="1"/>
    <col min="744" max="744" width="16" bestFit="1" customWidth="1"/>
    <col min="745" max="745" width="9.28515625" bestFit="1" customWidth="1"/>
    <col min="746" max="746" width="11.140625" bestFit="1" customWidth="1"/>
    <col min="747" max="748" width="9.7109375" bestFit="1" customWidth="1"/>
    <col min="749" max="751" width="10.7109375" bestFit="1" customWidth="1"/>
    <col min="752" max="753" width="10.85546875" bestFit="1" customWidth="1"/>
    <col min="754" max="754" width="12.28515625" customWidth="1"/>
    <col min="755" max="755" width="13.5703125" customWidth="1"/>
    <col min="756" max="756" width="14.42578125" customWidth="1"/>
    <col min="999" max="999" width="27.42578125" customWidth="1"/>
    <col min="1000" max="1000" width="16" bestFit="1" customWidth="1"/>
    <col min="1001" max="1001" width="9.28515625" bestFit="1" customWidth="1"/>
    <col min="1002" max="1002" width="11.140625" bestFit="1" customWidth="1"/>
    <col min="1003" max="1004" width="9.7109375" bestFit="1" customWidth="1"/>
    <col min="1005" max="1007" width="10.7109375" bestFit="1" customWidth="1"/>
    <col min="1008" max="1009" width="10.85546875" bestFit="1" customWidth="1"/>
    <col min="1010" max="1010" width="12.28515625" customWidth="1"/>
    <col min="1011" max="1011" width="13.5703125" customWidth="1"/>
    <col min="1012" max="1012" width="14.42578125" customWidth="1"/>
    <col min="1255" max="1255" width="27.42578125" customWidth="1"/>
    <col min="1256" max="1256" width="16" bestFit="1" customWidth="1"/>
    <col min="1257" max="1257" width="9.28515625" bestFit="1" customWidth="1"/>
    <col min="1258" max="1258" width="11.140625" bestFit="1" customWidth="1"/>
    <col min="1259" max="1260" width="9.7109375" bestFit="1" customWidth="1"/>
    <col min="1261" max="1263" width="10.7109375" bestFit="1" customWidth="1"/>
    <col min="1264" max="1265" width="10.85546875" bestFit="1" customWidth="1"/>
    <col min="1266" max="1266" width="12.28515625" customWidth="1"/>
    <col min="1267" max="1267" width="13.5703125" customWidth="1"/>
    <col min="1268" max="1268" width="14.42578125" customWidth="1"/>
    <col min="1511" max="1511" width="27.42578125" customWidth="1"/>
    <col min="1512" max="1512" width="16" bestFit="1" customWidth="1"/>
    <col min="1513" max="1513" width="9.28515625" bestFit="1" customWidth="1"/>
    <col min="1514" max="1514" width="11.140625" bestFit="1" customWidth="1"/>
    <col min="1515" max="1516" width="9.7109375" bestFit="1" customWidth="1"/>
    <col min="1517" max="1519" width="10.7109375" bestFit="1" customWidth="1"/>
    <col min="1520" max="1521" width="10.85546875" bestFit="1" customWidth="1"/>
    <col min="1522" max="1522" width="12.28515625" customWidth="1"/>
    <col min="1523" max="1523" width="13.5703125" customWidth="1"/>
    <col min="1524" max="1524" width="14.42578125" customWidth="1"/>
    <col min="1767" max="1767" width="27.42578125" customWidth="1"/>
    <col min="1768" max="1768" width="16" bestFit="1" customWidth="1"/>
    <col min="1769" max="1769" width="9.28515625" bestFit="1" customWidth="1"/>
    <col min="1770" max="1770" width="11.140625" bestFit="1" customWidth="1"/>
    <col min="1771" max="1772" width="9.7109375" bestFit="1" customWidth="1"/>
    <col min="1773" max="1775" width="10.7109375" bestFit="1" customWidth="1"/>
    <col min="1776" max="1777" width="10.85546875" bestFit="1" customWidth="1"/>
    <col min="1778" max="1778" width="12.28515625" customWidth="1"/>
    <col min="1779" max="1779" width="13.5703125" customWidth="1"/>
    <col min="1780" max="1780" width="14.42578125" customWidth="1"/>
    <col min="2023" max="2023" width="27.42578125" customWidth="1"/>
    <col min="2024" max="2024" width="16" bestFit="1" customWidth="1"/>
    <col min="2025" max="2025" width="9.28515625" bestFit="1" customWidth="1"/>
    <col min="2026" max="2026" width="11.140625" bestFit="1" customWidth="1"/>
    <col min="2027" max="2028" width="9.7109375" bestFit="1" customWidth="1"/>
    <col min="2029" max="2031" width="10.7109375" bestFit="1" customWidth="1"/>
    <col min="2032" max="2033" width="10.85546875" bestFit="1" customWidth="1"/>
    <col min="2034" max="2034" width="12.28515625" customWidth="1"/>
    <col min="2035" max="2035" width="13.5703125" customWidth="1"/>
    <col min="2036" max="2036" width="14.42578125" customWidth="1"/>
    <col min="2279" max="2279" width="27.42578125" customWidth="1"/>
    <col min="2280" max="2280" width="16" bestFit="1" customWidth="1"/>
    <col min="2281" max="2281" width="9.28515625" bestFit="1" customWidth="1"/>
    <col min="2282" max="2282" width="11.140625" bestFit="1" customWidth="1"/>
    <col min="2283" max="2284" width="9.7109375" bestFit="1" customWidth="1"/>
    <col min="2285" max="2287" width="10.7109375" bestFit="1" customWidth="1"/>
    <col min="2288" max="2289" width="10.85546875" bestFit="1" customWidth="1"/>
    <col min="2290" max="2290" width="12.28515625" customWidth="1"/>
    <col min="2291" max="2291" width="13.5703125" customWidth="1"/>
    <col min="2292" max="2292" width="14.42578125" customWidth="1"/>
    <col min="2535" max="2535" width="27.42578125" customWidth="1"/>
    <col min="2536" max="2536" width="16" bestFit="1" customWidth="1"/>
    <col min="2537" max="2537" width="9.28515625" bestFit="1" customWidth="1"/>
    <col min="2538" max="2538" width="11.140625" bestFit="1" customWidth="1"/>
    <col min="2539" max="2540" width="9.7109375" bestFit="1" customWidth="1"/>
    <col min="2541" max="2543" width="10.7109375" bestFit="1" customWidth="1"/>
    <col min="2544" max="2545" width="10.85546875" bestFit="1" customWidth="1"/>
    <col min="2546" max="2546" width="12.28515625" customWidth="1"/>
    <col min="2547" max="2547" width="13.5703125" customWidth="1"/>
    <col min="2548" max="2548" width="14.42578125" customWidth="1"/>
    <col min="2791" max="2791" width="27.42578125" customWidth="1"/>
    <col min="2792" max="2792" width="16" bestFit="1" customWidth="1"/>
    <col min="2793" max="2793" width="9.28515625" bestFit="1" customWidth="1"/>
    <col min="2794" max="2794" width="11.140625" bestFit="1" customWidth="1"/>
    <col min="2795" max="2796" width="9.7109375" bestFit="1" customWidth="1"/>
    <col min="2797" max="2799" width="10.7109375" bestFit="1" customWidth="1"/>
    <col min="2800" max="2801" width="10.85546875" bestFit="1" customWidth="1"/>
    <col min="2802" max="2802" width="12.28515625" customWidth="1"/>
    <col min="2803" max="2803" width="13.5703125" customWidth="1"/>
    <col min="2804" max="2804" width="14.42578125" customWidth="1"/>
    <col min="3047" max="3047" width="27.42578125" customWidth="1"/>
    <col min="3048" max="3048" width="16" bestFit="1" customWidth="1"/>
    <col min="3049" max="3049" width="9.28515625" bestFit="1" customWidth="1"/>
    <col min="3050" max="3050" width="11.140625" bestFit="1" customWidth="1"/>
    <col min="3051" max="3052" width="9.7109375" bestFit="1" customWidth="1"/>
    <col min="3053" max="3055" width="10.7109375" bestFit="1" customWidth="1"/>
    <col min="3056" max="3057" width="10.85546875" bestFit="1" customWidth="1"/>
    <col min="3058" max="3058" width="12.28515625" customWidth="1"/>
    <col min="3059" max="3059" width="13.5703125" customWidth="1"/>
    <col min="3060" max="3060" width="14.42578125" customWidth="1"/>
    <col min="3303" max="3303" width="27.42578125" customWidth="1"/>
    <col min="3304" max="3304" width="16" bestFit="1" customWidth="1"/>
    <col min="3305" max="3305" width="9.28515625" bestFit="1" customWidth="1"/>
    <col min="3306" max="3306" width="11.140625" bestFit="1" customWidth="1"/>
    <col min="3307" max="3308" width="9.7109375" bestFit="1" customWidth="1"/>
    <col min="3309" max="3311" width="10.7109375" bestFit="1" customWidth="1"/>
    <col min="3312" max="3313" width="10.85546875" bestFit="1" customWidth="1"/>
    <col min="3314" max="3314" width="12.28515625" customWidth="1"/>
    <col min="3315" max="3315" width="13.5703125" customWidth="1"/>
    <col min="3316" max="3316" width="14.42578125" customWidth="1"/>
    <col min="3559" max="3559" width="27.42578125" customWidth="1"/>
    <col min="3560" max="3560" width="16" bestFit="1" customWidth="1"/>
    <col min="3561" max="3561" width="9.28515625" bestFit="1" customWidth="1"/>
    <col min="3562" max="3562" width="11.140625" bestFit="1" customWidth="1"/>
    <col min="3563" max="3564" width="9.7109375" bestFit="1" customWidth="1"/>
    <col min="3565" max="3567" width="10.7109375" bestFit="1" customWidth="1"/>
    <col min="3568" max="3569" width="10.85546875" bestFit="1" customWidth="1"/>
    <col min="3570" max="3570" width="12.28515625" customWidth="1"/>
    <col min="3571" max="3571" width="13.5703125" customWidth="1"/>
    <col min="3572" max="3572" width="14.42578125" customWidth="1"/>
    <col min="3815" max="3815" width="27.42578125" customWidth="1"/>
    <col min="3816" max="3816" width="16" bestFit="1" customWidth="1"/>
    <col min="3817" max="3817" width="9.28515625" bestFit="1" customWidth="1"/>
    <col min="3818" max="3818" width="11.140625" bestFit="1" customWidth="1"/>
    <col min="3819" max="3820" width="9.7109375" bestFit="1" customWidth="1"/>
    <col min="3821" max="3823" width="10.7109375" bestFit="1" customWidth="1"/>
    <col min="3824" max="3825" width="10.85546875" bestFit="1" customWidth="1"/>
    <col min="3826" max="3826" width="12.28515625" customWidth="1"/>
    <col min="3827" max="3827" width="13.5703125" customWidth="1"/>
    <col min="3828" max="3828" width="14.42578125" customWidth="1"/>
    <col min="4071" max="4071" width="27.42578125" customWidth="1"/>
    <col min="4072" max="4072" width="16" bestFit="1" customWidth="1"/>
    <col min="4073" max="4073" width="9.28515625" bestFit="1" customWidth="1"/>
    <col min="4074" max="4074" width="11.140625" bestFit="1" customWidth="1"/>
    <col min="4075" max="4076" width="9.7109375" bestFit="1" customWidth="1"/>
    <col min="4077" max="4079" width="10.7109375" bestFit="1" customWidth="1"/>
    <col min="4080" max="4081" width="10.85546875" bestFit="1" customWidth="1"/>
    <col min="4082" max="4082" width="12.28515625" customWidth="1"/>
    <col min="4083" max="4083" width="13.5703125" customWidth="1"/>
    <col min="4084" max="4084" width="14.42578125" customWidth="1"/>
    <col min="4327" max="4327" width="27.42578125" customWidth="1"/>
    <col min="4328" max="4328" width="16" bestFit="1" customWidth="1"/>
    <col min="4329" max="4329" width="9.28515625" bestFit="1" customWidth="1"/>
    <col min="4330" max="4330" width="11.140625" bestFit="1" customWidth="1"/>
    <col min="4331" max="4332" width="9.7109375" bestFit="1" customWidth="1"/>
    <col min="4333" max="4335" width="10.7109375" bestFit="1" customWidth="1"/>
    <col min="4336" max="4337" width="10.85546875" bestFit="1" customWidth="1"/>
    <col min="4338" max="4338" width="12.28515625" customWidth="1"/>
    <col min="4339" max="4339" width="13.5703125" customWidth="1"/>
    <col min="4340" max="4340" width="14.42578125" customWidth="1"/>
    <col min="4583" max="4583" width="27.42578125" customWidth="1"/>
    <col min="4584" max="4584" width="16" bestFit="1" customWidth="1"/>
    <col min="4585" max="4585" width="9.28515625" bestFit="1" customWidth="1"/>
    <col min="4586" max="4586" width="11.140625" bestFit="1" customWidth="1"/>
    <col min="4587" max="4588" width="9.7109375" bestFit="1" customWidth="1"/>
    <col min="4589" max="4591" width="10.7109375" bestFit="1" customWidth="1"/>
    <col min="4592" max="4593" width="10.85546875" bestFit="1" customWidth="1"/>
    <col min="4594" max="4594" width="12.28515625" customWidth="1"/>
    <col min="4595" max="4595" width="13.5703125" customWidth="1"/>
    <col min="4596" max="4596" width="14.42578125" customWidth="1"/>
    <col min="4839" max="4839" width="27.42578125" customWidth="1"/>
    <col min="4840" max="4840" width="16" bestFit="1" customWidth="1"/>
    <col min="4841" max="4841" width="9.28515625" bestFit="1" customWidth="1"/>
    <col min="4842" max="4842" width="11.140625" bestFit="1" customWidth="1"/>
    <col min="4843" max="4844" width="9.7109375" bestFit="1" customWidth="1"/>
    <col min="4845" max="4847" width="10.7109375" bestFit="1" customWidth="1"/>
    <col min="4848" max="4849" width="10.85546875" bestFit="1" customWidth="1"/>
    <col min="4850" max="4850" width="12.28515625" customWidth="1"/>
    <col min="4851" max="4851" width="13.5703125" customWidth="1"/>
    <col min="4852" max="4852" width="14.42578125" customWidth="1"/>
    <col min="5095" max="5095" width="27.42578125" customWidth="1"/>
    <col min="5096" max="5096" width="16" bestFit="1" customWidth="1"/>
    <col min="5097" max="5097" width="9.28515625" bestFit="1" customWidth="1"/>
    <col min="5098" max="5098" width="11.140625" bestFit="1" customWidth="1"/>
    <col min="5099" max="5100" width="9.7109375" bestFit="1" customWidth="1"/>
    <col min="5101" max="5103" width="10.7109375" bestFit="1" customWidth="1"/>
    <col min="5104" max="5105" width="10.85546875" bestFit="1" customWidth="1"/>
    <col min="5106" max="5106" width="12.28515625" customWidth="1"/>
    <col min="5107" max="5107" width="13.5703125" customWidth="1"/>
    <col min="5108" max="5108" width="14.42578125" customWidth="1"/>
    <col min="5351" max="5351" width="27.42578125" customWidth="1"/>
    <col min="5352" max="5352" width="16" bestFit="1" customWidth="1"/>
    <col min="5353" max="5353" width="9.28515625" bestFit="1" customWidth="1"/>
    <col min="5354" max="5354" width="11.140625" bestFit="1" customWidth="1"/>
    <col min="5355" max="5356" width="9.7109375" bestFit="1" customWidth="1"/>
    <col min="5357" max="5359" width="10.7109375" bestFit="1" customWidth="1"/>
    <col min="5360" max="5361" width="10.85546875" bestFit="1" customWidth="1"/>
    <col min="5362" max="5362" width="12.28515625" customWidth="1"/>
    <col min="5363" max="5363" width="13.5703125" customWidth="1"/>
    <col min="5364" max="5364" width="14.42578125" customWidth="1"/>
    <col min="5607" max="5607" width="27.42578125" customWidth="1"/>
    <col min="5608" max="5608" width="16" bestFit="1" customWidth="1"/>
    <col min="5609" max="5609" width="9.28515625" bestFit="1" customWidth="1"/>
    <col min="5610" max="5610" width="11.140625" bestFit="1" customWidth="1"/>
    <col min="5611" max="5612" width="9.7109375" bestFit="1" customWidth="1"/>
    <col min="5613" max="5615" width="10.7109375" bestFit="1" customWidth="1"/>
    <col min="5616" max="5617" width="10.85546875" bestFit="1" customWidth="1"/>
    <col min="5618" max="5618" width="12.28515625" customWidth="1"/>
    <col min="5619" max="5619" width="13.5703125" customWidth="1"/>
    <col min="5620" max="5620" width="14.42578125" customWidth="1"/>
    <col min="5863" max="5863" width="27.42578125" customWidth="1"/>
    <col min="5864" max="5864" width="16" bestFit="1" customWidth="1"/>
    <col min="5865" max="5865" width="9.28515625" bestFit="1" customWidth="1"/>
    <col min="5866" max="5866" width="11.140625" bestFit="1" customWidth="1"/>
    <col min="5867" max="5868" width="9.7109375" bestFit="1" customWidth="1"/>
    <col min="5869" max="5871" width="10.7109375" bestFit="1" customWidth="1"/>
    <col min="5872" max="5873" width="10.85546875" bestFit="1" customWidth="1"/>
    <col min="5874" max="5874" width="12.28515625" customWidth="1"/>
    <col min="5875" max="5875" width="13.5703125" customWidth="1"/>
    <col min="5876" max="5876" width="14.42578125" customWidth="1"/>
    <col min="6119" max="6119" width="27.42578125" customWidth="1"/>
    <col min="6120" max="6120" width="16" bestFit="1" customWidth="1"/>
    <col min="6121" max="6121" width="9.28515625" bestFit="1" customWidth="1"/>
    <col min="6122" max="6122" width="11.140625" bestFit="1" customWidth="1"/>
    <col min="6123" max="6124" width="9.7109375" bestFit="1" customWidth="1"/>
    <col min="6125" max="6127" width="10.7109375" bestFit="1" customWidth="1"/>
    <col min="6128" max="6129" width="10.85546875" bestFit="1" customWidth="1"/>
    <col min="6130" max="6130" width="12.28515625" customWidth="1"/>
    <col min="6131" max="6131" width="13.5703125" customWidth="1"/>
    <col min="6132" max="6132" width="14.42578125" customWidth="1"/>
    <col min="6375" max="6375" width="27.42578125" customWidth="1"/>
    <col min="6376" max="6376" width="16" bestFit="1" customWidth="1"/>
    <col min="6377" max="6377" width="9.28515625" bestFit="1" customWidth="1"/>
    <col min="6378" max="6378" width="11.140625" bestFit="1" customWidth="1"/>
    <col min="6379" max="6380" width="9.7109375" bestFit="1" customWidth="1"/>
    <col min="6381" max="6383" width="10.7109375" bestFit="1" customWidth="1"/>
    <col min="6384" max="6385" width="10.85546875" bestFit="1" customWidth="1"/>
    <col min="6386" max="6386" width="12.28515625" customWidth="1"/>
    <col min="6387" max="6387" width="13.5703125" customWidth="1"/>
    <col min="6388" max="6388" width="14.42578125" customWidth="1"/>
    <col min="6631" max="6631" width="27.42578125" customWidth="1"/>
    <col min="6632" max="6632" width="16" bestFit="1" customWidth="1"/>
    <col min="6633" max="6633" width="9.28515625" bestFit="1" customWidth="1"/>
    <col min="6634" max="6634" width="11.140625" bestFit="1" customWidth="1"/>
    <col min="6635" max="6636" width="9.7109375" bestFit="1" customWidth="1"/>
    <col min="6637" max="6639" width="10.7109375" bestFit="1" customWidth="1"/>
    <col min="6640" max="6641" width="10.85546875" bestFit="1" customWidth="1"/>
    <col min="6642" max="6642" width="12.28515625" customWidth="1"/>
    <col min="6643" max="6643" width="13.5703125" customWidth="1"/>
    <col min="6644" max="6644" width="14.42578125" customWidth="1"/>
    <col min="6887" max="6887" width="27.42578125" customWidth="1"/>
    <col min="6888" max="6888" width="16" bestFit="1" customWidth="1"/>
    <col min="6889" max="6889" width="9.28515625" bestFit="1" customWidth="1"/>
    <col min="6890" max="6890" width="11.140625" bestFit="1" customWidth="1"/>
    <col min="6891" max="6892" width="9.7109375" bestFit="1" customWidth="1"/>
    <col min="6893" max="6895" width="10.7109375" bestFit="1" customWidth="1"/>
    <col min="6896" max="6897" width="10.85546875" bestFit="1" customWidth="1"/>
    <col min="6898" max="6898" width="12.28515625" customWidth="1"/>
    <col min="6899" max="6899" width="13.5703125" customWidth="1"/>
    <col min="6900" max="6900" width="14.42578125" customWidth="1"/>
    <col min="7143" max="7143" width="27.42578125" customWidth="1"/>
    <col min="7144" max="7144" width="16" bestFit="1" customWidth="1"/>
    <col min="7145" max="7145" width="9.28515625" bestFit="1" customWidth="1"/>
    <col min="7146" max="7146" width="11.140625" bestFit="1" customWidth="1"/>
    <col min="7147" max="7148" width="9.7109375" bestFit="1" customWidth="1"/>
    <col min="7149" max="7151" width="10.7109375" bestFit="1" customWidth="1"/>
    <col min="7152" max="7153" width="10.85546875" bestFit="1" customWidth="1"/>
    <col min="7154" max="7154" width="12.28515625" customWidth="1"/>
    <col min="7155" max="7155" width="13.5703125" customWidth="1"/>
    <col min="7156" max="7156" width="14.42578125" customWidth="1"/>
    <col min="7399" max="7399" width="27.42578125" customWidth="1"/>
    <col min="7400" max="7400" width="16" bestFit="1" customWidth="1"/>
    <col min="7401" max="7401" width="9.28515625" bestFit="1" customWidth="1"/>
    <col min="7402" max="7402" width="11.140625" bestFit="1" customWidth="1"/>
    <col min="7403" max="7404" width="9.7109375" bestFit="1" customWidth="1"/>
    <col min="7405" max="7407" width="10.7109375" bestFit="1" customWidth="1"/>
    <col min="7408" max="7409" width="10.85546875" bestFit="1" customWidth="1"/>
    <col min="7410" max="7410" width="12.28515625" customWidth="1"/>
    <col min="7411" max="7411" width="13.5703125" customWidth="1"/>
    <col min="7412" max="7412" width="14.42578125" customWidth="1"/>
    <col min="7655" max="7655" width="27.42578125" customWidth="1"/>
    <col min="7656" max="7656" width="16" bestFit="1" customWidth="1"/>
    <col min="7657" max="7657" width="9.28515625" bestFit="1" customWidth="1"/>
    <col min="7658" max="7658" width="11.140625" bestFit="1" customWidth="1"/>
    <col min="7659" max="7660" width="9.7109375" bestFit="1" customWidth="1"/>
    <col min="7661" max="7663" width="10.7109375" bestFit="1" customWidth="1"/>
    <col min="7664" max="7665" width="10.85546875" bestFit="1" customWidth="1"/>
    <col min="7666" max="7666" width="12.28515625" customWidth="1"/>
    <col min="7667" max="7667" width="13.5703125" customWidth="1"/>
    <col min="7668" max="7668" width="14.42578125" customWidth="1"/>
    <col min="7911" max="7911" width="27.42578125" customWidth="1"/>
    <col min="7912" max="7912" width="16" bestFit="1" customWidth="1"/>
    <col min="7913" max="7913" width="9.28515625" bestFit="1" customWidth="1"/>
    <col min="7914" max="7914" width="11.140625" bestFit="1" customWidth="1"/>
    <col min="7915" max="7916" width="9.7109375" bestFit="1" customWidth="1"/>
    <col min="7917" max="7919" width="10.7109375" bestFit="1" customWidth="1"/>
    <col min="7920" max="7921" width="10.85546875" bestFit="1" customWidth="1"/>
    <col min="7922" max="7922" width="12.28515625" customWidth="1"/>
    <col min="7923" max="7923" width="13.5703125" customWidth="1"/>
    <col min="7924" max="7924" width="14.42578125" customWidth="1"/>
    <col min="8167" max="8167" width="27.42578125" customWidth="1"/>
    <col min="8168" max="8168" width="16" bestFit="1" customWidth="1"/>
    <col min="8169" max="8169" width="9.28515625" bestFit="1" customWidth="1"/>
    <col min="8170" max="8170" width="11.140625" bestFit="1" customWidth="1"/>
    <col min="8171" max="8172" width="9.7109375" bestFit="1" customWidth="1"/>
    <col min="8173" max="8175" width="10.7109375" bestFit="1" customWidth="1"/>
    <col min="8176" max="8177" width="10.85546875" bestFit="1" customWidth="1"/>
    <col min="8178" max="8178" width="12.28515625" customWidth="1"/>
    <col min="8179" max="8179" width="13.5703125" customWidth="1"/>
    <col min="8180" max="8180" width="14.42578125" customWidth="1"/>
    <col min="8423" max="8423" width="27.42578125" customWidth="1"/>
    <col min="8424" max="8424" width="16" bestFit="1" customWidth="1"/>
    <col min="8425" max="8425" width="9.28515625" bestFit="1" customWidth="1"/>
    <col min="8426" max="8426" width="11.140625" bestFit="1" customWidth="1"/>
    <col min="8427" max="8428" width="9.7109375" bestFit="1" customWidth="1"/>
    <col min="8429" max="8431" width="10.7109375" bestFit="1" customWidth="1"/>
    <col min="8432" max="8433" width="10.85546875" bestFit="1" customWidth="1"/>
    <col min="8434" max="8434" width="12.28515625" customWidth="1"/>
    <col min="8435" max="8435" width="13.5703125" customWidth="1"/>
    <col min="8436" max="8436" width="14.42578125" customWidth="1"/>
    <col min="8679" max="8679" width="27.42578125" customWidth="1"/>
    <col min="8680" max="8680" width="16" bestFit="1" customWidth="1"/>
    <col min="8681" max="8681" width="9.28515625" bestFit="1" customWidth="1"/>
    <col min="8682" max="8682" width="11.140625" bestFit="1" customWidth="1"/>
    <col min="8683" max="8684" width="9.7109375" bestFit="1" customWidth="1"/>
    <col min="8685" max="8687" width="10.7109375" bestFit="1" customWidth="1"/>
    <col min="8688" max="8689" width="10.85546875" bestFit="1" customWidth="1"/>
    <col min="8690" max="8690" width="12.28515625" customWidth="1"/>
    <col min="8691" max="8691" width="13.5703125" customWidth="1"/>
    <col min="8692" max="8692" width="14.42578125" customWidth="1"/>
    <col min="8935" max="8935" width="27.42578125" customWidth="1"/>
    <col min="8936" max="8936" width="16" bestFit="1" customWidth="1"/>
    <col min="8937" max="8937" width="9.28515625" bestFit="1" customWidth="1"/>
    <col min="8938" max="8938" width="11.140625" bestFit="1" customWidth="1"/>
    <col min="8939" max="8940" width="9.7109375" bestFit="1" customWidth="1"/>
    <col min="8941" max="8943" width="10.7109375" bestFit="1" customWidth="1"/>
    <col min="8944" max="8945" width="10.85546875" bestFit="1" customWidth="1"/>
    <col min="8946" max="8946" width="12.28515625" customWidth="1"/>
    <col min="8947" max="8947" width="13.5703125" customWidth="1"/>
    <col min="8948" max="8948" width="14.42578125" customWidth="1"/>
    <col min="9191" max="9191" width="27.42578125" customWidth="1"/>
    <col min="9192" max="9192" width="16" bestFit="1" customWidth="1"/>
    <col min="9193" max="9193" width="9.28515625" bestFit="1" customWidth="1"/>
    <col min="9194" max="9194" width="11.140625" bestFit="1" customWidth="1"/>
    <col min="9195" max="9196" width="9.7109375" bestFit="1" customWidth="1"/>
    <col min="9197" max="9199" width="10.7109375" bestFit="1" customWidth="1"/>
    <col min="9200" max="9201" width="10.85546875" bestFit="1" customWidth="1"/>
    <col min="9202" max="9202" width="12.28515625" customWidth="1"/>
    <col min="9203" max="9203" width="13.5703125" customWidth="1"/>
    <col min="9204" max="9204" width="14.42578125" customWidth="1"/>
    <col min="9447" max="9447" width="27.42578125" customWidth="1"/>
    <col min="9448" max="9448" width="16" bestFit="1" customWidth="1"/>
    <col min="9449" max="9449" width="9.28515625" bestFit="1" customWidth="1"/>
    <col min="9450" max="9450" width="11.140625" bestFit="1" customWidth="1"/>
    <col min="9451" max="9452" width="9.7109375" bestFit="1" customWidth="1"/>
    <col min="9453" max="9455" width="10.7109375" bestFit="1" customWidth="1"/>
    <col min="9456" max="9457" width="10.85546875" bestFit="1" customWidth="1"/>
    <col min="9458" max="9458" width="12.28515625" customWidth="1"/>
    <col min="9459" max="9459" width="13.5703125" customWidth="1"/>
    <col min="9460" max="9460" width="14.42578125" customWidth="1"/>
    <col min="9703" max="9703" width="27.42578125" customWidth="1"/>
    <col min="9704" max="9704" width="16" bestFit="1" customWidth="1"/>
    <col min="9705" max="9705" width="9.28515625" bestFit="1" customWidth="1"/>
    <col min="9706" max="9706" width="11.140625" bestFit="1" customWidth="1"/>
    <col min="9707" max="9708" width="9.7109375" bestFit="1" customWidth="1"/>
    <col min="9709" max="9711" width="10.7109375" bestFit="1" customWidth="1"/>
    <col min="9712" max="9713" width="10.85546875" bestFit="1" customWidth="1"/>
    <col min="9714" max="9714" width="12.28515625" customWidth="1"/>
    <col min="9715" max="9715" width="13.5703125" customWidth="1"/>
    <col min="9716" max="9716" width="14.42578125" customWidth="1"/>
    <col min="9959" max="9959" width="27.42578125" customWidth="1"/>
    <col min="9960" max="9960" width="16" bestFit="1" customWidth="1"/>
    <col min="9961" max="9961" width="9.28515625" bestFit="1" customWidth="1"/>
    <col min="9962" max="9962" width="11.140625" bestFit="1" customWidth="1"/>
    <col min="9963" max="9964" width="9.7109375" bestFit="1" customWidth="1"/>
    <col min="9965" max="9967" width="10.7109375" bestFit="1" customWidth="1"/>
    <col min="9968" max="9969" width="10.85546875" bestFit="1" customWidth="1"/>
    <col min="9970" max="9970" width="12.28515625" customWidth="1"/>
    <col min="9971" max="9971" width="13.5703125" customWidth="1"/>
    <col min="9972" max="9972" width="14.42578125" customWidth="1"/>
    <col min="10215" max="10215" width="27.42578125" customWidth="1"/>
    <col min="10216" max="10216" width="16" bestFit="1" customWidth="1"/>
    <col min="10217" max="10217" width="9.28515625" bestFit="1" customWidth="1"/>
    <col min="10218" max="10218" width="11.140625" bestFit="1" customWidth="1"/>
    <col min="10219" max="10220" width="9.7109375" bestFit="1" customWidth="1"/>
    <col min="10221" max="10223" width="10.7109375" bestFit="1" customWidth="1"/>
    <col min="10224" max="10225" width="10.85546875" bestFit="1" customWidth="1"/>
    <col min="10226" max="10226" width="12.28515625" customWidth="1"/>
    <col min="10227" max="10227" width="13.5703125" customWidth="1"/>
    <col min="10228" max="10228" width="14.42578125" customWidth="1"/>
    <col min="10471" max="10471" width="27.42578125" customWidth="1"/>
    <col min="10472" max="10472" width="16" bestFit="1" customWidth="1"/>
    <col min="10473" max="10473" width="9.28515625" bestFit="1" customWidth="1"/>
    <col min="10474" max="10474" width="11.140625" bestFit="1" customWidth="1"/>
    <col min="10475" max="10476" width="9.7109375" bestFit="1" customWidth="1"/>
    <col min="10477" max="10479" width="10.7109375" bestFit="1" customWidth="1"/>
    <col min="10480" max="10481" width="10.85546875" bestFit="1" customWidth="1"/>
    <col min="10482" max="10482" width="12.28515625" customWidth="1"/>
    <col min="10483" max="10483" width="13.5703125" customWidth="1"/>
    <col min="10484" max="10484" width="14.42578125" customWidth="1"/>
    <col min="10727" max="10727" width="27.42578125" customWidth="1"/>
    <col min="10728" max="10728" width="16" bestFit="1" customWidth="1"/>
    <col min="10729" max="10729" width="9.28515625" bestFit="1" customWidth="1"/>
    <col min="10730" max="10730" width="11.140625" bestFit="1" customWidth="1"/>
    <col min="10731" max="10732" width="9.7109375" bestFit="1" customWidth="1"/>
    <col min="10733" max="10735" width="10.7109375" bestFit="1" customWidth="1"/>
    <col min="10736" max="10737" width="10.85546875" bestFit="1" customWidth="1"/>
    <col min="10738" max="10738" width="12.28515625" customWidth="1"/>
    <col min="10739" max="10739" width="13.5703125" customWidth="1"/>
    <col min="10740" max="10740" width="14.42578125" customWidth="1"/>
    <col min="10983" max="10983" width="27.42578125" customWidth="1"/>
    <col min="10984" max="10984" width="16" bestFit="1" customWidth="1"/>
    <col min="10985" max="10985" width="9.28515625" bestFit="1" customWidth="1"/>
    <col min="10986" max="10986" width="11.140625" bestFit="1" customWidth="1"/>
    <col min="10987" max="10988" width="9.7109375" bestFit="1" customWidth="1"/>
    <col min="10989" max="10991" width="10.7109375" bestFit="1" customWidth="1"/>
    <col min="10992" max="10993" width="10.85546875" bestFit="1" customWidth="1"/>
    <col min="10994" max="10994" width="12.28515625" customWidth="1"/>
    <col min="10995" max="10995" width="13.5703125" customWidth="1"/>
    <col min="10996" max="10996" width="14.42578125" customWidth="1"/>
    <col min="11239" max="11239" width="27.42578125" customWidth="1"/>
    <col min="11240" max="11240" width="16" bestFit="1" customWidth="1"/>
    <col min="11241" max="11241" width="9.28515625" bestFit="1" customWidth="1"/>
    <col min="11242" max="11242" width="11.140625" bestFit="1" customWidth="1"/>
    <col min="11243" max="11244" width="9.7109375" bestFit="1" customWidth="1"/>
    <col min="11245" max="11247" width="10.7109375" bestFit="1" customWidth="1"/>
    <col min="11248" max="11249" width="10.85546875" bestFit="1" customWidth="1"/>
    <col min="11250" max="11250" width="12.28515625" customWidth="1"/>
    <col min="11251" max="11251" width="13.5703125" customWidth="1"/>
    <col min="11252" max="11252" width="14.42578125" customWidth="1"/>
    <col min="11495" max="11495" width="27.42578125" customWidth="1"/>
    <col min="11496" max="11496" width="16" bestFit="1" customWidth="1"/>
    <col min="11497" max="11497" width="9.28515625" bestFit="1" customWidth="1"/>
    <col min="11498" max="11498" width="11.140625" bestFit="1" customWidth="1"/>
    <col min="11499" max="11500" width="9.7109375" bestFit="1" customWidth="1"/>
    <col min="11501" max="11503" width="10.7109375" bestFit="1" customWidth="1"/>
    <col min="11504" max="11505" width="10.85546875" bestFit="1" customWidth="1"/>
    <col min="11506" max="11506" width="12.28515625" customWidth="1"/>
    <col min="11507" max="11507" width="13.5703125" customWidth="1"/>
    <col min="11508" max="11508" width="14.42578125" customWidth="1"/>
    <col min="11751" max="11751" width="27.42578125" customWidth="1"/>
    <col min="11752" max="11752" width="16" bestFit="1" customWidth="1"/>
    <col min="11753" max="11753" width="9.28515625" bestFit="1" customWidth="1"/>
    <col min="11754" max="11754" width="11.140625" bestFit="1" customWidth="1"/>
    <col min="11755" max="11756" width="9.7109375" bestFit="1" customWidth="1"/>
    <col min="11757" max="11759" width="10.7109375" bestFit="1" customWidth="1"/>
    <col min="11760" max="11761" width="10.85546875" bestFit="1" customWidth="1"/>
    <col min="11762" max="11762" width="12.28515625" customWidth="1"/>
    <col min="11763" max="11763" width="13.5703125" customWidth="1"/>
    <col min="11764" max="11764" width="14.42578125" customWidth="1"/>
    <col min="12007" max="12007" width="27.42578125" customWidth="1"/>
    <col min="12008" max="12008" width="16" bestFit="1" customWidth="1"/>
    <col min="12009" max="12009" width="9.28515625" bestFit="1" customWidth="1"/>
    <col min="12010" max="12010" width="11.140625" bestFit="1" customWidth="1"/>
    <col min="12011" max="12012" width="9.7109375" bestFit="1" customWidth="1"/>
    <col min="12013" max="12015" width="10.7109375" bestFit="1" customWidth="1"/>
    <col min="12016" max="12017" width="10.85546875" bestFit="1" customWidth="1"/>
    <col min="12018" max="12018" width="12.28515625" customWidth="1"/>
    <col min="12019" max="12019" width="13.5703125" customWidth="1"/>
    <col min="12020" max="12020" width="14.42578125" customWidth="1"/>
    <col min="12263" max="12263" width="27.42578125" customWidth="1"/>
    <col min="12264" max="12264" width="16" bestFit="1" customWidth="1"/>
    <col min="12265" max="12265" width="9.28515625" bestFit="1" customWidth="1"/>
    <col min="12266" max="12266" width="11.140625" bestFit="1" customWidth="1"/>
    <col min="12267" max="12268" width="9.7109375" bestFit="1" customWidth="1"/>
    <col min="12269" max="12271" width="10.7109375" bestFit="1" customWidth="1"/>
    <col min="12272" max="12273" width="10.85546875" bestFit="1" customWidth="1"/>
    <col min="12274" max="12274" width="12.28515625" customWidth="1"/>
    <col min="12275" max="12275" width="13.5703125" customWidth="1"/>
    <col min="12276" max="12276" width="14.42578125" customWidth="1"/>
    <col min="12519" max="12519" width="27.42578125" customWidth="1"/>
    <col min="12520" max="12520" width="16" bestFit="1" customWidth="1"/>
    <col min="12521" max="12521" width="9.28515625" bestFit="1" customWidth="1"/>
    <col min="12522" max="12522" width="11.140625" bestFit="1" customWidth="1"/>
    <col min="12523" max="12524" width="9.7109375" bestFit="1" customWidth="1"/>
    <col min="12525" max="12527" width="10.7109375" bestFit="1" customWidth="1"/>
    <col min="12528" max="12529" width="10.85546875" bestFit="1" customWidth="1"/>
    <col min="12530" max="12530" width="12.28515625" customWidth="1"/>
    <col min="12531" max="12531" width="13.5703125" customWidth="1"/>
    <col min="12532" max="12532" width="14.42578125" customWidth="1"/>
    <col min="12775" max="12775" width="27.42578125" customWidth="1"/>
    <col min="12776" max="12776" width="16" bestFit="1" customWidth="1"/>
    <col min="12777" max="12777" width="9.28515625" bestFit="1" customWidth="1"/>
    <col min="12778" max="12778" width="11.140625" bestFit="1" customWidth="1"/>
    <col min="12779" max="12780" width="9.7109375" bestFit="1" customWidth="1"/>
    <col min="12781" max="12783" width="10.7109375" bestFit="1" customWidth="1"/>
    <col min="12784" max="12785" width="10.85546875" bestFit="1" customWidth="1"/>
    <col min="12786" max="12786" width="12.28515625" customWidth="1"/>
    <col min="12787" max="12787" width="13.5703125" customWidth="1"/>
    <col min="12788" max="12788" width="14.42578125" customWidth="1"/>
    <col min="13031" max="13031" width="27.42578125" customWidth="1"/>
    <col min="13032" max="13032" width="16" bestFit="1" customWidth="1"/>
    <col min="13033" max="13033" width="9.28515625" bestFit="1" customWidth="1"/>
    <col min="13034" max="13034" width="11.140625" bestFit="1" customWidth="1"/>
    <col min="13035" max="13036" width="9.7109375" bestFit="1" customWidth="1"/>
    <col min="13037" max="13039" width="10.7109375" bestFit="1" customWidth="1"/>
    <col min="13040" max="13041" width="10.85546875" bestFit="1" customWidth="1"/>
    <col min="13042" max="13042" width="12.28515625" customWidth="1"/>
    <col min="13043" max="13043" width="13.5703125" customWidth="1"/>
    <col min="13044" max="13044" width="14.42578125" customWidth="1"/>
    <col min="13287" max="13287" width="27.42578125" customWidth="1"/>
    <col min="13288" max="13288" width="16" bestFit="1" customWidth="1"/>
    <col min="13289" max="13289" width="9.28515625" bestFit="1" customWidth="1"/>
    <col min="13290" max="13290" width="11.140625" bestFit="1" customWidth="1"/>
    <col min="13291" max="13292" width="9.7109375" bestFit="1" customWidth="1"/>
    <col min="13293" max="13295" width="10.7109375" bestFit="1" customWidth="1"/>
    <col min="13296" max="13297" width="10.85546875" bestFit="1" customWidth="1"/>
    <col min="13298" max="13298" width="12.28515625" customWidth="1"/>
    <col min="13299" max="13299" width="13.5703125" customWidth="1"/>
    <col min="13300" max="13300" width="14.42578125" customWidth="1"/>
    <col min="13543" max="13543" width="27.42578125" customWidth="1"/>
    <col min="13544" max="13544" width="16" bestFit="1" customWidth="1"/>
    <col min="13545" max="13545" width="9.28515625" bestFit="1" customWidth="1"/>
    <col min="13546" max="13546" width="11.140625" bestFit="1" customWidth="1"/>
    <col min="13547" max="13548" width="9.7109375" bestFit="1" customWidth="1"/>
    <col min="13549" max="13551" width="10.7109375" bestFit="1" customWidth="1"/>
    <col min="13552" max="13553" width="10.85546875" bestFit="1" customWidth="1"/>
    <col min="13554" max="13554" width="12.28515625" customWidth="1"/>
    <col min="13555" max="13555" width="13.5703125" customWidth="1"/>
    <col min="13556" max="13556" width="14.42578125" customWidth="1"/>
    <col min="13799" max="13799" width="27.42578125" customWidth="1"/>
    <col min="13800" max="13800" width="16" bestFit="1" customWidth="1"/>
    <col min="13801" max="13801" width="9.28515625" bestFit="1" customWidth="1"/>
    <col min="13802" max="13802" width="11.140625" bestFit="1" customWidth="1"/>
    <col min="13803" max="13804" width="9.7109375" bestFit="1" customWidth="1"/>
    <col min="13805" max="13807" width="10.7109375" bestFit="1" customWidth="1"/>
    <col min="13808" max="13809" width="10.85546875" bestFit="1" customWidth="1"/>
    <col min="13810" max="13810" width="12.28515625" customWidth="1"/>
    <col min="13811" max="13811" width="13.5703125" customWidth="1"/>
    <col min="13812" max="13812" width="14.42578125" customWidth="1"/>
    <col min="14055" max="14055" width="27.42578125" customWidth="1"/>
    <col min="14056" max="14056" width="16" bestFit="1" customWidth="1"/>
    <col min="14057" max="14057" width="9.28515625" bestFit="1" customWidth="1"/>
    <col min="14058" max="14058" width="11.140625" bestFit="1" customWidth="1"/>
    <col min="14059" max="14060" width="9.7109375" bestFit="1" customWidth="1"/>
    <col min="14061" max="14063" width="10.7109375" bestFit="1" customWidth="1"/>
    <col min="14064" max="14065" width="10.85546875" bestFit="1" customWidth="1"/>
    <col min="14066" max="14066" width="12.28515625" customWidth="1"/>
    <col min="14067" max="14067" width="13.5703125" customWidth="1"/>
    <col min="14068" max="14068" width="14.42578125" customWidth="1"/>
    <col min="14311" max="14311" width="27.42578125" customWidth="1"/>
    <col min="14312" max="14312" width="16" bestFit="1" customWidth="1"/>
    <col min="14313" max="14313" width="9.28515625" bestFit="1" customWidth="1"/>
    <col min="14314" max="14314" width="11.140625" bestFit="1" customWidth="1"/>
    <col min="14315" max="14316" width="9.7109375" bestFit="1" customWidth="1"/>
    <col min="14317" max="14319" width="10.7109375" bestFit="1" customWidth="1"/>
    <col min="14320" max="14321" width="10.85546875" bestFit="1" customWidth="1"/>
    <col min="14322" max="14322" width="12.28515625" customWidth="1"/>
    <col min="14323" max="14323" width="13.5703125" customWidth="1"/>
    <col min="14324" max="14324" width="14.42578125" customWidth="1"/>
    <col min="14567" max="14567" width="27.42578125" customWidth="1"/>
    <col min="14568" max="14568" width="16" bestFit="1" customWidth="1"/>
    <col min="14569" max="14569" width="9.28515625" bestFit="1" customWidth="1"/>
    <col min="14570" max="14570" width="11.140625" bestFit="1" customWidth="1"/>
    <col min="14571" max="14572" width="9.7109375" bestFit="1" customWidth="1"/>
    <col min="14573" max="14575" width="10.7109375" bestFit="1" customWidth="1"/>
    <col min="14576" max="14577" width="10.85546875" bestFit="1" customWidth="1"/>
    <col min="14578" max="14578" width="12.28515625" customWidth="1"/>
    <col min="14579" max="14579" width="13.5703125" customWidth="1"/>
    <col min="14580" max="14580" width="14.42578125" customWidth="1"/>
    <col min="14823" max="14823" width="27.42578125" customWidth="1"/>
    <col min="14824" max="14824" width="16" bestFit="1" customWidth="1"/>
    <col min="14825" max="14825" width="9.28515625" bestFit="1" customWidth="1"/>
    <col min="14826" max="14826" width="11.140625" bestFit="1" customWidth="1"/>
    <col min="14827" max="14828" width="9.7109375" bestFit="1" customWidth="1"/>
    <col min="14829" max="14831" width="10.7109375" bestFit="1" customWidth="1"/>
    <col min="14832" max="14833" width="10.85546875" bestFit="1" customWidth="1"/>
    <col min="14834" max="14834" width="12.28515625" customWidth="1"/>
    <col min="14835" max="14835" width="13.5703125" customWidth="1"/>
    <col min="14836" max="14836" width="14.42578125" customWidth="1"/>
    <col min="15079" max="15079" width="27.42578125" customWidth="1"/>
    <col min="15080" max="15080" width="16" bestFit="1" customWidth="1"/>
    <col min="15081" max="15081" width="9.28515625" bestFit="1" customWidth="1"/>
    <col min="15082" max="15082" width="11.140625" bestFit="1" customWidth="1"/>
    <col min="15083" max="15084" width="9.7109375" bestFit="1" customWidth="1"/>
    <col min="15085" max="15087" width="10.7109375" bestFit="1" customWidth="1"/>
    <col min="15088" max="15089" width="10.85546875" bestFit="1" customWidth="1"/>
    <col min="15090" max="15090" width="12.28515625" customWidth="1"/>
    <col min="15091" max="15091" width="13.5703125" customWidth="1"/>
    <col min="15092" max="15092" width="14.42578125" customWidth="1"/>
    <col min="15335" max="15335" width="27.42578125" customWidth="1"/>
    <col min="15336" max="15336" width="16" bestFit="1" customWidth="1"/>
    <col min="15337" max="15337" width="9.28515625" bestFit="1" customWidth="1"/>
    <col min="15338" max="15338" width="11.140625" bestFit="1" customWidth="1"/>
    <col min="15339" max="15340" width="9.7109375" bestFit="1" customWidth="1"/>
    <col min="15341" max="15343" width="10.7109375" bestFit="1" customWidth="1"/>
    <col min="15344" max="15345" width="10.85546875" bestFit="1" customWidth="1"/>
    <col min="15346" max="15346" width="12.28515625" customWidth="1"/>
    <col min="15347" max="15347" width="13.5703125" customWidth="1"/>
    <col min="15348" max="15348" width="14.42578125" customWidth="1"/>
    <col min="15591" max="15591" width="27.42578125" customWidth="1"/>
    <col min="15592" max="15592" width="16" bestFit="1" customWidth="1"/>
    <col min="15593" max="15593" width="9.28515625" bestFit="1" customWidth="1"/>
    <col min="15594" max="15594" width="11.140625" bestFit="1" customWidth="1"/>
    <col min="15595" max="15596" width="9.7109375" bestFit="1" customWidth="1"/>
    <col min="15597" max="15599" width="10.7109375" bestFit="1" customWidth="1"/>
    <col min="15600" max="15601" width="10.85546875" bestFit="1" customWidth="1"/>
    <col min="15602" max="15602" width="12.28515625" customWidth="1"/>
    <col min="15603" max="15603" width="13.5703125" customWidth="1"/>
    <col min="15604" max="15604" width="14.42578125" customWidth="1"/>
    <col min="15847" max="15847" width="27.42578125" customWidth="1"/>
    <col min="15848" max="15848" width="16" bestFit="1" customWidth="1"/>
    <col min="15849" max="15849" width="9.28515625" bestFit="1" customWidth="1"/>
    <col min="15850" max="15850" width="11.140625" bestFit="1" customWidth="1"/>
    <col min="15851" max="15852" width="9.7109375" bestFit="1" customWidth="1"/>
    <col min="15853" max="15855" width="10.7109375" bestFit="1" customWidth="1"/>
    <col min="15856" max="15857" width="10.85546875" bestFit="1" customWidth="1"/>
    <col min="15858" max="15858" width="12.28515625" customWidth="1"/>
    <col min="15859" max="15859" width="13.5703125" customWidth="1"/>
    <col min="15860" max="15860" width="14.42578125" customWidth="1"/>
    <col min="16103" max="16103" width="27.42578125" customWidth="1"/>
    <col min="16104" max="16104" width="16" bestFit="1" customWidth="1"/>
    <col min="16105" max="16105" width="9.28515625" bestFit="1" customWidth="1"/>
    <col min="16106" max="16106" width="11.140625" bestFit="1" customWidth="1"/>
    <col min="16107" max="16108" width="9.7109375" bestFit="1" customWidth="1"/>
    <col min="16109" max="16111" width="10.7109375" bestFit="1" customWidth="1"/>
    <col min="16112" max="16113" width="10.85546875" bestFit="1" customWidth="1"/>
    <col min="16114" max="16114" width="12.28515625" customWidth="1"/>
    <col min="16115" max="16115" width="13.5703125" customWidth="1"/>
    <col min="16116" max="16116" width="14.42578125" customWidth="1"/>
  </cols>
  <sheetData>
    <row r="1" spans="1:12" ht="26.25" customHeight="1" x14ac:dyDescent="0.4">
      <c r="A1" s="234" t="s">
        <v>7</v>
      </c>
      <c r="B1" s="234"/>
      <c r="C1" s="234"/>
      <c r="D1" s="234"/>
      <c r="E1" s="234"/>
      <c r="F1" s="234"/>
      <c r="G1" s="234"/>
      <c r="H1" s="234"/>
      <c r="I1" s="234"/>
      <c r="J1" s="234"/>
      <c r="K1" s="234"/>
    </row>
    <row r="2" spans="1:12" s="31" customFormat="1" ht="18" customHeight="1" x14ac:dyDescent="0.25">
      <c r="A2" s="235" t="s">
        <v>26</v>
      </c>
      <c r="B2" s="235"/>
      <c r="C2" s="235"/>
      <c r="D2" s="235"/>
      <c r="E2" s="235"/>
      <c r="F2" s="235"/>
      <c r="G2" s="235"/>
      <c r="H2" s="235"/>
      <c r="I2" s="235"/>
      <c r="J2" s="235"/>
      <c r="K2" s="235"/>
    </row>
    <row r="3" spans="1:12" s="31" customFormat="1" ht="14.25" customHeight="1" x14ac:dyDescent="0.25">
      <c r="A3" s="236" t="s">
        <v>27</v>
      </c>
      <c r="B3" s="236"/>
      <c r="C3" s="236"/>
      <c r="D3" s="236"/>
      <c r="E3" s="236"/>
      <c r="F3" s="236"/>
      <c r="G3" s="236"/>
      <c r="H3" s="236"/>
      <c r="I3" s="236"/>
      <c r="J3" s="236"/>
      <c r="K3" s="236"/>
    </row>
    <row r="4" spans="1:12" ht="12" customHeight="1" x14ac:dyDescent="0.25">
      <c r="A4" s="233"/>
      <c r="B4" s="233"/>
      <c r="C4" s="233"/>
      <c r="D4" s="233"/>
      <c r="E4" s="233"/>
    </row>
    <row r="5" spans="1:12" s="46" customFormat="1" ht="12" customHeight="1" x14ac:dyDescent="0.15">
      <c r="A5" s="237" t="s">
        <v>8</v>
      </c>
      <c r="B5" s="237"/>
      <c r="C5" s="237"/>
      <c r="D5" s="237"/>
      <c r="E5" s="237"/>
      <c r="F5" s="237"/>
      <c r="G5" s="237"/>
      <c r="H5" s="237"/>
      <c r="I5" s="237"/>
      <c r="J5" s="237"/>
      <c r="K5" s="237"/>
    </row>
    <row r="6" spans="1:12" s="46" customFormat="1" ht="18" customHeight="1" x14ac:dyDescent="0.15">
      <c r="A6" s="231" t="s">
        <v>1844</v>
      </c>
      <c r="B6" s="231"/>
      <c r="C6" s="231"/>
      <c r="D6" s="231"/>
      <c r="E6" s="231"/>
      <c r="F6" s="231"/>
    </row>
    <row r="7" spans="1:12" s="46" customFormat="1" ht="18" customHeight="1" x14ac:dyDescent="0.15">
      <c r="A7" s="134" t="s">
        <v>1968</v>
      </c>
      <c r="B7" s="134"/>
      <c r="C7" s="134"/>
      <c r="D7" s="134"/>
      <c r="E7" s="134"/>
      <c r="F7" s="134"/>
    </row>
    <row r="8" spans="1:12" s="46" customFormat="1" ht="11.1" customHeight="1" x14ac:dyDescent="0.15">
      <c r="A8" s="232" t="s">
        <v>414</v>
      </c>
      <c r="B8" s="231"/>
      <c r="C8" s="231"/>
      <c r="D8" s="231"/>
      <c r="E8" s="231"/>
      <c r="F8" s="231"/>
    </row>
    <row r="9" spans="1:12" s="46" customFormat="1" ht="11.1" customHeight="1" x14ac:dyDescent="0.15">
      <c r="A9" s="47" t="s">
        <v>9</v>
      </c>
      <c r="B9" s="47" t="s">
        <v>28</v>
      </c>
      <c r="C9" s="48" t="s">
        <v>10</v>
      </c>
      <c r="D9" s="47" t="s">
        <v>45</v>
      </c>
      <c r="E9" s="47" t="s">
        <v>46</v>
      </c>
      <c r="F9" s="47" t="s">
        <v>48</v>
      </c>
      <c r="G9" s="47" t="s">
        <v>556</v>
      </c>
      <c r="H9" s="47" t="s">
        <v>557</v>
      </c>
      <c r="I9" s="47" t="s">
        <v>558</v>
      </c>
      <c r="J9" s="47" t="s">
        <v>559</v>
      </c>
      <c r="K9" s="47" t="s">
        <v>560</v>
      </c>
    </row>
    <row r="10" spans="1:12" s="46" customFormat="1" ht="11.1" customHeight="1" x14ac:dyDescent="0.15">
      <c r="A10" s="49"/>
      <c r="B10" s="50" t="s">
        <v>11</v>
      </c>
      <c r="C10" s="49"/>
      <c r="D10" s="50" t="s">
        <v>11</v>
      </c>
      <c r="E10" s="50" t="s">
        <v>11</v>
      </c>
      <c r="F10" s="50" t="s">
        <v>11</v>
      </c>
      <c r="G10" s="50" t="s">
        <v>11</v>
      </c>
      <c r="H10" s="50" t="s">
        <v>11</v>
      </c>
      <c r="I10" s="50" t="s">
        <v>11</v>
      </c>
      <c r="J10" s="50" t="s">
        <v>11</v>
      </c>
      <c r="K10" s="50" t="s">
        <v>11</v>
      </c>
    </row>
    <row r="11" spans="1:12" s="46" customFormat="1" ht="11.1" customHeight="1" x14ac:dyDescent="0.15">
      <c r="A11" s="49" t="str">
        <f>'ORÇAM AMPLIAÇÃO'!C10</f>
        <v>SERVIÇOS INICIAIS</v>
      </c>
      <c r="B11" s="54">
        <f>'ORÇAM AMPLIAÇÃO'!K16</f>
        <v>442235.85000000003</v>
      </c>
      <c r="C11" s="51">
        <f>B11/$B$30</f>
        <v>0.30861506795387378</v>
      </c>
      <c r="D11" s="52">
        <f>$B$11/8</f>
        <v>55279.481250000004</v>
      </c>
      <c r="E11" s="52">
        <f t="shared" ref="E11:K11" si="0">$B$11/8</f>
        <v>55279.481250000004</v>
      </c>
      <c r="F11" s="52">
        <f t="shared" si="0"/>
        <v>55279.481250000004</v>
      </c>
      <c r="G11" s="52">
        <f t="shared" si="0"/>
        <v>55279.481250000004</v>
      </c>
      <c r="H11" s="52">
        <f t="shared" si="0"/>
        <v>55279.481250000004</v>
      </c>
      <c r="I11" s="52">
        <f t="shared" si="0"/>
        <v>55279.481250000004</v>
      </c>
      <c r="J11" s="52">
        <f t="shared" si="0"/>
        <v>55279.481250000004</v>
      </c>
      <c r="K11" s="52">
        <f t="shared" si="0"/>
        <v>55279.481250000004</v>
      </c>
      <c r="L11" s="68">
        <f>SUM(D11:K11)</f>
        <v>442235.85000000003</v>
      </c>
    </row>
    <row r="12" spans="1:12" s="46" customFormat="1" ht="11.1" customHeight="1" x14ac:dyDescent="0.15">
      <c r="A12" s="53" t="str">
        <f>'ORÇAM AMPLIAÇÃO'!C17</f>
        <v>INSTALAÇÃO DO CANTEIRO DE OBRA</v>
      </c>
      <c r="B12" s="54">
        <f>'ORÇAM AMPLIAÇÃO'!K35</f>
        <v>75064.539999999994</v>
      </c>
      <c r="C12" s="51">
        <f t="shared" ref="C12:C28" si="1">B12/$B$30</f>
        <v>5.2383921640514385E-2</v>
      </c>
      <c r="D12" s="52">
        <f>$B$12/3</f>
        <v>25021.513333333332</v>
      </c>
      <c r="E12" s="52">
        <f t="shared" ref="E12:F12" si="2">$B$12/3</f>
        <v>25021.513333333332</v>
      </c>
      <c r="F12" s="52">
        <f t="shared" si="2"/>
        <v>25021.513333333332</v>
      </c>
      <c r="G12" s="52"/>
      <c r="H12" s="52"/>
      <c r="I12" s="52"/>
      <c r="J12" s="52"/>
      <c r="K12" s="52"/>
      <c r="L12" s="68">
        <f t="shared" ref="L12:L28" si="3">SUM(D12:K12)</f>
        <v>75064.539999999994</v>
      </c>
    </row>
    <row r="13" spans="1:12" s="46" customFormat="1" ht="11.1" customHeight="1" x14ac:dyDescent="0.15">
      <c r="A13" s="53" t="str">
        <f>'ORÇAM AMPLIAÇÃO'!C36</f>
        <v>MOVIMENTO DE TERRA</v>
      </c>
      <c r="B13" s="54">
        <f>'ORÇAM AMPLIAÇÃO'!K45</f>
        <v>3444.11</v>
      </c>
      <c r="C13" s="51">
        <f t="shared" si="1"/>
        <v>2.4034782383441241E-3</v>
      </c>
      <c r="D13" s="52"/>
      <c r="E13" s="52">
        <f>B13</f>
        <v>3444.11</v>
      </c>
      <c r="G13" s="52"/>
      <c r="H13" s="52"/>
      <c r="I13" s="52"/>
      <c r="J13" s="52"/>
      <c r="K13" s="52"/>
      <c r="L13" s="68">
        <f t="shared" si="3"/>
        <v>3444.11</v>
      </c>
    </row>
    <row r="14" spans="1:12" s="46" customFormat="1" ht="11.1" customHeight="1" x14ac:dyDescent="0.15">
      <c r="A14" s="53" t="str">
        <f>'ORÇAM AMPLIAÇÃO'!C46</f>
        <v>INFRAESTRUTURA-COBERTURA</v>
      </c>
      <c r="B14" s="54">
        <f>'ORÇAM AMPLIAÇÃO'!K88</f>
        <v>164372.92999999996</v>
      </c>
      <c r="C14" s="51">
        <f t="shared" si="1"/>
        <v>0.11470793912733969</v>
      </c>
      <c r="D14" s="52"/>
      <c r="E14" s="52"/>
      <c r="F14" s="52">
        <f>$B$14/2</f>
        <v>82186.464999999982</v>
      </c>
      <c r="G14" s="52">
        <f>$B$14/2</f>
        <v>82186.464999999982</v>
      </c>
      <c r="H14" s="52"/>
      <c r="I14" s="52"/>
      <c r="J14" s="52"/>
      <c r="K14" s="113"/>
      <c r="L14" s="68">
        <f t="shared" si="3"/>
        <v>164372.92999999996</v>
      </c>
    </row>
    <row r="15" spans="1:12" s="46" customFormat="1" ht="11.1" customHeight="1" x14ac:dyDescent="0.15">
      <c r="A15" s="53" t="str">
        <f>'ORÇAM AMPLIAÇÃO'!C89</f>
        <v>PAREDES E PAINÉIS</v>
      </c>
      <c r="B15" s="54">
        <f>'ORÇAM AMPLIAÇÃO'!K103</f>
        <v>44453.340000000004</v>
      </c>
      <c r="C15" s="51">
        <f t="shared" si="1"/>
        <v>3.1021841727387447E-2</v>
      </c>
      <c r="D15" s="52"/>
      <c r="E15" s="52"/>
      <c r="F15" s="52"/>
      <c r="G15" s="52"/>
      <c r="H15" s="52">
        <f>B15</f>
        <v>44453.340000000004</v>
      </c>
      <c r="I15" s="52"/>
      <c r="J15" s="52"/>
      <c r="K15" s="113"/>
      <c r="L15" s="68">
        <f t="shared" si="3"/>
        <v>44453.340000000004</v>
      </c>
    </row>
    <row r="16" spans="1:12" s="46" customFormat="1" ht="11.1" customHeight="1" x14ac:dyDescent="0.15">
      <c r="A16" s="53" t="str">
        <f>'ORÇAM AMPLIAÇÃO'!C104</f>
        <v>ESQUADRIAS DE MADEIRA</v>
      </c>
      <c r="B16" s="54">
        <f>'ORÇAM AMPLIAÇÃO'!K109</f>
        <v>15759.61</v>
      </c>
      <c r="C16" s="51">
        <f t="shared" si="1"/>
        <v>1.0997871635862513E-2</v>
      </c>
      <c r="D16" s="52"/>
      <c r="E16" s="52"/>
      <c r="F16" s="52"/>
      <c r="G16" s="52"/>
      <c r="H16" s="52">
        <f>$B$16/2</f>
        <v>7879.8050000000003</v>
      </c>
      <c r="I16" s="52">
        <f>$B$16/2</f>
        <v>7879.8050000000003</v>
      </c>
      <c r="J16" s="52"/>
      <c r="K16" s="113"/>
      <c r="L16" s="68">
        <f t="shared" si="3"/>
        <v>15759.61</v>
      </c>
    </row>
    <row r="17" spans="1:12" s="46" customFormat="1" ht="11.1" customHeight="1" x14ac:dyDescent="0.15">
      <c r="A17" s="53" t="str">
        <f>'ORÇAM AMPLIAÇÃO'!C110</f>
        <v>ESQUADRIAS METÁLICAS</v>
      </c>
      <c r="B17" s="54">
        <f>'ORÇAM AMPLIAÇÃO'!K118</f>
        <v>29954.85</v>
      </c>
      <c r="C17" s="51">
        <f t="shared" si="1"/>
        <v>2.0904044907933392E-2</v>
      </c>
      <c r="D17" s="52"/>
      <c r="E17" s="52"/>
      <c r="F17" s="52"/>
      <c r="G17" s="52"/>
      <c r="H17" s="52">
        <f>$B$17/2</f>
        <v>14977.424999999999</v>
      </c>
      <c r="I17" s="52">
        <f>$B$17/2</f>
        <v>14977.424999999999</v>
      </c>
      <c r="J17" s="52"/>
      <c r="K17" s="113"/>
      <c r="L17" s="68">
        <f t="shared" si="3"/>
        <v>29954.85</v>
      </c>
    </row>
    <row r="18" spans="1:12" s="46" customFormat="1" ht="11.1" customHeight="1" x14ac:dyDescent="0.15">
      <c r="A18" s="53" t="str">
        <f>'ORÇAM AMPLIAÇÃO'!C119</f>
        <v>VIDROS</v>
      </c>
      <c r="B18" s="54">
        <f>'ORÇAM AMPLIAÇÃO'!K123</f>
        <v>5173.29</v>
      </c>
      <c r="C18" s="51">
        <f t="shared" si="1"/>
        <v>3.6101895513335151E-3</v>
      </c>
      <c r="D18" s="52"/>
      <c r="E18" s="52"/>
      <c r="F18" s="52"/>
      <c r="G18" s="52"/>
      <c r="H18" s="52">
        <f>B18</f>
        <v>5173.29</v>
      </c>
      <c r="I18" s="52"/>
      <c r="J18" s="52"/>
      <c r="K18" s="113"/>
      <c r="L18" s="68">
        <f t="shared" si="3"/>
        <v>5173.29</v>
      </c>
    </row>
    <row r="19" spans="1:12" s="46" customFormat="1" ht="11.1" customHeight="1" x14ac:dyDescent="0.15">
      <c r="A19" s="49" t="str">
        <f>'ORÇAM AMPLIAÇÃO'!C124</f>
        <v>COBERTURA</v>
      </c>
      <c r="B19" s="54">
        <f>'ORÇAM AMPLIAÇÃO'!K130</f>
        <v>149858.51999999999</v>
      </c>
      <c r="C19" s="51">
        <f t="shared" si="1"/>
        <v>0.10457903250780538</v>
      </c>
      <c r="D19" s="52"/>
      <c r="E19" s="52"/>
      <c r="F19" s="52"/>
      <c r="G19" s="52">
        <f>$B$19/3</f>
        <v>49952.84</v>
      </c>
      <c r="H19" s="52">
        <f t="shared" ref="H19:I19" si="4">$B$19/3</f>
        <v>49952.84</v>
      </c>
      <c r="I19" s="52">
        <f t="shared" si="4"/>
        <v>49952.84</v>
      </c>
      <c r="J19" s="52"/>
      <c r="K19" s="113"/>
      <c r="L19" s="68">
        <f t="shared" si="3"/>
        <v>149858.51999999999</v>
      </c>
    </row>
    <row r="20" spans="1:12" s="46" customFormat="1" ht="11.1" customHeight="1" x14ac:dyDescent="0.15">
      <c r="A20" s="49" t="str">
        <f>'ORÇAM AMPLIAÇÃO'!C131</f>
        <v>IMPERMEABILIZAÇÃO</v>
      </c>
      <c r="B20" s="54">
        <f>'ORÇAM AMPLIAÇÃO'!K134</f>
        <v>14629.92</v>
      </c>
      <c r="C20" s="51">
        <f t="shared" si="1"/>
        <v>1.0209515476774976E-2</v>
      </c>
      <c r="D20" s="52"/>
      <c r="E20" s="52"/>
      <c r="F20" s="52">
        <f>B20</f>
        <v>14629.92</v>
      </c>
      <c r="G20" s="52"/>
      <c r="H20" s="52"/>
      <c r="I20" s="52"/>
      <c r="J20" s="52"/>
      <c r="K20" s="113"/>
      <c r="L20" s="68">
        <f t="shared" si="3"/>
        <v>14629.92</v>
      </c>
    </row>
    <row r="21" spans="1:12" s="46" customFormat="1" ht="11.1" customHeight="1" x14ac:dyDescent="0.15">
      <c r="A21" s="49" t="str">
        <f>'ORÇAM AMPLIAÇÃO'!C135</f>
        <v>FORRO</v>
      </c>
      <c r="B21" s="54">
        <f>'ORÇAM AMPLIAÇÃO'!K139</f>
        <v>11057.73</v>
      </c>
      <c r="C21" s="51">
        <f t="shared" si="1"/>
        <v>7.7166563845187776E-3</v>
      </c>
      <c r="D21" s="52"/>
      <c r="E21" s="52"/>
      <c r="F21" s="52"/>
      <c r="G21" s="52"/>
      <c r="H21" s="52"/>
      <c r="I21" s="52">
        <f>B21</f>
        <v>11057.73</v>
      </c>
      <c r="K21" s="113"/>
      <c r="L21" s="68">
        <f t="shared" si="3"/>
        <v>11057.73</v>
      </c>
    </row>
    <row r="22" spans="1:12" s="46" customFormat="1" ht="11.1" customHeight="1" x14ac:dyDescent="0.15">
      <c r="A22" s="49" t="str">
        <f>'ORÇAM AMPLIAÇÃO'!C140</f>
        <v>REVESTIMENTO DE PAREDES INTERNAS</v>
      </c>
      <c r="B22" s="54">
        <f>'ORÇAM AMPLIAÇÃO'!K149</f>
        <v>20560.66</v>
      </c>
      <c r="C22" s="51">
        <f t="shared" si="1"/>
        <v>1.4348292846625832E-2</v>
      </c>
      <c r="D22" s="52"/>
      <c r="E22" s="52"/>
      <c r="F22" s="52"/>
      <c r="G22" s="52"/>
      <c r="H22" s="52">
        <f>B22</f>
        <v>20560.66</v>
      </c>
      <c r="I22" s="113"/>
      <c r="J22" s="52"/>
      <c r="K22" s="113"/>
      <c r="L22" s="68">
        <f t="shared" si="3"/>
        <v>20560.66</v>
      </c>
    </row>
    <row r="23" spans="1:12" s="46" customFormat="1" ht="11.1" customHeight="1" x14ac:dyDescent="0.15">
      <c r="A23" s="49" t="str">
        <f>'ORÇAM AMPLIAÇÃO'!C150</f>
        <v>REVESTIMENTO DE PAREDES EXTERNAS</v>
      </c>
      <c r="B23" s="54">
        <f>'ORÇAM AMPLIAÇÃO'!K155</f>
        <v>11926.68</v>
      </c>
      <c r="C23" s="51">
        <f t="shared" si="1"/>
        <v>8.3230546747037979E-3</v>
      </c>
      <c r="D23" s="52"/>
      <c r="E23" s="52"/>
      <c r="F23" s="52"/>
      <c r="G23" s="52"/>
      <c r="H23" s="52">
        <f>B23</f>
        <v>11926.68</v>
      </c>
      <c r="J23" s="52"/>
      <c r="K23" s="113"/>
      <c r="L23" s="68">
        <f t="shared" si="3"/>
        <v>11926.68</v>
      </c>
    </row>
    <row r="24" spans="1:12" s="46" customFormat="1" ht="11.1" customHeight="1" x14ac:dyDescent="0.15">
      <c r="A24" s="49" t="str">
        <f>'ORÇAM AMPLIAÇÃO'!C156</f>
        <v>PISOS INTERNOS</v>
      </c>
      <c r="B24" s="54">
        <f>'ORÇAM AMPLIAÇÃO'!K171</f>
        <v>27437.98</v>
      </c>
      <c r="C24" s="51">
        <f t="shared" si="1"/>
        <v>1.9147642739088269E-2</v>
      </c>
      <c r="D24" s="52"/>
      <c r="E24" s="52"/>
      <c r="F24" s="52"/>
      <c r="G24" s="52"/>
      <c r="H24" s="52"/>
      <c r="I24" s="52"/>
      <c r="J24" s="52">
        <f>B24</f>
        <v>27437.98</v>
      </c>
      <c r="K24" s="113"/>
      <c r="L24" s="68">
        <f t="shared" si="3"/>
        <v>27437.98</v>
      </c>
    </row>
    <row r="25" spans="1:12" s="46" customFormat="1" ht="11.1" customHeight="1" x14ac:dyDescent="0.15">
      <c r="A25" s="49" t="str">
        <f>'ORÇAM AMPLIAÇÃO'!C172</f>
        <v>INSTALAÇÕES HIDRÁULICAS</v>
      </c>
      <c r="B25" s="54">
        <f>'ORÇAM AMPLIAÇÃO'!K291</f>
        <v>171461.44999999998</v>
      </c>
      <c r="C25" s="51">
        <f t="shared" si="1"/>
        <v>0.11965467531232424</v>
      </c>
      <c r="D25" s="52"/>
      <c r="E25" s="52"/>
      <c r="F25" s="52"/>
      <c r="G25" s="52"/>
      <c r="H25" s="52">
        <f>$B$25/2</f>
        <v>85730.724999999991</v>
      </c>
      <c r="I25" s="52">
        <f>$B$25/2</f>
        <v>85730.724999999991</v>
      </c>
      <c r="J25" s="113"/>
      <c r="K25" s="113"/>
      <c r="L25" s="68">
        <f t="shared" si="3"/>
        <v>171461.44999999998</v>
      </c>
    </row>
    <row r="26" spans="1:12" s="46" customFormat="1" ht="11.1" customHeight="1" x14ac:dyDescent="0.15">
      <c r="A26" s="49" t="str">
        <f>'ORÇAM AMPLIAÇÃO'!C292</f>
        <v>INSTALAÇÕES ELÉTRICAS</v>
      </c>
      <c r="B26" s="54">
        <f>'ORÇAM AMPLIAÇÃO'!K374</f>
        <v>139587.28999999992</v>
      </c>
      <c r="C26" s="51">
        <f t="shared" si="1"/>
        <v>9.741123653554333E-2</v>
      </c>
      <c r="D26" s="52"/>
      <c r="E26" s="52"/>
      <c r="F26" s="52"/>
      <c r="G26" s="52"/>
      <c r="H26" s="52">
        <f>$B$26/2</f>
        <v>69793.64499999996</v>
      </c>
      <c r="I26" s="52">
        <f>$B$26/2</f>
        <v>69793.64499999996</v>
      </c>
      <c r="J26" s="113"/>
      <c r="K26" s="113"/>
      <c r="L26" s="68">
        <f t="shared" si="3"/>
        <v>139587.28999999992</v>
      </c>
    </row>
    <row r="27" spans="1:12" s="46" customFormat="1" ht="11.1" customHeight="1" x14ac:dyDescent="0.15">
      <c r="A27" s="49" t="str">
        <f>'ORÇAM AMPLIAÇÃO'!C375</f>
        <v>PINTURA</v>
      </c>
      <c r="B27" s="54">
        <f>'ORÇAM AMPLIAÇÃO'!K396</f>
        <v>43416.069999999992</v>
      </c>
      <c r="C27" s="51">
        <f t="shared" si="1"/>
        <v>3.0297981028313596E-2</v>
      </c>
      <c r="D27" s="52"/>
      <c r="E27" s="52"/>
      <c r="F27" s="52"/>
      <c r="G27" s="52"/>
      <c r="H27" s="52"/>
      <c r="I27" s="52"/>
      <c r="J27" s="52">
        <f>B27</f>
        <v>43416.069999999992</v>
      </c>
      <c r="L27" s="68">
        <f t="shared" si="3"/>
        <v>43416.069999999992</v>
      </c>
    </row>
    <row r="28" spans="1:12" s="46" customFormat="1" ht="11.1" customHeight="1" x14ac:dyDescent="0.15">
      <c r="A28" s="49" t="str">
        <f>'ORÇAM AMPLIAÇÃO'!C397</f>
        <v>SERVIÇOS COMPLEMENTARES EXTERNOS</v>
      </c>
      <c r="B28" s="54">
        <f>'ORÇAM AMPLIAÇÃO'!K413</f>
        <v>62574.26</v>
      </c>
      <c r="C28" s="51">
        <f t="shared" si="1"/>
        <v>4.3667557711712802E-2</v>
      </c>
      <c r="D28" s="52"/>
      <c r="E28" s="52"/>
      <c r="F28" s="52"/>
      <c r="G28" s="52"/>
      <c r="H28" s="52"/>
      <c r="I28" s="52"/>
      <c r="J28" s="113"/>
      <c r="K28" s="52">
        <f>B28</f>
        <v>62574.26</v>
      </c>
      <c r="L28" s="68">
        <f t="shared" si="3"/>
        <v>62574.26</v>
      </c>
    </row>
    <row r="29" spans="1:12" s="46" customFormat="1" ht="11.1" customHeight="1" x14ac:dyDescent="0.15">
      <c r="A29" s="57" t="s">
        <v>12</v>
      </c>
      <c r="B29" s="58"/>
      <c r="C29" s="58"/>
      <c r="D29" s="58">
        <f t="shared" ref="D29:K29" si="5">SUM(D11:D28)</f>
        <v>80300.994583333333</v>
      </c>
      <c r="E29" s="58">
        <f t="shared" si="5"/>
        <v>83745.104583333334</v>
      </c>
      <c r="F29" s="58">
        <f t="shared" si="5"/>
        <v>177117.37958333333</v>
      </c>
      <c r="G29" s="58">
        <f t="shared" si="5"/>
        <v>187418.78624999998</v>
      </c>
      <c r="H29" s="58">
        <f t="shared" si="5"/>
        <v>365727.89124999993</v>
      </c>
      <c r="I29" s="58">
        <f t="shared" si="5"/>
        <v>294671.65124999994</v>
      </c>
      <c r="J29" s="58">
        <f t="shared" si="5"/>
        <v>126133.53125</v>
      </c>
      <c r="K29" s="58">
        <f t="shared" si="5"/>
        <v>117853.74125000001</v>
      </c>
      <c r="L29" s="68">
        <f>SUM(D29:K29)</f>
        <v>1432969.0799999998</v>
      </c>
    </row>
    <row r="30" spans="1:12" s="46" customFormat="1" ht="11.1" customHeight="1" x14ac:dyDescent="0.15">
      <c r="A30" s="57" t="s">
        <v>13</v>
      </c>
      <c r="B30" s="59">
        <f>SUM(B11:B28)</f>
        <v>1432969.08</v>
      </c>
      <c r="C30" s="58">
        <f>SUM(C11:C28)</f>
        <v>1</v>
      </c>
      <c r="D30" s="58">
        <f>D29</f>
        <v>80300.994583333333</v>
      </c>
      <c r="E30" s="58">
        <f t="shared" ref="E30:K30" si="6">D30+E29</f>
        <v>164046.09916666668</v>
      </c>
      <c r="F30" s="58">
        <f t="shared" si="6"/>
        <v>341163.47875000001</v>
      </c>
      <c r="G30" s="58">
        <f t="shared" si="6"/>
        <v>528582.26500000001</v>
      </c>
      <c r="H30" s="58">
        <f t="shared" si="6"/>
        <v>894310.15625</v>
      </c>
      <c r="I30" s="58">
        <f t="shared" si="6"/>
        <v>1188981.8074999999</v>
      </c>
      <c r="J30" s="58">
        <f t="shared" si="6"/>
        <v>1315115.3387499999</v>
      </c>
      <c r="K30" s="58">
        <f t="shared" si="6"/>
        <v>1432969.0799999998</v>
      </c>
    </row>
    <row r="31" spans="1:12" s="46" customFormat="1" ht="11.1" customHeight="1" x14ac:dyDescent="0.15">
      <c r="A31" s="49"/>
      <c r="B31" s="55"/>
      <c r="C31" s="55"/>
      <c r="D31" s="56"/>
      <c r="E31" s="56"/>
      <c r="F31" s="56"/>
      <c r="G31" s="56"/>
      <c r="H31" s="56"/>
      <c r="I31" s="56"/>
      <c r="J31" s="56"/>
      <c r="K31" s="56"/>
    </row>
    <row r="32" spans="1:12" s="46" customFormat="1" ht="11.1" customHeight="1" x14ac:dyDescent="0.15">
      <c r="A32" s="49" t="s">
        <v>14</v>
      </c>
      <c r="B32" s="55"/>
      <c r="C32" s="55"/>
      <c r="D32" s="60">
        <f t="shared" ref="D32:K32" si="7">D29/$B$30</f>
        <v>5.6038190707739015E-2</v>
      </c>
      <c r="E32" s="60">
        <f t="shared" si="7"/>
        <v>5.8441668946083145E-2</v>
      </c>
      <c r="F32" s="60">
        <f t="shared" si="7"/>
        <v>0.12360167574818384</v>
      </c>
      <c r="G32" s="60">
        <f t="shared" si="7"/>
        <v>0.13079053056050585</v>
      </c>
      <c r="H32" s="60">
        <f t="shared" si="7"/>
        <v>0.25522385399271835</v>
      </c>
      <c r="I32" s="60">
        <f t="shared" si="7"/>
        <v>0.20563713157718652</v>
      </c>
      <c r="J32" s="60">
        <f t="shared" si="7"/>
        <v>8.8022507261636088E-2</v>
      </c>
      <c r="K32" s="60">
        <f t="shared" si="7"/>
        <v>8.2244441205947025E-2</v>
      </c>
    </row>
    <row r="33" spans="1:11" s="46" customFormat="1" ht="11.1" customHeight="1" x14ac:dyDescent="0.15">
      <c r="A33" s="49" t="s">
        <v>15</v>
      </c>
      <c r="B33" s="55"/>
      <c r="C33" s="55"/>
      <c r="D33" s="60">
        <f>D30/B30</f>
        <v>5.6038190707739015E-2</v>
      </c>
      <c r="E33" s="60">
        <f t="shared" ref="E33:K33" si="8">D33+E32</f>
        <v>0.11447985965382215</v>
      </c>
      <c r="F33" s="60">
        <f t="shared" si="8"/>
        <v>0.23808153540200599</v>
      </c>
      <c r="G33" s="60">
        <f t="shared" si="8"/>
        <v>0.36887206596251187</v>
      </c>
      <c r="H33" s="60">
        <f t="shared" si="8"/>
        <v>0.62409591995523028</v>
      </c>
      <c r="I33" s="60">
        <f t="shared" si="8"/>
        <v>0.82973305153241683</v>
      </c>
      <c r="J33" s="60">
        <f t="shared" si="8"/>
        <v>0.91775555879405291</v>
      </c>
      <c r="K33" s="60">
        <f t="shared" si="8"/>
        <v>0.99999999999999989</v>
      </c>
    </row>
    <row r="34" spans="1:11" s="46" customFormat="1" ht="11.1" customHeight="1" x14ac:dyDescent="0.15">
      <c r="A34" s="49" t="s">
        <v>16</v>
      </c>
      <c r="B34" s="55"/>
      <c r="C34" s="55"/>
      <c r="D34" s="60">
        <f t="shared" ref="D34:F35" si="9">D32</f>
        <v>5.6038190707739015E-2</v>
      </c>
      <c r="E34" s="60">
        <f t="shared" si="9"/>
        <v>5.8441668946083145E-2</v>
      </c>
      <c r="F34" s="60">
        <f t="shared" si="9"/>
        <v>0.12360167574818384</v>
      </c>
      <c r="G34" s="60">
        <f t="shared" ref="G34:K34" si="10">G32</f>
        <v>0.13079053056050585</v>
      </c>
      <c r="H34" s="60">
        <f t="shared" si="10"/>
        <v>0.25522385399271835</v>
      </c>
      <c r="I34" s="60">
        <f t="shared" si="10"/>
        <v>0.20563713157718652</v>
      </c>
      <c r="J34" s="60">
        <f t="shared" si="10"/>
        <v>8.8022507261636088E-2</v>
      </c>
      <c r="K34" s="60">
        <f t="shared" si="10"/>
        <v>8.2244441205947025E-2</v>
      </c>
    </row>
    <row r="35" spans="1:11" s="46" customFormat="1" ht="11.1" customHeight="1" x14ac:dyDescent="0.15">
      <c r="A35" s="49" t="s">
        <v>17</v>
      </c>
      <c r="B35" s="55"/>
      <c r="C35" s="55"/>
      <c r="D35" s="60">
        <f t="shared" si="9"/>
        <v>5.6038190707739015E-2</v>
      </c>
      <c r="E35" s="60">
        <f t="shared" si="9"/>
        <v>0.11447985965382215</v>
      </c>
      <c r="F35" s="60">
        <f t="shared" si="9"/>
        <v>0.23808153540200599</v>
      </c>
      <c r="G35" s="60">
        <f t="shared" ref="G35:K35" si="11">G33</f>
        <v>0.36887206596251187</v>
      </c>
      <c r="H35" s="60">
        <f t="shared" si="11"/>
        <v>0.62409591995523028</v>
      </c>
      <c r="I35" s="60">
        <f t="shared" si="11"/>
        <v>0.82973305153241683</v>
      </c>
      <c r="J35" s="60">
        <f t="shared" si="11"/>
        <v>0.91775555879405291</v>
      </c>
      <c r="K35" s="60">
        <f t="shared" si="11"/>
        <v>0.99999999999999989</v>
      </c>
    </row>
    <row r="36" spans="1:11" s="46" customFormat="1" ht="11.1" customHeight="1" x14ac:dyDescent="0.15">
      <c r="C36" s="61"/>
    </row>
    <row r="37" spans="1:11" s="46" customFormat="1" ht="11.1" customHeight="1" x14ac:dyDescent="0.15">
      <c r="C37" s="61"/>
      <c r="E37" s="62"/>
    </row>
    <row r="38" spans="1:11" s="46" customFormat="1" ht="11.1" customHeight="1" x14ac:dyDescent="0.2">
      <c r="A38" s="3" t="s">
        <v>2155</v>
      </c>
      <c r="B38" s="63"/>
      <c r="C38" s="64"/>
      <c r="D38" s="63"/>
      <c r="E38" s="63"/>
    </row>
    <row r="39" spans="1:11" s="46" customFormat="1" ht="11.1" customHeight="1" x14ac:dyDescent="0.15">
      <c r="A39" s="63"/>
      <c r="B39" s="63"/>
      <c r="C39" s="64"/>
      <c r="D39" s="63"/>
      <c r="E39" s="63"/>
    </row>
    <row r="40" spans="1:11" s="46" customFormat="1" ht="11.1" customHeight="1" x14ac:dyDescent="0.15">
      <c r="A40" s="63"/>
      <c r="B40" s="63"/>
      <c r="C40" s="64"/>
      <c r="D40" s="63"/>
      <c r="E40" s="63"/>
    </row>
    <row r="41" spans="1:11" s="46" customFormat="1" ht="11.1" customHeight="1" x14ac:dyDescent="0.15">
      <c r="A41" s="63"/>
      <c r="B41" s="63"/>
      <c r="C41" s="64"/>
      <c r="D41" s="63"/>
      <c r="E41" s="63"/>
    </row>
    <row r="42" spans="1:11" s="46" customFormat="1" ht="11.1" customHeight="1" x14ac:dyDescent="0.15">
      <c r="A42" s="63"/>
      <c r="B42" s="63"/>
      <c r="C42" s="64"/>
      <c r="D42" s="63"/>
      <c r="E42" s="63"/>
    </row>
    <row r="43" spans="1:11" s="46" customFormat="1" ht="11.1" customHeight="1" x14ac:dyDescent="0.15">
      <c r="A43" s="65"/>
      <c r="B43" s="63"/>
      <c r="C43" s="64"/>
      <c r="D43" s="63"/>
      <c r="E43" s="63"/>
    </row>
    <row r="44" spans="1:11" s="46" customFormat="1" ht="11.1" customHeight="1" x14ac:dyDescent="0.15">
      <c r="A44" s="65"/>
      <c r="B44" s="63"/>
      <c r="C44" s="64"/>
      <c r="D44" s="63"/>
      <c r="E44" s="63"/>
    </row>
    <row r="45" spans="1:11" s="46" customFormat="1" ht="11.1" customHeight="1" x14ac:dyDescent="0.15">
      <c r="A45" s="65"/>
      <c r="B45" s="63"/>
      <c r="C45" s="64"/>
      <c r="D45" s="63"/>
      <c r="E45" s="63"/>
    </row>
  </sheetData>
  <mergeCells count="7">
    <mergeCell ref="A6:F6"/>
    <mergeCell ref="A8:F8"/>
    <mergeCell ref="A4:E4"/>
    <mergeCell ref="A1:K1"/>
    <mergeCell ref="A2:K2"/>
    <mergeCell ref="A3:K3"/>
    <mergeCell ref="A5:K5"/>
  </mergeCells>
  <phoneticPr fontId="62" type="noConversion"/>
  <printOptions horizontalCentered="1"/>
  <pageMargins left="0.39370078740157483" right="0.19685039370078741" top="0.39370078740157483" bottom="0.39370078740157483" header="0" footer="0"/>
  <pageSetup paperSize="9"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E82747-5820-4930-9F51-1D48AA842245}">
  <dimension ref="A1:M232"/>
  <sheetViews>
    <sheetView topLeftCell="B1" zoomScaleNormal="100" zoomScaleSheetLayoutView="100" workbookViewId="0">
      <selection activeCell="B207" sqref="B12:K207"/>
    </sheetView>
  </sheetViews>
  <sheetFormatPr defaultColWidth="9.140625" defaultRowHeight="12.75" x14ac:dyDescent="0.2"/>
  <cols>
    <col min="1" max="1" width="9.140625" style="37" hidden="1" customWidth="1"/>
    <col min="2" max="2" width="17.28515625" style="37" customWidth="1"/>
    <col min="3" max="3" width="15.7109375" style="102" customWidth="1"/>
    <col min="4" max="4" width="11.85546875" style="37" customWidth="1"/>
    <col min="5" max="5" width="45.85546875" style="37" customWidth="1"/>
    <col min="6" max="6" width="10.42578125" style="144" customWidth="1"/>
    <col min="7" max="7" width="9.140625" style="37"/>
    <col min="8" max="10" width="14.5703125" style="66" customWidth="1"/>
    <col min="11" max="11" width="16.28515625" style="66" customWidth="1"/>
    <col min="12" max="12" width="45.28515625" style="136" customWidth="1"/>
    <col min="13" max="16384" width="9.140625" style="1"/>
  </cols>
  <sheetData>
    <row r="1" spans="1:12" s="37" customFormat="1" x14ac:dyDescent="0.2">
      <c r="B1" s="83"/>
      <c r="C1" s="101"/>
      <c r="D1" s="84"/>
      <c r="E1" s="84"/>
      <c r="F1" s="142"/>
      <c r="G1" s="84"/>
      <c r="H1" s="85"/>
      <c r="I1" s="85"/>
      <c r="J1" s="85"/>
      <c r="K1" s="167" t="s">
        <v>2154</v>
      </c>
      <c r="L1" s="86"/>
    </row>
    <row r="2" spans="1:12" s="37" customFormat="1" x14ac:dyDescent="0.2">
      <c r="B2" s="267" t="s">
        <v>6</v>
      </c>
      <c r="C2" s="196"/>
      <c r="D2" s="196"/>
      <c r="E2" s="196"/>
      <c r="F2" s="196"/>
      <c r="G2" s="196"/>
      <c r="H2" s="196"/>
      <c r="I2" s="196"/>
      <c r="J2" s="196"/>
      <c r="K2" s="268"/>
      <c r="L2" s="86"/>
    </row>
    <row r="3" spans="1:12" s="37" customFormat="1" x14ac:dyDescent="0.2">
      <c r="B3" s="267" t="s">
        <v>26</v>
      </c>
      <c r="C3" s="196"/>
      <c r="D3" s="196"/>
      <c r="E3" s="196"/>
      <c r="F3" s="196"/>
      <c r="G3" s="196"/>
      <c r="H3" s="196"/>
      <c r="I3" s="196"/>
      <c r="J3" s="196"/>
      <c r="K3" s="268"/>
      <c r="L3" s="86"/>
    </row>
    <row r="4" spans="1:12" s="37" customFormat="1" x14ac:dyDescent="0.2">
      <c r="B4" s="269" t="s">
        <v>27</v>
      </c>
      <c r="C4" s="199"/>
      <c r="D4" s="199"/>
      <c r="E4" s="199"/>
      <c r="F4" s="199"/>
      <c r="G4" s="199"/>
      <c r="H4" s="199"/>
      <c r="I4" s="199"/>
      <c r="J4" s="199"/>
      <c r="K4" s="270"/>
      <c r="L4" s="86"/>
    </row>
    <row r="5" spans="1:12" s="37" customFormat="1" x14ac:dyDescent="0.2">
      <c r="B5" s="87"/>
      <c r="C5" s="152"/>
      <c r="D5" s="153"/>
      <c r="E5" s="153"/>
      <c r="F5" s="168"/>
      <c r="G5" s="153"/>
      <c r="H5" s="201" t="s">
        <v>2143</v>
      </c>
      <c r="I5" s="201"/>
      <c r="J5" s="201"/>
      <c r="K5" s="271"/>
      <c r="L5" s="86"/>
    </row>
    <row r="6" spans="1:12" s="37" customFormat="1" x14ac:dyDescent="0.2">
      <c r="B6" s="88" t="s">
        <v>30</v>
      </c>
      <c r="C6" s="203" t="s">
        <v>1967</v>
      </c>
      <c r="D6" s="204"/>
      <c r="E6" s="204"/>
      <c r="F6" s="204"/>
      <c r="G6" s="204"/>
      <c r="H6" s="204"/>
      <c r="I6" s="204"/>
      <c r="J6" s="204"/>
      <c r="K6" s="266"/>
      <c r="L6" s="86"/>
    </row>
    <row r="7" spans="1:12" s="37" customFormat="1" x14ac:dyDescent="0.2">
      <c r="B7" s="88" t="s">
        <v>31</v>
      </c>
      <c r="C7" s="203" t="s">
        <v>1529</v>
      </c>
      <c r="D7" s="204"/>
      <c r="E7" s="204"/>
      <c r="F7" s="204"/>
      <c r="G7" s="204"/>
      <c r="H7" s="204"/>
      <c r="I7" s="204"/>
      <c r="J7" s="204"/>
      <c r="K7" s="266"/>
      <c r="L7" s="86"/>
    </row>
    <row r="8" spans="1:12" s="37" customFormat="1" ht="13.5" thickBot="1" x14ac:dyDescent="0.25">
      <c r="B8" s="89" t="s">
        <v>32</v>
      </c>
      <c r="C8" s="209" t="s">
        <v>416</v>
      </c>
      <c r="D8" s="210"/>
      <c r="E8" s="210"/>
      <c r="F8" s="210"/>
      <c r="G8" s="210"/>
      <c r="H8" s="210"/>
      <c r="I8" s="210"/>
      <c r="J8" s="210"/>
      <c r="K8" s="273"/>
      <c r="L8" s="86"/>
    </row>
    <row r="9" spans="1:12" ht="38.25" x14ac:dyDescent="0.2">
      <c r="B9" s="169" t="s">
        <v>0</v>
      </c>
      <c r="C9" s="90" t="s">
        <v>105</v>
      </c>
      <c r="D9" s="90" t="s">
        <v>106</v>
      </c>
      <c r="E9" s="90" t="s">
        <v>1</v>
      </c>
      <c r="F9" s="90" t="s">
        <v>107</v>
      </c>
      <c r="G9" s="91" t="s">
        <v>3</v>
      </c>
      <c r="H9" s="91" t="s">
        <v>108</v>
      </c>
      <c r="I9" s="92" t="s">
        <v>109</v>
      </c>
      <c r="J9" s="91" t="s">
        <v>110</v>
      </c>
      <c r="K9" s="170" t="s">
        <v>111</v>
      </c>
      <c r="L9" s="86"/>
    </row>
    <row r="10" spans="1:12" x14ac:dyDescent="0.2">
      <c r="A10" s="147">
        <f t="shared" ref="A10:A16" si="0">LEN(B10)</f>
        <v>1</v>
      </c>
      <c r="B10" s="171">
        <v>2</v>
      </c>
      <c r="C10" s="206" t="s">
        <v>36</v>
      </c>
      <c r="D10" s="207"/>
      <c r="E10" s="207"/>
      <c r="F10" s="207"/>
      <c r="G10" s="207"/>
      <c r="H10" s="207"/>
      <c r="I10" s="207"/>
      <c r="J10" s="207"/>
      <c r="K10" s="274"/>
    </row>
    <row r="11" spans="1:12" x14ac:dyDescent="0.2">
      <c r="A11" s="147">
        <f t="shared" si="0"/>
        <v>5</v>
      </c>
      <c r="B11" s="172" t="s">
        <v>180</v>
      </c>
      <c r="C11" s="182" t="s">
        <v>421</v>
      </c>
      <c r="D11" s="183"/>
      <c r="E11" s="183"/>
      <c r="F11" s="183"/>
      <c r="G11" s="183"/>
      <c r="H11" s="183"/>
      <c r="I11" s="183"/>
      <c r="J11" s="183"/>
      <c r="K11" s="275"/>
    </row>
    <row r="12" spans="1:12" x14ac:dyDescent="0.2">
      <c r="A12" s="147">
        <f t="shared" si="0"/>
        <v>6</v>
      </c>
      <c r="B12" s="173" t="s">
        <v>51</v>
      </c>
      <c r="C12" s="116" t="str">
        <f>IFERROR(VLOOKUP(A12,$B$217:$D$231,2,FALSE),"")</f>
        <v>SINAPI</v>
      </c>
      <c r="D12" s="97" t="str">
        <f>IFERROR(VLOOKUP(A12,$B$217:$D$231,3,FALSE),"")</f>
        <v>2026/01</v>
      </c>
      <c r="E12" s="145" t="s">
        <v>422</v>
      </c>
      <c r="F12" s="119" t="s">
        <v>37</v>
      </c>
      <c r="G12" s="143">
        <v>133.91</v>
      </c>
      <c r="H12" s="99">
        <f>ROUND(J12/1.21,2)</f>
        <v>96.36</v>
      </c>
      <c r="I12" s="99">
        <f>ROUND(G12*H12,2)</f>
        <v>12903.57</v>
      </c>
      <c r="J12" s="283">
        <v>116.6</v>
      </c>
      <c r="K12" s="174">
        <f>ROUND(G12*J12,2)</f>
        <v>15613.91</v>
      </c>
    </row>
    <row r="13" spans="1:12" ht="38.25" x14ac:dyDescent="0.2">
      <c r="A13" s="147">
        <f t="shared" si="0"/>
        <v>15</v>
      </c>
      <c r="B13" s="173" t="s">
        <v>49</v>
      </c>
      <c r="C13" s="116" t="str">
        <f>IFERROR(VLOOKUP(A13,$B$217:$D$231,2,FALSE),"")</f>
        <v xml:space="preserve"> CPOS</v>
      </c>
      <c r="D13" s="97" t="str">
        <f>IFERROR(VLOOKUP(A13,$B$217:$D$231,3,FALSE),"")</f>
        <v>2025/11</v>
      </c>
      <c r="E13" s="98" t="s">
        <v>50</v>
      </c>
      <c r="F13" s="119" t="s">
        <v>38</v>
      </c>
      <c r="G13" s="99">
        <v>88</v>
      </c>
      <c r="H13" s="99">
        <f>ROUND(J13/1.21,2)</f>
        <v>117.21</v>
      </c>
      <c r="I13" s="99">
        <f>ROUND(G13*H13,2)</f>
        <v>10314.48</v>
      </c>
      <c r="J13" s="283">
        <v>141.83000000000001</v>
      </c>
      <c r="K13" s="175">
        <f>ROUND(G13*J13,2)</f>
        <v>12481.04</v>
      </c>
      <c r="L13" s="136" t="s">
        <v>1817</v>
      </c>
    </row>
    <row r="14" spans="1:12" x14ac:dyDescent="0.2">
      <c r="A14" s="147">
        <f t="shared" si="0"/>
        <v>5</v>
      </c>
      <c r="B14" s="172" t="s">
        <v>181</v>
      </c>
      <c r="C14" s="182" t="s">
        <v>57</v>
      </c>
      <c r="D14" s="183"/>
      <c r="E14" s="183"/>
      <c r="F14" s="183"/>
      <c r="G14" s="183"/>
      <c r="H14" s="183"/>
      <c r="I14" s="183"/>
      <c r="J14" s="183"/>
      <c r="K14" s="275"/>
    </row>
    <row r="15" spans="1:12" ht="51" x14ac:dyDescent="0.2">
      <c r="A15" s="147">
        <f t="shared" si="0"/>
        <v>6</v>
      </c>
      <c r="B15" s="173" t="s">
        <v>423</v>
      </c>
      <c r="C15" s="116" t="str">
        <f>IFERROR(VLOOKUP(A15,$B$217:$D$231,2,FALSE),"")</f>
        <v>SINAPI</v>
      </c>
      <c r="D15" s="97" t="str">
        <f>IFERROR(VLOOKUP(A15,$B$217:$D$231,3,FALSE),"")</f>
        <v>2026/01</v>
      </c>
      <c r="E15" s="98" t="s">
        <v>424</v>
      </c>
      <c r="F15" s="119" t="s">
        <v>40</v>
      </c>
      <c r="G15" s="99">
        <v>23.81</v>
      </c>
      <c r="H15" s="99">
        <f>ROUND(J15/1.21,2)</f>
        <v>80.069999999999993</v>
      </c>
      <c r="I15" s="99">
        <f>ROUND(G15*H15,2)</f>
        <v>1906.47</v>
      </c>
      <c r="J15" s="99">
        <v>96.89</v>
      </c>
      <c r="K15" s="175">
        <f>ROUND(G15*J15,2)</f>
        <v>2306.9499999999998</v>
      </c>
      <c r="L15" s="136" t="s">
        <v>1818</v>
      </c>
    </row>
    <row r="16" spans="1:12" x14ac:dyDescent="0.2">
      <c r="A16" s="147">
        <f t="shared" si="0"/>
        <v>5</v>
      </c>
      <c r="B16" s="172" t="s">
        <v>1530</v>
      </c>
      <c r="C16" s="182" t="s">
        <v>1554</v>
      </c>
      <c r="D16" s="183"/>
      <c r="E16" s="183"/>
      <c r="F16" s="183"/>
      <c r="G16" s="183"/>
      <c r="H16" s="183"/>
      <c r="I16" s="183"/>
      <c r="J16" s="183"/>
      <c r="K16" s="275"/>
    </row>
    <row r="17" spans="1:12" ht="63.75" x14ac:dyDescent="0.2">
      <c r="A17" s="147">
        <f t="shared" ref="A17:A101" si="1">LEN(B17)</f>
        <v>6</v>
      </c>
      <c r="B17" s="173" t="s">
        <v>1555</v>
      </c>
      <c r="C17" s="116" t="str">
        <f>IFERROR(VLOOKUP(A17,$B$217:$D$231,2,FALSE),"")</f>
        <v>SINAPI</v>
      </c>
      <c r="D17" s="97" t="str">
        <f>IFERROR(VLOOKUP(A17,$B$217:$D$231,3,FALSE),"")</f>
        <v>2026/01</v>
      </c>
      <c r="E17" s="98" t="s">
        <v>1556</v>
      </c>
      <c r="F17" s="119" t="s">
        <v>40</v>
      </c>
      <c r="G17" s="99">
        <v>61.21</v>
      </c>
      <c r="H17" s="99">
        <f>ROUND(J17/1.21,2)</f>
        <v>18.43</v>
      </c>
      <c r="I17" s="99">
        <f>ROUND(G17*H17,2)</f>
        <v>1128.0999999999999</v>
      </c>
      <c r="J17" s="283">
        <v>22.3</v>
      </c>
      <c r="K17" s="175">
        <f t="shared" ref="K17:K38" si="2">ROUND(G17*J17,2)</f>
        <v>1364.98</v>
      </c>
      <c r="L17" s="136" t="s">
        <v>1798</v>
      </c>
    </row>
    <row r="18" spans="1:12" ht="51" x14ac:dyDescent="0.2">
      <c r="A18" s="147">
        <f t="shared" si="1"/>
        <v>6</v>
      </c>
      <c r="B18" s="173" t="s">
        <v>1557</v>
      </c>
      <c r="C18" s="116" t="str">
        <f>IFERROR(VLOOKUP(A18,$B$217:$D$231,2,FALSE),"")</f>
        <v>SINAPI</v>
      </c>
      <c r="D18" s="97" t="str">
        <f>IFERROR(VLOOKUP(A18,$B$217:$D$231,3,FALSE),"")</f>
        <v>2026/01</v>
      </c>
      <c r="E18" s="98" t="s">
        <v>1558</v>
      </c>
      <c r="F18" s="119" t="s">
        <v>38</v>
      </c>
      <c r="G18" s="99">
        <v>5.6</v>
      </c>
      <c r="H18" s="99">
        <f t="shared" ref="H18:H92" si="3">ROUND(J18/1.21,2)</f>
        <v>81.12</v>
      </c>
      <c r="I18" s="99">
        <f t="shared" ref="I18:I92" si="4">ROUND(G18*H18,2)</f>
        <v>454.27</v>
      </c>
      <c r="J18" s="283">
        <v>98.15</v>
      </c>
      <c r="K18" s="175">
        <f t="shared" si="2"/>
        <v>549.64</v>
      </c>
      <c r="L18" s="136" t="s">
        <v>1997</v>
      </c>
    </row>
    <row r="19" spans="1:12" ht="38.25" x14ac:dyDescent="0.2">
      <c r="A19" s="147">
        <f t="shared" si="1"/>
        <v>6</v>
      </c>
      <c r="B19" s="173" t="s">
        <v>1559</v>
      </c>
      <c r="C19" s="116" t="str">
        <f>IFERROR(VLOOKUP(A19,$B$217:$D$231,2,FALSE),"")</f>
        <v>SINAPI</v>
      </c>
      <c r="D19" s="97" t="str">
        <f>IFERROR(VLOOKUP(A19,$B$217:$D$231,3,FALSE),"")</f>
        <v>2026/01</v>
      </c>
      <c r="E19" s="98" t="s">
        <v>1560</v>
      </c>
      <c r="F19" s="119" t="s">
        <v>37</v>
      </c>
      <c r="G19" s="99">
        <v>95</v>
      </c>
      <c r="H19" s="99">
        <f t="shared" si="3"/>
        <v>4.83</v>
      </c>
      <c r="I19" s="99">
        <f t="shared" si="4"/>
        <v>458.85</v>
      </c>
      <c r="J19" s="283">
        <v>5.85</v>
      </c>
      <c r="K19" s="175">
        <f t="shared" si="2"/>
        <v>555.75</v>
      </c>
      <c r="L19" s="136" t="s">
        <v>1802</v>
      </c>
    </row>
    <row r="20" spans="1:12" ht="38.25" x14ac:dyDescent="0.2">
      <c r="A20" s="147">
        <f t="shared" si="1"/>
        <v>6</v>
      </c>
      <c r="B20" s="173" t="s">
        <v>1561</v>
      </c>
      <c r="C20" s="116" t="str">
        <f>IFERROR(VLOOKUP(A20,$B$217:$D$231,2,FALSE),"")</f>
        <v>SINAPI</v>
      </c>
      <c r="D20" s="97" t="str">
        <f>IFERROR(VLOOKUP(A20,$B$217:$D$231,3,FALSE),"")</f>
        <v>2026/01</v>
      </c>
      <c r="E20" s="98" t="s">
        <v>1562</v>
      </c>
      <c r="F20" s="119" t="s">
        <v>37</v>
      </c>
      <c r="G20" s="99">
        <v>40</v>
      </c>
      <c r="H20" s="99">
        <f t="shared" si="3"/>
        <v>5.0199999999999996</v>
      </c>
      <c r="I20" s="99">
        <f t="shared" si="4"/>
        <v>200.8</v>
      </c>
      <c r="J20" s="283">
        <v>6.08</v>
      </c>
      <c r="K20" s="175">
        <f t="shared" si="2"/>
        <v>243.2</v>
      </c>
      <c r="L20" s="136" t="s">
        <v>1814</v>
      </c>
    </row>
    <row r="21" spans="1:12" ht="38.25" x14ac:dyDescent="0.2">
      <c r="A21" s="147">
        <f t="shared" si="1"/>
        <v>6</v>
      </c>
      <c r="B21" s="173" t="s">
        <v>127</v>
      </c>
      <c r="C21" s="116" t="str">
        <f>IFERROR(VLOOKUP(A21,$B$217:$D$231,2,FALSE),"")</f>
        <v>SINAPI</v>
      </c>
      <c r="D21" s="97" t="str">
        <f>IFERROR(VLOOKUP(A21,$B$217:$D$231,3,FALSE),"")</f>
        <v>2026/01</v>
      </c>
      <c r="E21" s="98" t="s">
        <v>128</v>
      </c>
      <c r="F21" s="119" t="s">
        <v>129</v>
      </c>
      <c r="G21" s="99">
        <v>205.85</v>
      </c>
      <c r="H21" s="99">
        <f t="shared" si="3"/>
        <v>3.25</v>
      </c>
      <c r="I21" s="99">
        <f t="shared" si="4"/>
        <v>669.01</v>
      </c>
      <c r="J21" s="283">
        <v>3.93</v>
      </c>
      <c r="K21" s="175">
        <f t="shared" si="2"/>
        <v>808.99</v>
      </c>
      <c r="L21" s="136" t="s">
        <v>1811</v>
      </c>
    </row>
    <row r="22" spans="1:12" ht="63.75" x14ac:dyDescent="0.2">
      <c r="A22" s="147">
        <f t="shared" si="1"/>
        <v>7</v>
      </c>
      <c r="B22" s="173" t="s">
        <v>417</v>
      </c>
      <c r="C22" s="116" t="str">
        <f>IFERROR(VLOOKUP(A22,$B$217:$D$231,2,FALSE),"")</f>
        <v>SINAPI</v>
      </c>
      <c r="D22" s="97" t="str">
        <f>IFERROR(VLOOKUP(A22,$B$217:$D$231,3,FALSE),"")</f>
        <v>2026/01</v>
      </c>
      <c r="E22" s="98" t="s">
        <v>418</v>
      </c>
      <c r="F22" s="119" t="s">
        <v>38</v>
      </c>
      <c r="G22" s="99">
        <v>85.77</v>
      </c>
      <c r="H22" s="99">
        <f t="shared" si="3"/>
        <v>10.44</v>
      </c>
      <c r="I22" s="99">
        <f t="shared" si="4"/>
        <v>895.44</v>
      </c>
      <c r="J22" s="283">
        <v>12.63</v>
      </c>
      <c r="K22" s="175">
        <f t="shared" si="2"/>
        <v>1083.28</v>
      </c>
      <c r="L22" s="136" t="s">
        <v>1812</v>
      </c>
    </row>
    <row r="23" spans="1:12" ht="38.25" x14ac:dyDescent="0.2">
      <c r="A23" s="147">
        <f t="shared" si="1"/>
        <v>7</v>
      </c>
      <c r="B23" s="173" t="s">
        <v>419</v>
      </c>
      <c r="C23" s="116" t="str">
        <f>IFERROR(VLOOKUP(A23,$B$217:$D$231,2,FALSE),"")</f>
        <v>SINAPI</v>
      </c>
      <c r="D23" s="97" t="str">
        <f>IFERROR(VLOOKUP(A23,$B$217:$D$231,3,FALSE),"")</f>
        <v>2026/01</v>
      </c>
      <c r="E23" s="98" t="s">
        <v>420</v>
      </c>
      <c r="F23" s="119" t="s">
        <v>38</v>
      </c>
      <c r="G23" s="99">
        <v>6</v>
      </c>
      <c r="H23" s="99">
        <f t="shared" si="3"/>
        <v>132.88999999999999</v>
      </c>
      <c r="I23" s="99">
        <f t="shared" si="4"/>
        <v>797.34</v>
      </c>
      <c r="J23" s="283">
        <v>160.80000000000001</v>
      </c>
      <c r="K23" s="175">
        <f t="shared" si="2"/>
        <v>964.8</v>
      </c>
      <c r="L23" s="136" t="s">
        <v>1813</v>
      </c>
    </row>
    <row r="24" spans="1:12" ht="25.5" x14ac:dyDescent="0.2">
      <c r="A24" s="147">
        <f t="shared" si="1"/>
        <v>7</v>
      </c>
      <c r="B24" s="173" t="s">
        <v>1563</v>
      </c>
      <c r="C24" s="116" t="str">
        <f>IFERROR(VLOOKUP(A24,$B$217:$D$231,2,FALSE),"")</f>
        <v>SINAPI</v>
      </c>
      <c r="D24" s="97" t="str">
        <f>IFERROR(VLOOKUP(A24,$B$217:$D$231,3,FALSE),"")</f>
        <v>2026/01</v>
      </c>
      <c r="E24" s="98" t="s">
        <v>1564</v>
      </c>
      <c r="F24" s="119" t="s">
        <v>35</v>
      </c>
      <c r="G24" s="99">
        <v>1</v>
      </c>
      <c r="H24" s="99">
        <f t="shared" si="3"/>
        <v>316.7</v>
      </c>
      <c r="I24" s="99">
        <f t="shared" si="4"/>
        <v>316.7</v>
      </c>
      <c r="J24" s="283">
        <v>383.21</v>
      </c>
      <c r="K24" s="175">
        <f t="shared" si="2"/>
        <v>383.21</v>
      </c>
      <c r="L24" s="136" t="s">
        <v>1803</v>
      </c>
    </row>
    <row r="25" spans="1:12" x14ac:dyDescent="0.2">
      <c r="A25" s="147">
        <f t="shared" si="1"/>
        <v>7</v>
      </c>
      <c r="B25" s="173" t="s">
        <v>1565</v>
      </c>
      <c r="C25" s="116" t="str">
        <f>IFERROR(VLOOKUP(A25,$B$217:$D$231,2,FALSE),"")</f>
        <v>SINAPI</v>
      </c>
      <c r="D25" s="97" t="str">
        <f>IFERROR(VLOOKUP(A25,$B$217:$D$231,3,FALSE),"")</f>
        <v>2026/01</v>
      </c>
      <c r="E25" s="98" t="s">
        <v>1566</v>
      </c>
      <c r="F25" s="119" t="s">
        <v>35</v>
      </c>
      <c r="G25" s="99">
        <v>16.8</v>
      </c>
      <c r="H25" s="99">
        <f t="shared" si="3"/>
        <v>273.12</v>
      </c>
      <c r="I25" s="99">
        <f t="shared" si="4"/>
        <v>4588.42</v>
      </c>
      <c r="J25" s="283">
        <v>330.48</v>
      </c>
      <c r="K25" s="175">
        <f t="shared" si="2"/>
        <v>5552.06</v>
      </c>
      <c r="L25" s="136" t="s">
        <v>1799</v>
      </c>
    </row>
    <row r="26" spans="1:12" ht="25.5" x14ac:dyDescent="0.2">
      <c r="A26" s="147">
        <f t="shared" si="1"/>
        <v>15</v>
      </c>
      <c r="B26" s="173" t="s">
        <v>1567</v>
      </c>
      <c r="C26" s="116" t="str">
        <f>IFERROR(VLOOKUP(A26,$B$217:$D$231,2,FALSE),"")</f>
        <v xml:space="preserve"> CPOS</v>
      </c>
      <c r="D26" s="97" t="str">
        <f>IFERROR(VLOOKUP(A26,$B$217:$D$231,3,FALSE),"")</f>
        <v>2025/11</v>
      </c>
      <c r="E26" s="98" t="s">
        <v>1568</v>
      </c>
      <c r="F26" s="119" t="s">
        <v>37</v>
      </c>
      <c r="G26" s="99">
        <v>4.3</v>
      </c>
      <c r="H26" s="99">
        <f t="shared" si="3"/>
        <v>10.28</v>
      </c>
      <c r="I26" s="99">
        <f t="shared" si="4"/>
        <v>44.2</v>
      </c>
      <c r="J26" s="283">
        <v>12.44</v>
      </c>
      <c r="K26" s="175">
        <f t="shared" si="2"/>
        <v>53.49</v>
      </c>
      <c r="L26" s="136" t="s">
        <v>1804</v>
      </c>
    </row>
    <row r="27" spans="1:12" ht="25.5" x14ac:dyDescent="0.2">
      <c r="A27" s="147">
        <f t="shared" si="1"/>
        <v>15</v>
      </c>
      <c r="B27" s="173" t="s">
        <v>1569</v>
      </c>
      <c r="C27" s="116" t="str">
        <f>IFERROR(VLOOKUP(A27,$B$217:$D$231,2,FALSE),"")</f>
        <v xml:space="preserve"> CPOS</v>
      </c>
      <c r="D27" s="97" t="str">
        <f>IFERROR(VLOOKUP(A27,$B$217:$D$231,3,FALSE),"")</f>
        <v>2025/11</v>
      </c>
      <c r="E27" s="98" t="s">
        <v>1570</v>
      </c>
      <c r="F27" s="119" t="s">
        <v>37</v>
      </c>
      <c r="G27" s="99">
        <v>204.9</v>
      </c>
      <c r="H27" s="99">
        <f t="shared" si="3"/>
        <v>11.92</v>
      </c>
      <c r="I27" s="99">
        <f t="shared" si="4"/>
        <v>2442.41</v>
      </c>
      <c r="J27" s="283">
        <v>14.42</v>
      </c>
      <c r="K27" s="175">
        <f t="shared" si="2"/>
        <v>2954.66</v>
      </c>
      <c r="L27" s="136" t="s">
        <v>1806</v>
      </c>
    </row>
    <row r="28" spans="1:12" ht="25.5" x14ac:dyDescent="0.2">
      <c r="A28" s="147">
        <f t="shared" si="1"/>
        <v>15</v>
      </c>
      <c r="B28" s="173" t="s">
        <v>1571</v>
      </c>
      <c r="C28" s="116" t="str">
        <f>IFERROR(VLOOKUP(A28,$B$217:$D$231,2,FALSE),"")</f>
        <v xml:space="preserve"> CPOS</v>
      </c>
      <c r="D28" s="97" t="str">
        <f>IFERROR(VLOOKUP(A28,$B$217:$D$231,3,FALSE),"")</f>
        <v>2025/11</v>
      </c>
      <c r="E28" s="98" t="s">
        <v>1572</v>
      </c>
      <c r="F28" s="119" t="s">
        <v>37</v>
      </c>
      <c r="G28" s="99">
        <v>2606.87</v>
      </c>
      <c r="H28" s="99">
        <f t="shared" si="3"/>
        <v>8.17</v>
      </c>
      <c r="I28" s="99">
        <f t="shared" si="4"/>
        <v>21298.13</v>
      </c>
      <c r="J28" s="283">
        <v>9.8800000000000008</v>
      </c>
      <c r="K28" s="175">
        <f t="shared" si="2"/>
        <v>25755.88</v>
      </c>
      <c r="L28" s="136" t="s">
        <v>1807</v>
      </c>
    </row>
    <row r="29" spans="1:12" ht="25.5" x14ac:dyDescent="0.2">
      <c r="A29" s="147">
        <f t="shared" si="1"/>
        <v>15</v>
      </c>
      <c r="B29" s="173" t="s">
        <v>1573</v>
      </c>
      <c r="C29" s="116" t="str">
        <f>IFERROR(VLOOKUP(A29,$B$217:$D$231,2,FALSE),"")</f>
        <v xml:space="preserve"> CPOS</v>
      </c>
      <c r="D29" s="97" t="str">
        <f>IFERROR(VLOOKUP(A29,$B$217:$D$231,3,FALSE),"")</f>
        <v>2025/11</v>
      </c>
      <c r="E29" s="98" t="s">
        <v>1574</v>
      </c>
      <c r="F29" s="119" t="s">
        <v>39</v>
      </c>
      <c r="G29" s="99">
        <v>400</v>
      </c>
      <c r="H29" s="99">
        <f t="shared" si="3"/>
        <v>2.5299999999999998</v>
      </c>
      <c r="I29" s="99">
        <f t="shared" si="4"/>
        <v>1012</v>
      </c>
      <c r="J29" s="283">
        <v>3.06</v>
      </c>
      <c r="K29" s="175">
        <f t="shared" si="2"/>
        <v>1224</v>
      </c>
      <c r="L29" s="136" t="s">
        <v>1818</v>
      </c>
    </row>
    <row r="30" spans="1:12" ht="25.5" x14ac:dyDescent="0.2">
      <c r="A30" s="147">
        <f t="shared" si="1"/>
        <v>15</v>
      </c>
      <c r="B30" s="173" t="s">
        <v>1575</v>
      </c>
      <c r="C30" s="116" t="str">
        <f>IFERROR(VLOOKUP(A30,$B$217:$D$231,2,FALSE),"")</f>
        <v xml:space="preserve"> CPOS</v>
      </c>
      <c r="D30" s="97" t="str">
        <f>IFERROR(VLOOKUP(A30,$B$217:$D$231,3,FALSE),"")</f>
        <v>2025/11</v>
      </c>
      <c r="E30" s="98" t="s">
        <v>1576</v>
      </c>
      <c r="F30" s="119" t="s">
        <v>35</v>
      </c>
      <c r="G30" s="99">
        <v>3</v>
      </c>
      <c r="H30" s="99">
        <f t="shared" si="3"/>
        <v>34.18</v>
      </c>
      <c r="I30" s="99">
        <f t="shared" si="4"/>
        <v>102.54</v>
      </c>
      <c r="J30" s="283">
        <v>41.36</v>
      </c>
      <c r="K30" s="175">
        <f t="shared" si="2"/>
        <v>124.08</v>
      </c>
      <c r="L30" s="136" t="s">
        <v>1993</v>
      </c>
    </row>
    <row r="31" spans="1:12" ht="25.5" x14ac:dyDescent="0.2">
      <c r="A31" s="147">
        <f t="shared" si="1"/>
        <v>15</v>
      </c>
      <c r="B31" s="173" t="s">
        <v>1577</v>
      </c>
      <c r="C31" s="116" t="str">
        <f>IFERROR(VLOOKUP(A31,$B$217:$D$231,2,FALSE),"")</f>
        <v xml:space="preserve"> CPOS</v>
      </c>
      <c r="D31" s="97" t="str">
        <f>IFERROR(VLOOKUP(A31,$B$217:$D$231,3,FALSE),"")</f>
        <v>2025/11</v>
      </c>
      <c r="E31" s="98" t="s">
        <v>1578</v>
      </c>
      <c r="F31" s="119" t="s">
        <v>37</v>
      </c>
      <c r="G31" s="99">
        <v>122.8</v>
      </c>
      <c r="H31" s="99">
        <f t="shared" si="3"/>
        <v>46.93</v>
      </c>
      <c r="I31" s="99">
        <f t="shared" si="4"/>
        <v>5763</v>
      </c>
      <c r="J31" s="283">
        <v>56.78</v>
      </c>
      <c r="K31" s="175">
        <f t="shared" si="2"/>
        <v>6972.58</v>
      </c>
      <c r="L31" s="136" t="s">
        <v>1994</v>
      </c>
    </row>
    <row r="32" spans="1:12" x14ac:dyDescent="0.2">
      <c r="A32" s="147">
        <f t="shared" si="1"/>
        <v>15</v>
      </c>
      <c r="B32" s="173" t="s">
        <v>1579</v>
      </c>
      <c r="C32" s="116" t="str">
        <f>IFERROR(VLOOKUP(A32,$B$217:$D$231,2,FALSE),"")</f>
        <v xml:space="preserve"> CPOS</v>
      </c>
      <c r="D32" s="97" t="str">
        <f>IFERROR(VLOOKUP(A32,$B$217:$D$231,3,FALSE),"")</f>
        <v>2025/11</v>
      </c>
      <c r="E32" s="98" t="s">
        <v>1580</v>
      </c>
      <c r="F32" s="119" t="s">
        <v>37</v>
      </c>
      <c r="G32" s="99">
        <v>28.5</v>
      </c>
      <c r="H32" s="99">
        <f t="shared" si="3"/>
        <v>46.93</v>
      </c>
      <c r="I32" s="99">
        <f t="shared" si="4"/>
        <v>1337.51</v>
      </c>
      <c r="J32" s="283">
        <v>56.78</v>
      </c>
      <c r="K32" s="175">
        <f t="shared" si="2"/>
        <v>1618.23</v>
      </c>
    </row>
    <row r="33" spans="1:12" x14ac:dyDescent="0.2">
      <c r="A33" s="147">
        <f t="shared" si="1"/>
        <v>15</v>
      </c>
      <c r="B33" s="173" t="s">
        <v>1581</v>
      </c>
      <c r="C33" s="116" t="str">
        <f>IFERROR(VLOOKUP(A33,$B$217:$D$231,2,FALSE),"")</f>
        <v xml:space="preserve"> CPOS</v>
      </c>
      <c r="D33" s="97" t="str">
        <f>IFERROR(VLOOKUP(A33,$B$217:$D$231,3,FALSE),"")</f>
        <v>2025/11</v>
      </c>
      <c r="E33" s="98" t="s">
        <v>1582</v>
      </c>
      <c r="F33" s="119" t="s">
        <v>37</v>
      </c>
      <c r="G33" s="99">
        <v>2.8</v>
      </c>
      <c r="H33" s="99">
        <f t="shared" si="3"/>
        <v>93.85</v>
      </c>
      <c r="I33" s="99">
        <f t="shared" si="4"/>
        <v>262.77999999999997</v>
      </c>
      <c r="J33" s="283">
        <v>113.56</v>
      </c>
      <c r="K33" s="175">
        <f t="shared" si="2"/>
        <v>317.97000000000003</v>
      </c>
      <c r="L33" s="136" t="s">
        <v>1815</v>
      </c>
    </row>
    <row r="34" spans="1:12" x14ac:dyDescent="0.2">
      <c r="A34" s="147">
        <f t="shared" si="1"/>
        <v>15</v>
      </c>
      <c r="B34" s="173" t="s">
        <v>1583</v>
      </c>
      <c r="C34" s="116" t="str">
        <f>IFERROR(VLOOKUP(A34,$B$217:$D$231,2,FALSE),"")</f>
        <v xml:space="preserve"> CPOS</v>
      </c>
      <c r="D34" s="97" t="str">
        <f>IFERROR(VLOOKUP(A34,$B$217:$D$231,3,FALSE),"")</f>
        <v>2025/11</v>
      </c>
      <c r="E34" s="98" t="s">
        <v>1584</v>
      </c>
      <c r="F34" s="119" t="s">
        <v>35</v>
      </c>
      <c r="G34" s="99">
        <v>1</v>
      </c>
      <c r="H34" s="99">
        <f t="shared" si="3"/>
        <v>44.6</v>
      </c>
      <c r="I34" s="99">
        <f t="shared" si="4"/>
        <v>44.6</v>
      </c>
      <c r="J34" s="283">
        <v>53.96</v>
      </c>
      <c r="K34" s="175">
        <f t="shared" si="2"/>
        <v>53.96</v>
      </c>
    </row>
    <row r="35" spans="1:12" x14ac:dyDescent="0.2">
      <c r="A35" s="147">
        <f t="shared" si="1"/>
        <v>15</v>
      </c>
      <c r="B35" s="173" t="s">
        <v>1585</v>
      </c>
      <c r="C35" s="116" t="str">
        <f>IFERROR(VLOOKUP(A35,$B$217:$D$231,2,FALSE),"")</f>
        <v xml:space="preserve"> CPOS</v>
      </c>
      <c r="D35" s="97" t="str">
        <f>IFERROR(VLOOKUP(A35,$B$217:$D$231,3,FALSE),"")</f>
        <v>2025/11</v>
      </c>
      <c r="E35" s="98" t="s">
        <v>1586</v>
      </c>
      <c r="F35" s="119" t="s">
        <v>40</v>
      </c>
      <c r="G35" s="99">
        <v>4</v>
      </c>
      <c r="H35" s="99">
        <f t="shared" si="3"/>
        <v>4.67</v>
      </c>
      <c r="I35" s="99">
        <f t="shared" si="4"/>
        <v>18.68</v>
      </c>
      <c r="J35" s="283">
        <v>5.65</v>
      </c>
      <c r="K35" s="175">
        <f t="shared" si="2"/>
        <v>22.6</v>
      </c>
      <c r="L35" s="136" t="s">
        <v>1808</v>
      </c>
    </row>
    <row r="36" spans="1:12" ht="25.5" x14ac:dyDescent="0.2">
      <c r="A36" s="147">
        <f t="shared" si="1"/>
        <v>15</v>
      </c>
      <c r="B36" s="173" t="s">
        <v>1587</v>
      </c>
      <c r="C36" s="116" t="str">
        <f>IFERROR(VLOOKUP(A36,$B$217:$D$231,2,FALSE),"")</f>
        <v xml:space="preserve"> CPOS</v>
      </c>
      <c r="D36" s="97" t="str">
        <f>IFERROR(VLOOKUP(A36,$B$217:$D$231,3,FALSE),"")</f>
        <v>2025/11</v>
      </c>
      <c r="E36" s="98" t="s">
        <v>1588</v>
      </c>
      <c r="F36" s="119" t="s">
        <v>35</v>
      </c>
      <c r="G36" s="99">
        <v>9</v>
      </c>
      <c r="H36" s="99">
        <f t="shared" si="3"/>
        <v>791.96</v>
      </c>
      <c r="I36" s="99">
        <f t="shared" si="4"/>
        <v>7127.64</v>
      </c>
      <c r="J36" s="283">
        <v>958.27</v>
      </c>
      <c r="K36" s="175">
        <f t="shared" si="2"/>
        <v>8624.43</v>
      </c>
      <c r="L36" s="136" t="s">
        <v>1809</v>
      </c>
    </row>
    <row r="37" spans="1:12" ht="25.5" x14ac:dyDescent="0.2">
      <c r="A37" s="147">
        <f t="shared" si="1"/>
        <v>18</v>
      </c>
      <c r="B37" s="173" t="s">
        <v>1589</v>
      </c>
      <c r="C37" s="116" t="str">
        <f>IFERROR(VLOOKUP(A37,$B$217:$D$231,2,FALSE),"")</f>
        <v xml:space="preserve"> PINI-N</v>
      </c>
      <c r="D37" s="97" t="str">
        <f>IFERROR(VLOOKUP(A37,$B$217:$D$231,3,FALSE),"")</f>
        <v>2026/02</v>
      </c>
      <c r="E37" s="98" t="s">
        <v>1590</v>
      </c>
      <c r="F37" s="119" t="s">
        <v>37</v>
      </c>
      <c r="G37" s="99">
        <v>50</v>
      </c>
      <c r="H37" s="99">
        <f t="shared" si="3"/>
        <v>48.64</v>
      </c>
      <c r="I37" s="99">
        <f t="shared" si="4"/>
        <v>2432</v>
      </c>
      <c r="J37" s="283">
        <v>58.86</v>
      </c>
      <c r="K37" s="175">
        <f t="shared" si="2"/>
        <v>2943</v>
      </c>
      <c r="L37" s="136" t="s">
        <v>1816</v>
      </c>
    </row>
    <row r="38" spans="1:12" ht="38.25" x14ac:dyDescent="0.2">
      <c r="A38" s="147">
        <f t="shared" si="1"/>
        <v>18</v>
      </c>
      <c r="B38" s="173" t="s">
        <v>1591</v>
      </c>
      <c r="C38" s="116" t="str">
        <f>IFERROR(VLOOKUP(A38,$B$217:$D$231,2,FALSE),"")</f>
        <v xml:space="preserve"> PINI-N</v>
      </c>
      <c r="D38" s="97" t="str">
        <f>IFERROR(VLOOKUP(A38,$B$217:$D$231,3,FALSE),"")</f>
        <v>2026/02</v>
      </c>
      <c r="E38" s="98" t="s">
        <v>1592</v>
      </c>
      <c r="F38" s="119" t="s">
        <v>40</v>
      </c>
      <c r="G38" s="99">
        <v>61.21</v>
      </c>
      <c r="H38" s="99">
        <f t="shared" si="3"/>
        <v>19.07</v>
      </c>
      <c r="I38" s="99">
        <f t="shared" si="4"/>
        <v>1167.27</v>
      </c>
      <c r="J38" s="283">
        <v>23.08</v>
      </c>
      <c r="K38" s="175">
        <f t="shared" si="2"/>
        <v>1412.73</v>
      </c>
      <c r="L38" s="136" t="s">
        <v>1810</v>
      </c>
    </row>
    <row r="39" spans="1:12" x14ac:dyDescent="0.2">
      <c r="A39" s="147">
        <f t="shared" si="1"/>
        <v>16</v>
      </c>
      <c r="B39" s="272" t="s">
        <v>173</v>
      </c>
      <c r="C39" s="190"/>
      <c r="D39" s="190"/>
      <c r="E39" s="190"/>
      <c r="F39" s="190"/>
      <c r="G39" s="190"/>
      <c r="H39" s="190"/>
      <c r="I39" s="190"/>
      <c r="J39" s="191"/>
      <c r="K39" s="176">
        <f>SUM(K12:K38)</f>
        <v>93985.42</v>
      </c>
    </row>
    <row r="40" spans="1:12" x14ac:dyDescent="0.2">
      <c r="A40" s="147">
        <f t="shared" si="1"/>
        <v>1</v>
      </c>
      <c r="B40" s="172">
        <v>4</v>
      </c>
      <c r="C40" s="116" t="str">
        <f>IFERROR(VLOOKUP(A40,$B$217:$D$231,2,FALSE),"")</f>
        <v/>
      </c>
      <c r="D40" s="97" t="str">
        <f>IFERROR(VLOOKUP(A40,$B$217:$D$231,3,FALSE),"")</f>
        <v/>
      </c>
      <c r="E40" s="241" t="s">
        <v>757</v>
      </c>
      <c r="F40" s="241"/>
      <c r="G40" s="241"/>
      <c r="H40" s="241"/>
      <c r="I40" s="241"/>
      <c r="J40" s="241"/>
      <c r="K40" s="265"/>
    </row>
    <row r="41" spans="1:12" x14ac:dyDescent="0.2">
      <c r="A41" s="147">
        <f t="shared" si="1"/>
        <v>5</v>
      </c>
      <c r="B41" s="172" t="s">
        <v>190</v>
      </c>
      <c r="C41" s="116"/>
      <c r="D41" s="97"/>
      <c r="E41" s="241" t="s">
        <v>1944</v>
      </c>
      <c r="F41" s="241"/>
      <c r="G41" s="241"/>
      <c r="H41" s="241"/>
      <c r="I41" s="241"/>
      <c r="J41" s="241"/>
      <c r="K41" s="265"/>
    </row>
    <row r="42" spans="1:12" ht="38.25" x14ac:dyDescent="0.2">
      <c r="A42" s="147">
        <f t="shared" si="1"/>
        <v>6</v>
      </c>
      <c r="B42" s="173" t="s">
        <v>123</v>
      </c>
      <c r="C42" s="116" t="str">
        <f>IFERROR(VLOOKUP(A42,$B$217:$D$231,2,FALSE),"")</f>
        <v>SINAPI</v>
      </c>
      <c r="D42" s="97" t="str">
        <f>IFERROR(VLOOKUP(A42,$B$217:$D$231,3,FALSE),"")</f>
        <v>2026/01</v>
      </c>
      <c r="E42" s="98" t="s">
        <v>124</v>
      </c>
      <c r="F42" s="119" t="s">
        <v>38</v>
      </c>
      <c r="G42" s="99">
        <v>3.15</v>
      </c>
      <c r="H42" s="99">
        <f t="shared" ref="H42" si="5">ROUND(J42/1.21,2)</f>
        <v>35.72</v>
      </c>
      <c r="I42" s="99">
        <f t="shared" ref="I42" si="6">ROUND(G42*H42,2)</f>
        <v>112.52</v>
      </c>
      <c r="J42" s="283">
        <v>43.22</v>
      </c>
      <c r="K42" s="175">
        <f t="shared" ref="K42:K47" si="7">ROUND(G42*J42,2)</f>
        <v>136.13999999999999</v>
      </c>
    </row>
    <row r="43" spans="1:12" ht="51" x14ac:dyDescent="0.2">
      <c r="A43" s="147">
        <f t="shared" si="1"/>
        <v>6</v>
      </c>
      <c r="B43" s="173" t="s">
        <v>447</v>
      </c>
      <c r="C43" s="116" t="str">
        <f>IFERROR(VLOOKUP(A43,$B$217:$D$231,2,FALSE),"")</f>
        <v>SINAPI</v>
      </c>
      <c r="D43" s="97" t="str">
        <f>IFERROR(VLOOKUP(A43,$B$217:$D$231,3,FALSE),"")</f>
        <v>2026/01</v>
      </c>
      <c r="E43" s="98" t="s">
        <v>448</v>
      </c>
      <c r="F43" s="119" t="s">
        <v>38</v>
      </c>
      <c r="G43" s="99">
        <v>3.25</v>
      </c>
      <c r="H43" s="99">
        <f t="shared" ref="H43:H47" si="8">ROUND(J43/1.21,2)</f>
        <v>48.07</v>
      </c>
      <c r="I43" s="99">
        <f t="shared" ref="I43:I47" si="9">ROUND(G43*H43,2)</f>
        <v>156.22999999999999</v>
      </c>
      <c r="J43" s="283">
        <v>58.17</v>
      </c>
      <c r="K43" s="175">
        <f t="shared" si="7"/>
        <v>189.05</v>
      </c>
    </row>
    <row r="44" spans="1:12" ht="51" x14ac:dyDescent="0.2">
      <c r="A44" s="147">
        <f t="shared" si="1"/>
        <v>6</v>
      </c>
      <c r="B44" s="173" t="s">
        <v>449</v>
      </c>
      <c r="C44" s="116" t="str">
        <f>IFERROR(VLOOKUP(A44,$B$217:$D$231,2,FALSE),"")</f>
        <v>SINAPI</v>
      </c>
      <c r="D44" s="97" t="str">
        <f>IFERROR(VLOOKUP(A44,$B$217:$D$231,3,FALSE),"")</f>
        <v>2026/01</v>
      </c>
      <c r="E44" s="98" t="s">
        <v>450</v>
      </c>
      <c r="F44" s="119" t="s">
        <v>38</v>
      </c>
      <c r="G44" s="99">
        <v>2.11</v>
      </c>
      <c r="H44" s="99">
        <f t="shared" si="8"/>
        <v>67.64</v>
      </c>
      <c r="I44" s="99">
        <f t="shared" si="9"/>
        <v>142.72</v>
      </c>
      <c r="J44" s="283">
        <v>81.84</v>
      </c>
      <c r="K44" s="175">
        <f t="shared" si="7"/>
        <v>172.68</v>
      </c>
    </row>
    <row r="45" spans="1:12" ht="38.25" x14ac:dyDescent="0.2">
      <c r="A45" s="147">
        <f t="shared" si="1"/>
        <v>6</v>
      </c>
      <c r="B45" s="173" t="s">
        <v>127</v>
      </c>
      <c r="C45" s="116" t="str">
        <f>IFERROR(VLOOKUP(A45,$B$217:$D$231,2,FALSE),"")</f>
        <v>SINAPI</v>
      </c>
      <c r="D45" s="97" t="str">
        <f>IFERROR(VLOOKUP(A45,$B$217:$D$231,3,FALSE),"")</f>
        <v>2026/01</v>
      </c>
      <c r="E45" s="98" t="s">
        <v>128</v>
      </c>
      <c r="F45" s="119" t="s">
        <v>129</v>
      </c>
      <c r="G45" s="99">
        <v>6.9</v>
      </c>
      <c r="H45" s="99">
        <f t="shared" si="8"/>
        <v>3.25</v>
      </c>
      <c r="I45" s="99">
        <f t="shared" si="9"/>
        <v>22.43</v>
      </c>
      <c r="J45" s="283">
        <v>3.93</v>
      </c>
      <c r="K45" s="175">
        <f t="shared" si="7"/>
        <v>27.12</v>
      </c>
    </row>
    <row r="46" spans="1:12" ht="76.5" x14ac:dyDescent="0.2">
      <c r="A46" s="147">
        <f t="shared" si="1"/>
        <v>7</v>
      </c>
      <c r="B46" s="173" t="s">
        <v>130</v>
      </c>
      <c r="C46" s="116" t="str">
        <f>IFERROR(VLOOKUP(A46,$B$217:$D$231,2,FALSE),"")</f>
        <v>SINAPI</v>
      </c>
      <c r="D46" s="97" t="str">
        <f>IFERROR(VLOOKUP(A46,$B$217:$D$231,3,FALSE),"")</f>
        <v>2026/01</v>
      </c>
      <c r="E46" s="98" t="s">
        <v>131</v>
      </c>
      <c r="F46" s="119" t="s">
        <v>38</v>
      </c>
      <c r="G46" s="99">
        <v>2.87</v>
      </c>
      <c r="H46" s="99">
        <f t="shared" si="8"/>
        <v>9.64</v>
      </c>
      <c r="I46" s="99">
        <f t="shared" si="9"/>
        <v>27.67</v>
      </c>
      <c r="J46" s="283">
        <v>11.66</v>
      </c>
      <c r="K46" s="175">
        <f t="shared" si="7"/>
        <v>33.46</v>
      </c>
    </row>
    <row r="47" spans="1:12" ht="38.25" x14ac:dyDescent="0.2">
      <c r="A47" s="147">
        <f t="shared" si="1"/>
        <v>7</v>
      </c>
      <c r="B47" s="173" t="s">
        <v>410</v>
      </c>
      <c r="C47" s="116" t="str">
        <f>IFERROR(VLOOKUP(A47,$B$217:$D$231,2,FALSE),"")</f>
        <v>SINAPI</v>
      </c>
      <c r="D47" s="97" t="str">
        <f>IFERROR(VLOOKUP(A47,$B$217:$D$231,3,FALSE),"")</f>
        <v>2026/01</v>
      </c>
      <c r="E47" s="98" t="s">
        <v>411</v>
      </c>
      <c r="F47" s="119" t="s">
        <v>38</v>
      </c>
      <c r="G47" s="99">
        <v>0.18</v>
      </c>
      <c r="H47" s="99">
        <f t="shared" si="8"/>
        <v>287.19</v>
      </c>
      <c r="I47" s="99">
        <f t="shared" si="9"/>
        <v>51.69</v>
      </c>
      <c r="J47" s="283">
        <v>347.5</v>
      </c>
      <c r="K47" s="175">
        <f t="shared" si="7"/>
        <v>62.55</v>
      </c>
    </row>
    <row r="48" spans="1:12" x14ac:dyDescent="0.2">
      <c r="A48" s="147">
        <f t="shared" si="1"/>
        <v>5</v>
      </c>
      <c r="B48" s="172" t="s">
        <v>193</v>
      </c>
      <c r="C48" s="116"/>
      <c r="D48" s="97"/>
      <c r="E48" s="241" t="s">
        <v>758</v>
      </c>
      <c r="F48" s="241"/>
      <c r="G48" s="241"/>
      <c r="H48" s="241"/>
      <c r="I48" s="241"/>
      <c r="J48" s="241"/>
      <c r="K48" s="265"/>
    </row>
    <row r="49" spans="1:11" ht="51" x14ac:dyDescent="0.2">
      <c r="A49" s="147">
        <f t="shared" si="1"/>
        <v>6</v>
      </c>
      <c r="B49" s="173" t="s">
        <v>1952</v>
      </c>
      <c r="C49" s="116" t="str">
        <f>IFERROR(VLOOKUP(A49,$B$217:$D$231,2,FALSE),"")</f>
        <v>SINAPI</v>
      </c>
      <c r="D49" s="97" t="str">
        <f>IFERROR(VLOOKUP(A49,$B$217:$D$231,3,FALSE),"")</f>
        <v>2026/01</v>
      </c>
      <c r="E49" s="98" t="s">
        <v>1953</v>
      </c>
      <c r="F49" s="119" t="s">
        <v>37</v>
      </c>
      <c r="G49" s="99">
        <v>7.2</v>
      </c>
      <c r="H49" s="99">
        <f t="shared" ref="H49:H50" si="10">ROUND(J49/1.21,2)</f>
        <v>92.93</v>
      </c>
      <c r="I49" s="99">
        <f t="shared" ref="I49:I50" si="11">ROUND(G49*H49,2)</f>
        <v>669.1</v>
      </c>
      <c r="J49" s="283">
        <v>112.44</v>
      </c>
      <c r="K49" s="175">
        <f>ROUND(G49*J49,2)</f>
        <v>809.57</v>
      </c>
    </row>
    <row r="50" spans="1:11" ht="51" x14ac:dyDescent="0.2">
      <c r="A50" s="147">
        <f t="shared" si="1"/>
        <v>6</v>
      </c>
      <c r="B50" s="173" t="s">
        <v>451</v>
      </c>
      <c r="C50" s="116" t="str">
        <f>IFERROR(VLOOKUP(A50,$B$217:$D$231,2,FALSE),"")</f>
        <v>SINAPI</v>
      </c>
      <c r="D50" s="97" t="str">
        <f>IFERROR(VLOOKUP(A50,$B$217:$D$231,3,FALSE),"")</f>
        <v>2026/01</v>
      </c>
      <c r="E50" s="98" t="s">
        <v>452</v>
      </c>
      <c r="F50" s="119" t="s">
        <v>37</v>
      </c>
      <c r="G50" s="99">
        <v>7.25</v>
      </c>
      <c r="H50" s="99">
        <f t="shared" si="10"/>
        <v>79.599999999999994</v>
      </c>
      <c r="I50" s="99">
        <f t="shared" si="11"/>
        <v>577.1</v>
      </c>
      <c r="J50" s="283">
        <v>96.32</v>
      </c>
      <c r="K50" s="175">
        <f>ROUND(G50*J50,2)</f>
        <v>698.32</v>
      </c>
    </row>
    <row r="51" spans="1:11" x14ac:dyDescent="0.2">
      <c r="A51" s="147">
        <f t="shared" si="1"/>
        <v>5</v>
      </c>
      <c r="B51" s="172" t="s">
        <v>196</v>
      </c>
      <c r="C51" s="116"/>
      <c r="D51" s="97"/>
      <c r="E51" s="241" t="s">
        <v>759</v>
      </c>
      <c r="F51" s="241"/>
      <c r="G51" s="241"/>
      <c r="H51" s="241"/>
      <c r="I51" s="241"/>
      <c r="J51" s="241"/>
      <c r="K51" s="265"/>
    </row>
    <row r="52" spans="1:11" ht="38.25" x14ac:dyDescent="0.2">
      <c r="A52" s="147">
        <f t="shared" si="1"/>
        <v>6</v>
      </c>
      <c r="B52" s="173" t="s">
        <v>453</v>
      </c>
      <c r="C52" s="116" t="str">
        <f>IFERROR(VLOOKUP(A52,$B$217:$D$231,2,FALSE),"")</f>
        <v>SINAPI</v>
      </c>
      <c r="D52" s="97" t="str">
        <f>IFERROR(VLOOKUP(A52,$B$217:$D$231,3,FALSE),"")</f>
        <v>2026/01</v>
      </c>
      <c r="E52" s="98" t="s">
        <v>454</v>
      </c>
      <c r="F52" s="119" t="s">
        <v>39</v>
      </c>
      <c r="G52" s="99">
        <v>24.2</v>
      </c>
      <c r="H52" s="99">
        <f t="shared" ref="H52:H53" si="12">ROUND(J52/1.21,2)</f>
        <v>18.53</v>
      </c>
      <c r="I52" s="99">
        <f t="shared" ref="I52:I53" si="13">ROUND(G52*H52,2)</f>
        <v>448.43</v>
      </c>
      <c r="J52" s="283">
        <v>22.42</v>
      </c>
      <c r="K52" s="175">
        <f>ROUND(G52*J52,2)</f>
        <v>542.55999999999995</v>
      </c>
    </row>
    <row r="53" spans="1:11" ht="38.25" x14ac:dyDescent="0.2">
      <c r="A53" s="147">
        <f t="shared" si="1"/>
        <v>6</v>
      </c>
      <c r="B53" s="173" t="s">
        <v>761</v>
      </c>
      <c r="C53" s="116" t="str">
        <f>IFERROR(VLOOKUP(A53,$B$217:$D$231,2,FALSE),"")</f>
        <v>SINAPI</v>
      </c>
      <c r="D53" s="97" t="str">
        <f>IFERROR(VLOOKUP(A53,$B$217:$D$231,3,FALSE),"")</f>
        <v>2026/01</v>
      </c>
      <c r="E53" s="98" t="s">
        <v>762</v>
      </c>
      <c r="F53" s="119" t="s">
        <v>39</v>
      </c>
      <c r="G53" s="99">
        <v>35.1</v>
      </c>
      <c r="H53" s="99">
        <f t="shared" si="12"/>
        <v>9.9600000000000009</v>
      </c>
      <c r="I53" s="99">
        <f t="shared" si="13"/>
        <v>349.6</v>
      </c>
      <c r="J53" s="283">
        <v>12.05</v>
      </c>
      <c r="K53" s="175">
        <f>ROUND(G53*J53,2)</f>
        <v>422.96</v>
      </c>
    </row>
    <row r="54" spans="1:11" x14ac:dyDescent="0.2">
      <c r="A54" s="147">
        <f t="shared" si="1"/>
        <v>5</v>
      </c>
      <c r="B54" s="172" t="s">
        <v>764</v>
      </c>
      <c r="C54" s="116"/>
      <c r="D54" s="97"/>
      <c r="E54" s="241" t="s">
        <v>763</v>
      </c>
      <c r="F54" s="241"/>
      <c r="G54" s="241"/>
      <c r="H54" s="241"/>
      <c r="I54" s="241"/>
      <c r="J54" s="241"/>
      <c r="K54" s="265"/>
    </row>
    <row r="55" spans="1:11" ht="51" x14ac:dyDescent="0.2">
      <c r="A55" s="147">
        <f t="shared" si="1"/>
        <v>6</v>
      </c>
      <c r="B55" s="173" t="s">
        <v>455</v>
      </c>
      <c r="C55" s="116" t="str">
        <f>IFERROR(VLOOKUP(A55,$B$217:$D$231,2,FALSE),"")</f>
        <v>SINAPI</v>
      </c>
      <c r="D55" s="97" t="str">
        <f>IFERROR(VLOOKUP(A55,$B$217:$D$231,3,FALSE),"")</f>
        <v>2026/01</v>
      </c>
      <c r="E55" s="98" t="s">
        <v>456</v>
      </c>
      <c r="F55" s="119" t="s">
        <v>38</v>
      </c>
      <c r="G55" s="99">
        <v>1.61</v>
      </c>
      <c r="H55" s="99">
        <f t="shared" ref="H55" si="14">ROUND(J55/1.21,2)</f>
        <v>636.58000000000004</v>
      </c>
      <c r="I55" s="99">
        <f t="shared" ref="I55" si="15">ROUND(G55*H55,2)</f>
        <v>1024.8900000000001</v>
      </c>
      <c r="J55" s="283">
        <v>770.26</v>
      </c>
      <c r="K55" s="175">
        <f>ROUND(G55*J55,2)</f>
        <v>1240.1199999999999</v>
      </c>
    </row>
    <row r="56" spans="1:11" x14ac:dyDescent="0.2">
      <c r="A56" s="147">
        <f t="shared" si="1"/>
        <v>5</v>
      </c>
      <c r="B56" s="172" t="s">
        <v>774</v>
      </c>
      <c r="C56" s="116"/>
      <c r="D56" s="97"/>
      <c r="E56" s="241" t="s">
        <v>178</v>
      </c>
      <c r="F56" s="241"/>
      <c r="G56" s="241"/>
      <c r="H56" s="241"/>
      <c r="I56" s="241"/>
      <c r="J56" s="241"/>
      <c r="K56" s="265"/>
    </row>
    <row r="57" spans="1:11" ht="25.5" x14ac:dyDescent="0.2">
      <c r="A57" s="147">
        <f t="shared" si="1"/>
        <v>6</v>
      </c>
      <c r="B57" s="173" t="s">
        <v>445</v>
      </c>
      <c r="C57" s="116" t="str">
        <f>IFERROR(VLOOKUP(A57,$B$217:$D$231,2,FALSE),"")</f>
        <v>SINAPI</v>
      </c>
      <c r="D57" s="97" t="str">
        <f>IFERROR(VLOOKUP(A57,$B$217:$D$231,3,FALSE),"")</f>
        <v>2026/01</v>
      </c>
      <c r="E57" s="98" t="s">
        <v>446</v>
      </c>
      <c r="F57" s="119" t="s">
        <v>39</v>
      </c>
      <c r="G57" s="99">
        <v>6.9</v>
      </c>
      <c r="H57" s="99">
        <f t="shared" ref="H57" si="16">ROUND(J57/1.21,2)</f>
        <v>11.33</v>
      </c>
      <c r="I57" s="99">
        <f t="shared" ref="I57" si="17">ROUND(G57*H57,2)</f>
        <v>78.180000000000007</v>
      </c>
      <c r="J57" s="283">
        <v>13.71</v>
      </c>
      <c r="K57" s="175">
        <f>ROUND(G57*J57,2)</f>
        <v>94.6</v>
      </c>
    </row>
    <row r="58" spans="1:11" ht="25.5" x14ac:dyDescent="0.2">
      <c r="A58" s="147">
        <f t="shared" si="1"/>
        <v>6</v>
      </c>
      <c r="B58" s="173" t="s">
        <v>183</v>
      </c>
      <c r="C58" s="116" t="str">
        <f>IFERROR(VLOOKUP(A58,$B$217:$D$231,2,FALSE),"")</f>
        <v>SINAPI</v>
      </c>
      <c r="D58" s="97" t="str">
        <f>IFERROR(VLOOKUP(A58,$B$217:$D$231,3,FALSE),"")</f>
        <v>2026/01</v>
      </c>
      <c r="E58" s="98" t="s">
        <v>184</v>
      </c>
      <c r="F58" s="119" t="s">
        <v>39</v>
      </c>
      <c r="G58" s="99">
        <v>162.30000000000001</v>
      </c>
      <c r="H58" s="99">
        <f t="shared" ref="H58:H61" si="18">ROUND(J58/1.21,2)</f>
        <v>9.1199999999999992</v>
      </c>
      <c r="I58" s="99">
        <f t="shared" ref="I58:I61" si="19">ROUND(G58*H58,2)</f>
        <v>1480.18</v>
      </c>
      <c r="J58" s="283">
        <v>11.04</v>
      </c>
      <c r="K58" s="175">
        <f>ROUND(G58*J58,2)</f>
        <v>1791.79</v>
      </c>
    </row>
    <row r="59" spans="1:11" ht="38.25" x14ac:dyDescent="0.2">
      <c r="A59" s="147">
        <f t="shared" si="1"/>
        <v>6</v>
      </c>
      <c r="B59" s="173" t="s">
        <v>185</v>
      </c>
      <c r="C59" s="116" t="str">
        <f>IFERROR(VLOOKUP(A59,$B$217:$D$231,2,FALSE),"")</f>
        <v>SINAPI</v>
      </c>
      <c r="D59" s="97" t="str">
        <f>IFERROR(VLOOKUP(A59,$B$217:$D$231,3,FALSE),"")</f>
        <v>2026/01</v>
      </c>
      <c r="E59" s="98" t="s">
        <v>186</v>
      </c>
      <c r="F59" s="119" t="s">
        <v>39</v>
      </c>
      <c r="G59" s="99">
        <v>26.2</v>
      </c>
      <c r="H59" s="99">
        <f t="shared" si="18"/>
        <v>13.36</v>
      </c>
      <c r="I59" s="99">
        <f t="shared" si="19"/>
        <v>350.03</v>
      </c>
      <c r="J59" s="283">
        <v>16.16</v>
      </c>
      <c r="K59" s="175">
        <f>ROUND(G59*J59,2)</f>
        <v>423.39</v>
      </c>
    </row>
    <row r="60" spans="1:11" ht="38.25" x14ac:dyDescent="0.2">
      <c r="A60" s="147">
        <f t="shared" si="1"/>
        <v>6</v>
      </c>
      <c r="B60" s="173" t="s">
        <v>767</v>
      </c>
      <c r="C60" s="116" t="str">
        <f>IFERROR(VLOOKUP(A60,$B$217:$D$231,2,FALSE),"")</f>
        <v>SINAPI</v>
      </c>
      <c r="D60" s="97" t="str">
        <f>IFERROR(VLOOKUP(A60,$B$217:$D$231,3,FALSE),"")</f>
        <v>2026/01</v>
      </c>
      <c r="E60" s="98" t="s">
        <v>768</v>
      </c>
      <c r="F60" s="119" t="s">
        <v>35</v>
      </c>
      <c r="G60" s="99">
        <v>5</v>
      </c>
      <c r="H60" s="99">
        <f t="shared" si="18"/>
        <v>11.98</v>
      </c>
      <c r="I60" s="99">
        <f t="shared" si="19"/>
        <v>59.9</v>
      </c>
      <c r="J60" s="283">
        <v>14.5</v>
      </c>
      <c r="K60" s="175">
        <f>ROUND(G60*J60,2)</f>
        <v>72.5</v>
      </c>
    </row>
    <row r="61" spans="1:11" ht="51" x14ac:dyDescent="0.2">
      <c r="A61" s="147">
        <f t="shared" si="1"/>
        <v>8</v>
      </c>
      <c r="B61" s="173" t="s">
        <v>769</v>
      </c>
      <c r="C61" s="116" t="str">
        <f>IFERROR(VLOOKUP(A61,$B$217:$D$231,2,FALSE),"")</f>
        <v>SINAPI</v>
      </c>
      <c r="D61" s="97" t="str">
        <f>IFERROR(VLOOKUP(A61,$B$217:$D$231,3,FALSE),"")</f>
        <v>2026/01</v>
      </c>
      <c r="E61" s="98" t="s">
        <v>770</v>
      </c>
      <c r="F61" s="119" t="s">
        <v>40</v>
      </c>
      <c r="G61" s="99">
        <v>25</v>
      </c>
      <c r="H61" s="99">
        <f t="shared" si="18"/>
        <v>115.86</v>
      </c>
      <c r="I61" s="99">
        <f t="shared" si="19"/>
        <v>2896.5</v>
      </c>
      <c r="J61" s="283">
        <v>140.19</v>
      </c>
      <c r="K61" s="175">
        <f>ROUND(G61*J61,2)</f>
        <v>3504.75</v>
      </c>
    </row>
    <row r="62" spans="1:11" x14ac:dyDescent="0.2">
      <c r="A62" s="147">
        <f t="shared" si="1"/>
        <v>16</v>
      </c>
      <c r="B62" s="272" t="s">
        <v>173</v>
      </c>
      <c r="C62" s="190"/>
      <c r="D62" s="190"/>
      <c r="E62" s="190"/>
      <c r="F62" s="190"/>
      <c r="G62" s="190"/>
      <c r="H62" s="190"/>
      <c r="I62" s="190"/>
      <c r="J62" s="191"/>
      <c r="K62" s="176">
        <f>SUM(K42:K61)</f>
        <v>10221.560000000001</v>
      </c>
    </row>
    <row r="63" spans="1:11" x14ac:dyDescent="0.2">
      <c r="A63" s="147">
        <f t="shared" si="1"/>
        <v>1</v>
      </c>
      <c r="B63" s="172">
        <v>5</v>
      </c>
      <c r="C63" s="182" t="s">
        <v>425</v>
      </c>
      <c r="D63" s="183"/>
      <c r="E63" s="183"/>
      <c r="F63" s="183"/>
      <c r="G63" s="183"/>
      <c r="H63" s="183"/>
      <c r="I63" s="183"/>
      <c r="J63" s="183"/>
      <c r="K63" s="275"/>
    </row>
    <row r="64" spans="1:11" x14ac:dyDescent="0.2">
      <c r="A64" s="147">
        <f t="shared" si="1"/>
        <v>5</v>
      </c>
      <c r="B64" s="172" t="s">
        <v>197</v>
      </c>
      <c r="C64" s="182" t="s">
        <v>426</v>
      </c>
      <c r="D64" s="183"/>
      <c r="E64" s="183"/>
      <c r="F64" s="183"/>
      <c r="G64" s="183"/>
      <c r="H64" s="183"/>
      <c r="I64" s="183"/>
      <c r="J64" s="183"/>
      <c r="K64" s="275"/>
    </row>
    <row r="65" spans="1:12" ht="51" x14ac:dyDescent="0.2">
      <c r="A65" s="147">
        <f t="shared" si="1"/>
        <v>7</v>
      </c>
      <c r="B65" s="173" t="s">
        <v>1594</v>
      </c>
      <c r="C65" s="116" t="str">
        <f>IFERROR(VLOOKUP(A65,$B$217:$D$231,2,FALSE),"")</f>
        <v>SINAPI</v>
      </c>
      <c r="D65" s="97" t="str">
        <f>IFERROR(VLOOKUP(A65,$B$217:$D$231,3,FALSE),"")</f>
        <v>2026/01</v>
      </c>
      <c r="E65" s="98" t="s">
        <v>1595</v>
      </c>
      <c r="F65" s="119" t="s">
        <v>37</v>
      </c>
      <c r="G65" s="99">
        <v>0.61</v>
      </c>
      <c r="H65" s="99">
        <f t="shared" si="3"/>
        <v>179.49</v>
      </c>
      <c r="I65" s="99">
        <f t="shared" si="4"/>
        <v>109.49</v>
      </c>
      <c r="J65" s="283">
        <v>217.18</v>
      </c>
      <c r="K65" s="175">
        <f>ROUND(G65*J65,2)</f>
        <v>132.47999999999999</v>
      </c>
      <c r="L65" s="136" t="s">
        <v>1800</v>
      </c>
    </row>
    <row r="66" spans="1:12" ht="63.75" x14ac:dyDescent="0.2">
      <c r="A66" s="147">
        <f t="shared" si="1"/>
        <v>7</v>
      </c>
      <c r="B66" s="173" t="s">
        <v>1596</v>
      </c>
      <c r="C66" s="116" t="str">
        <f>IFERROR(VLOOKUP(A66,$B$217:$D$231,2,FALSE),"")</f>
        <v>SINAPI</v>
      </c>
      <c r="D66" s="97" t="str">
        <f>IFERROR(VLOOKUP(A66,$B$217:$D$231,3,FALSE),"")</f>
        <v>2026/01</v>
      </c>
      <c r="E66" s="98" t="s">
        <v>1597</v>
      </c>
      <c r="F66" s="119" t="s">
        <v>37</v>
      </c>
      <c r="G66" s="99">
        <v>15</v>
      </c>
      <c r="H66" s="99">
        <f t="shared" si="3"/>
        <v>89.92</v>
      </c>
      <c r="I66" s="99">
        <f t="shared" si="4"/>
        <v>1348.8</v>
      </c>
      <c r="J66" s="283">
        <v>108.8</v>
      </c>
      <c r="K66" s="175">
        <f>ROUND(G66*J66,2)</f>
        <v>1632</v>
      </c>
      <c r="L66" s="136" t="s">
        <v>1801</v>
      </c>
    </row>
    <row r="67" spans="1:12" x14ac:dyDescent="0.2">
      <c r="A67" s="147">
        <f t="shared" si="1"/>
        <v>5</v>
      </c>
      <c r="B67" s="172" t="s">
        <v>1532</v>
      </c>
      <c r="C67" s="182" t="s">
        <v>427</v>
      </c>
      <c r="D67" s="183"/>
      <c r="E67" s="183"/>
      <c r="F67" s="183"/>
      <c r="G67" s="183"/>
      <c r="H67" s="183"/>
      <c r="I67" s="183"/>
      <c r="J67" s="183"/>
      <c r="K67" s="275"/>
    </row>
    <row r="68" spans="1:12" ht="38.25" x14ac:dyDescent="0.2">
      <c r="A68" s="147">
        <f t="shared" si="1"/>
        <v>7</v>
      </c>
      <c r="B68" s="173" t="s">
        <v>1598</v>
      </c>
      <c r="C68" s="116" t="str">
        <f>IFERROR(VLOOKUP(A68,$B$217:$D$231,2,FALSE),"")</f>
        <v>SINAPI</v>
      </c>
      <c r="D68" s="97" t="str">
        <f>IFERROR(VLOOKUP(A68,$B$217:$D$231,3,FALSE),"")</f>
        <v>2026/01</v>
      </c>
      <c r="E68" s="98" t="s">
        <v>1599</v>
      </c>
      <c r="F68" s="119" t="s">
        <v>40</v>
      </c>
      <c r="G68" s="99">
        <v>4.2</v>
      </c>
      <c r="H68" s="99">
        <f t="shared" si="3"/>
        <v>60.63</v>
      </c>
      <c r="I68" s="99">
        <f t="shared" si="4"/>
        <v>254.65</v>
      </c>
      <c r="J68" s="283">
        <v>73.36</v>
      </c>
      <c r="K68" s="175">
        <f>ROUND(G68*J68,2)</f>
        <v>308.11</v>
      </c>
    </row>
    <row r="69" spans="1:12" ht="38.25" x14ac:dyDescent="0.2">
      <c r="A69" s="147">
        <f t="shared" si="1"/>
        <v>7</v>
      </c>
      <c r="B69" s="173" t="s">
        <v>1600</v>
      </c>
      <c r="C69" s="116" t="str">
        <f>IFERROR(VLOOKUP(A69,$B$217:$D$231,2,FALSE),"")</f>
        <v>SINAPI</v>
      </c>
      <c r="D69" s="97" t="str">
        <f>IFERROR(VLOOKUP(A69,$B$217:$D$231,3,FALSE),"")</f>
        <v>2026/01</v>
      </c>
      <c r="E69" s="98" t="s">
        <v>1601</v>
      </c>
      <c r="F69" s="119" t="s">
        <v>40</v>
      </c>
      <c r="G69" s="99">
        <v>4.2</v>
      </c>
      <c r="H69" s="99">
        <f t="shared" si="3"/>
        <v>47.2</v>
      </c>
      <c r="I69" s="99">
        <f t="shared" si="4"/>
        <v>198.24</v>
      </c>
      <c r="J69" s="283">
        <v>57.11</v>
      </c>
      <c r="K69" s="175">
        <f>ROUND(G69*J69,2)</f>
        <v>239.86</v>
      </c>
    </row>
    <row r="70" spans="1:12" x14ac:dyDescent="0.2">
      <c r="A70" s="147"/>
      <c r="B70" s="272" t="s">
        <v>173</v>
      </c>
      <c r="C70" s="190"/>
      <c r="D70" s="190"/>
      <c r="E70" s="190"/>
      <c r="F70" s="190"/>
      <c r="G70" s="190"/>
      <c r="H70" s="190"/>
      <c r="I70" s="190"/>
      <c r="J70" s="191"/>
      <c r="K70" s="176">
        <f>SUM(K65:K69)</f>
        <v>2312.4500000000003</v>
      </c>
    </row>
    <row r="71" spans="1:12" x14ac:dyDescent="0.2">
      <c r="A71" s="147">
        <f t="shared" si="1"/>
        <v>1</v>
      </c>
      <c r="B71" s="172">
        <v>6</v>
      </c>
      <c r="C71" s="182" t="s">
        <v>428</v>
      </c>
      <c r="D71" s="183"/>
      <c r="E71" s="183"/>
      <c r="F71" s="183"/>
      <c r="G71" s="183"/>
      <c r="H71" s="183"/>
      <c r="I71" s="183"/>
      <c r="J71" s="183"/>
      <c r="K71" s="275"/>
    </row>
    <row r="72" spans="1:12" x14ac:dyDescent="0.2">
      <c r="A72" s="147"/>
      <c r="B72" s="172" t="s">
        <v>198</v>
      </c>
      <c r="C72" s="182" t="s">
        <v>591</v>
      </c>
      <c r="D72" s="183"/>
      <c r="E72" s="183"/>
      <c r="F72" s="183"/>
      <c r="G72" s="183"/>
      <c r="H72" s="183"/>
      <c r="I72" s="183"/>
      <c r="J72" s="183"/>
      <c r="K72" s="275"/>
    </row>
    <row r="73" spans="1:12" ht="89.25" x14ac:dyDescent="0.2">
      <c r="A73" s="147">
        <f t="shared" si="1"/>
        <v>6</v>
      </c>
      <c r="B73" s="173" t="s">
        <v>429</v>
      </c>
      <c r="C73" s="116" t="str">
        <f>IFERROR(VLOOKUP(A73,$B$217:$D$231,2,FALSE),"")</f>
        <v>SINAPI</v>
      </c>
      <c r="D73" s="97" t="str">
        <f>IFERROR(VLOOKUP(A73,$B$217:$D$231,3,FALSE),"")</f>
        <v>2026/01</v>
      </c>
      <c r="E73" s="98" t="s">
        <v>430</v>
      </c>
      <c r="F73" s="119" t="s">
        <v>35</v>
      </c>
      <c r="G73" s="99">
        <v>1</v>
      </c>
      <c r="H73" s="99">
        <f t="shared" si="3"/>
        <v>1488.39</v>
      </c>
      <c r="I73" s="99">
        <f t="shared" si="4"/>
        <v>1488.39</v>
      </c>
      <c r="J73" s="283">
        <v>1800.95</v>
      </c>
      <c r="K73" s="175">
        <f>ROUND(G73*J73,2)</f>
        <v>1800.95</v>
      </c>
      <c r="L73" s="136" t="s">
        <v>1819</v>
      </c>
    </row>
    <row r="74" spans="1:12" x14ac:dyDescent="0.2">
      <c r="A74" s="147"/>
      <c r="B74" s="272" t="s">
        <v>173</v>
      </c>
      <c r="C74" s="190"/>
      <c r="D74" s="190"/>
      <c r="E74" s="190"/>
      <c r="F74" s="190"/>
      <c r="G74" s="190"/>
      <c r="H74" s="190"/>
      <c r="I74" s="190"/>
      <c r="J74" s="191"/>
      <c r="K74" s="176">
        <f>SUM(K73)</f>
        <v>1800.95</v>
      </c>
    </row>
    <row r="75" spans="1:12" x14ac:dyDescent="0.2">
      <c r="A75" s="147">
        <f t="shared" si="1"/>
        <v>1</v>
      </c>
      <c r="B75" s="172">
        <v>7</v>
      </c>
      <c r="C75" s="182" t="s">
        <v>431</v>
      </c>
      <c r="D75" s="183"/>
      <c r="E75" s="183"/>
      <c r="F75" s="183"/>
      <c r="G75" s="183"/>
      <c r="H75" s="183"/>
      <c r="I75" s="183"/>
      <c r="J75" s="183"/>
      <c r="K75" s="275"/>
    </row>
    <row r="76" spans="1:12" x14ac:dyDescent="0.2">
      <c r="A76" s="147">
        <f t="shared" si="1"/>
        <v>5</v>
      </c>
      <c r="B76" s="172" t="s">
        <v>203</v>
      </c>
      <c r="C76" s="182" t="s">
        <v>432</v>
      </c>
      <c r="D76" s="183"/>
      <c r="E76" s="183"/>
      <c r="F76" s="183"/>
      <c r="G76" s="183"/>
      <c r="H76" s="183"/>
      <c r="I76" s="183"/>
      <c r="J76" s="183"/>
      <c r="K76" s="275"/>
    </row>
    <row r="77" spans="1:12" ht="25.5" x14ac:dyDescent="0.2">
      <c r="A77" s="147">
        <f t="shared" si="1"/>
        <v>15</v>
      </c>
      <c r="B77" s="173" t="s">
        <v>433</v>
      </c>
      <c r="C77" s="117" t="str">
        <f>IFERROR(VLOOKUP(A77,$B$217:$D$231,2,FALSE),"")</f>
        <v xml:space="preserve"> CPOS</v>
      </c>
      <c r="D77" s="100" t="str">
        <f>IFERROR(VLOOKUP(A77,$B$217:$D$231,3,FALSE),"")</f>
        <v>2025/11</v>
      </c>
      <c r="E77" s="145" t="s">
        <v>434</v>
      </c>
      <c r="F77" s="119" t="s">
        <v>37</v>
      </c>
      <c r="G77" s="143">
        <v>6.3</v>
      </c>
      <c r="H77" s="99">
        <f t="shared" si="3"/>
        <v>1332.82</v>
      </c>
      <c r="I77" s="99">
        <f t="shared" si="4"/>
        <v>8396.77</v>
      </c>
      <c r="J77" s="283">
        <v>1612.71</v>
      </c>
      <c r="K77" s="174">
        <f>ROUND(G77*J77,2)</f>
        <v>10160.07</v>
      </c>
      <c r="L77" s="136" t="s">
        <v>1820</v>
      </c>
    </row>
    <row r="78" spans="1:12" x14ac:dyDescent="0.2">
      <c r="A78" s="147">
        <f t="shared" si="1"/>
        <v>5</v>
      </c>
      <c r="B78" s="172" t="s">
        <v>204</v>
      </c>
      <c r="C78" s="182" t="s">
        <v>435</v>
      </c>
      <c r="D78" s="183"/>
      <c r="E78" s="183"/>
      <c r="F78" s="183"/>
      <c r="G78" s="183"/>
      <c r="H78" s="183"/>
      <c r="I78" s="183"/>
      <c r="J78" s="183"/>
      <c r="K78" s="275"/>
    </row>
    <row r="79" spans="1:12" ht="38.25" x14ac:dyDescent="0.2">
      <c r="A79" s="147">
        <f t="shared" si="1"/>
        <v>6</v>
      </c>
      <c r="B79" s="173" t="s">
        <v>1991</v>
      </c>
      <c r="C79" s="117" t="str">
        <f>IFERROR(VLOOKUP(A79,$B$217:$D$231,2,FALSE),"")</f>
        <v>SINAPI</v>
      </c>
      <c r="D79" s="100" t="str">
        <f>IFERROR(VLOOKUP(A79,$B$217:$D$231,3,FALSE),"")</f>
        <v>2026/01</v>
      </c>
      <c r="E79" s="98" t="s">
        <v>1992</v>
      </c>
      <c r="F79" s="119" t="s">
        <v>40</v>
      </c>
      <c r="G79" s="99">
        <v>7.4</v>
      </c>
      <c r="H79" s="99">
        <f t="shared" ref="H79:H80" si="20">ROUND(J79/1.21,2)</f>
        <v>32.11</v>
      </c>
      <c r="I79" s="99">
        <f t="shared" ref="I79:I80" si="21">ROUND(G79*H79,2)</f>
        <v>237.61</v>
      </c>
      <c r="J79" s="283">
        <v>38.85</v>
      </c>
      <c r="K79" s="175">
        <f>ROUND(G79*J79,2)</f>
        <v>287.49</v>
      </c>
    </row>
    <row r="80" spans="1:12" ht="38.25" x14ac:dyDescent="0.2">
      <c r="A80" s="147">
        <f t="shared" ref="A80" si="22">LEN(B80)</f>
        <v>6</v>
      </c>
      <c r="B80" s="173" t="s">
        <v>1845</v>
      </c>
      <c r="C80" s="117" t="str">
        <f>IFERROR(VLOOKUP(A80,$B$217:$D$231,2,FALSE),"")</f>
        <v>SINAPI</v>
      </c>
      <c r="D80" s="100" t="str">
        <f>IFERROR(VLOOKUP(A80,$B$217:$D$231,3,FALSE),"")</f>
        <v>2026/01</v>
      </c>
      <c r="E80" s="98" t="s">
        <v>1988</v>
      </c>
      <c r="F80" s="119" t="s">
        <v>37</v>
      </c>
      <c r="G80" s="143">
        <v>3.84</v>
      </c>
      <c r="H80" s="99">
        <f t="shared" si="20"/>
        <v>608.09</v>
      </c>
      <c r="I80" s="99">
        <f t="shared" si="21"/>
        <v>2335.0700000000002</v>
      </c>
      <c r="J80" s="283">
        <v>735.79</v>
      </c>
      <c r="K80" s="174">
        <f>ROUND(G80*J80,2)</f>
        <v>2825.43</v>
      </c>
      <c r="L80" s="136" t="s">
        <v>1822</v>
      </c>
    </row>
    <row r="81" spans="1:12" ht="25.5" x14ac:dyDescent="0.2">
      <c r="A81" s="147">
        <f t="shared" si="1"/>
        <v>15</v>
      </c>
      <c r="B81" s="177" t="s">
        <v>1602</v>
      </c>
      <c r="C81" s="117" t="str">
        <f>IFERROR(VLOOKUP(A81,$B$217:$D$231,2,FALSE),"")</f>
        <v xml:space="preserve"> CPOS</v>
      </c>
      <c r="D81" s="100" t="str">
        <f>IFERROR(VLOOKUP(A81,$B$217:$D$231,3,FALSE),"")</f>
        <v>2025/11</v>
      </c>
      <c r="E81" s="145" t="s">
        <v>1603</v>
      </c>
      <c r="F81" s="119" t="s">
        <v>37</v>
      </c>
      <c r="G81" s="143">
        <v>117.5</v>
      </c>
      <c r="H81" s="99">
        <f t="shared" si="3"/>
        <v>827.02</v>
      </c>
      <c r="I81" s="99">
        <f t="shared" si="4"/>
        <v>97174.85</v>
      </c>
      <c r="J81" s="283">
        <v>1000.69</v>
      </c>
      <c r="K81" s="175">
        <f>ROUND(G81*J81,2)</f>
        <v>117581.08</v>
      </c>
      <c r="L81" s="136" t="s">
        <v>2016</v>
      </c>
    </row>
    <row r="82" spans="1:12" ht="25.5" x14ac:dyDescent="0.2">
      <c r="A82" s="147">
        <f t="shared" si="1"/>
        <v>17</v>
      </c>
      <c r="B82" s="173" t="s">
        <v>1604</v>
      </c>
      <c r="C82" s="117" t="str">
        <f>IFERROR(VLOOKUP(A82,$B$217:$D$231,2,FALSE),"")</f>
        <v/>
      </c>
      <c r="D82" s="100" t="str">
        <f>IFERROR(VLOOKUP(A82,$B$217:$D$231,3,FALSE),"")</f>
        <v/>
      </c>
      <c r="E82" s="145" t="s">
        <v>1605</v>
      </c>
      <c r="F82" s="119" t="s">
        <v>37</v>
      </c>
      <c r="G82" s="143">
        <v>27.14</v>
      </c>
      <c r="H82" s="99">
        <f t="shared" si="3"/>
        <v>68.88</v>
      </c>
      <c r="I82" s="99">
        <f t="shared" si="4"/>
        <v>1869.4</v>
      </c>
      <c r="J82" s="283">
        <v>83.35</v>
      </c>
      <c r="K82" s="174">
        <f>ROUND(G82*J82,2)</f>
        <v>2262.12</v>
      </c>
      <c r="L82" s="136" t="s">
        <v>1821</v>
      </c>
    </row>
    <row r="83" spans="1:12" x14ac:dyDescent="0.2">
      <c r="A83" s="147"/>
      <c r="B83" s="272" t="s">
        <v>173</v>
      </c>
      <c r="C83" s="190"/>
      <c r="D83" s="190"/>
      <c r="E83" s="190"/>
      <c r="F83" s="190"/>
      <c r="G83" s="190"/>
      <c r="H83" s="190"/>
      <c r="I83" s="190"/>
      <c r="J83" s="191"/>
      <c r="K83" s="178">
        <f>SUM(K77:K82)</f>
        <v>133116.19</v>
      </c>
    </row>
    <row r="84" spans="1:12" x14ac:dyDescent="0.2">
      <c r="A84" s="147">
        <f t="shared" si="1"/>
        <v>1</v>
      </c>
      <c r="B84" s="172">
        <v>8</v>
      </c>
      <c r="C84" s="182" t="s">
        <v>436</v>
      </c>
      <c r="D84" s="183"/>
      <c r="E84" s="183"/>
      <c r="F84" s="183"/>
      <c r="G84" s="183"/>
      <c r="H84" s="183"/>
      <c r="I84" s="183"/>
      <c r="J84" s="183"/>
      <c r="K84" s="275"/>
    </row>
    <row r="85" spans="1:12" x14ac:dyDescent="0.2">
      <c r="A85" s="147">
        <f t="shared" si="1"/>
        <v>5</v>
      </c>
      <c r="B85" s="172" t="s">
        <v>205</v>
      </c>
      <c r="C85" s="182" t="s">
        <v>437</v>
      </c>
      <c r="D85" s="183"/>
      <c r="E85" s="183"/>
      <c r="F85" s="183"/>
      <c r="G85" s="183"/>
      <c r="H85" s="183"/>
      <c r="I85" s="183"/>
      <c r="J85" s="183"/>
      <c r="K85" s="275"/>
    </row>
    <row r="86" spans="1:12" ht="38.25" x14ac:dyDescent="0.2">
      <c r="A86" s="147">
        <f t="shared" si="1"/>
        <v>7</v>
      </c>
      <c r="B86" s="173" t="s">
        <v>1606</v>
      </c>
      <c r="C86" s="116" t="str">
        <f>IFERROR(VLOOKUP(A86,$B$217:$D$231,2,FALSE),"")</f>
        <v>SINAPI</v>
      </c>
      <c r="D86" s="97" t="str">
        <f>IFERROR(VLOOKUP(A86,$B$217:$D$231,3,FALSE),"")</f>
        <v>2026/01</v>
      </c>
      <c r="E86" s="98" t="s">
        <v>1607</v>
      </c>
      <c r="F86" s="119" t="s">
        <v>37</v>
      </c>
      <c r="G86" s="99">
        <v>6.3</v>
      </c>
      <c r="H86" s="99">
        <f t="shared" si="3"/>
        <v>367.44</v>
      </c>
      <c r="I86" s="99">
        <f t="shared" si="4"/>
        <v>2314.87</v>
      </c>
      <c r="J86" s="283">
        <v>444.6</v>
      </c>
      <c r="K86" s="175">
        <f>ROUND(G86*J86,2)</f>
        <v>2800.98</v>
      </c>
      <c r="L86" s="136" t="s">
        <v>1823</v>
      </c>
    </row>
    <row r="87" spans="1:12" x14ac:dyDescent="0.2">
      <c r="A87" s="147"/>
      <c r="B87" s="272" t="s">
        <v>173</v>
      </c>
      <c r="C87" s="190"/>
      <c r="D87" s="190"/>
      <c r="E87" s="190"/>
      <c r="F87" s="190"/>
      <c r="G87" s="190"/>
      <c r="H87" s="190"/>
      <c r="I87" s="190"/>
      <c r="J87" s="191"/>
      <c r="K87" s="176">
        <f>SUM(K86)</f>
        <v>2800.98</v>
      </c>
    </row>
    <row r="88" spans="1:12" x14ac:dyDescent="0.2">
      <c r="A88" s="147">
        <f t="shared" si="1"/>
        <v>1</v>
      </c>
      <c r="B88" s="172">
        <v>9</v>
      </c>
      <c r="C88" s="182" t="s">
        <v>438</v>
      </c>
      <c r="D88" s="183"/>
      <c r="E88" s="183"/>
      <c r="F88" s="183"/>
      <c r="G88" s="183"/>
      <c r="H88" s="183"/>
      <c r="I88" s="183"/>
      <c r="J88" s="183"/>
      <c r="K88" s="275"/>
    </row>
    <row r="89" spans="1:12" x14ac:dyDescent="0.2">
      <c r="A89" s="147">
        <f t="shared" si="1"/>
        <v>5</v>
      </c>
      <c r="B89" s="172" t="s">
        <v>471</v>
      </c>
      <c r="C89" s="182" t="s">
        <v>439</v>
      </c>
      <c r="D89" s="183"/>
      <c r="E89" s="183"/>
      <c r="F89" s="183"/>
      <c r="G89" s="183"/>
      <c r="H89" s="183"/>
      <c r="I89" s="183"/>
      <c r="J89" s="183"/>
      <c r="K89" s="275"/>
    </row>
    <row r="90" spans="1:12" ht="25.5" x14ac:dyDescent="0.2">
      <c r="A90" s="147">
        <f t="shared" si="1"/>
        <v>15</v>
      </c>
      <c r="B90" s="173" t="s">
        <v>440</v>
      </c>
      <c r="C90" s="116" t="str">
        <f>IFERROR(VLOOKUP(A90,$B$217:$D$231,2,FALSE),"")</f>
        <v xml:space="preserve"> CPOS</v>
      </c>
      <c r="D90" s="97" t="str">
        <f>IFERROR(VLOOKUP(A90,$B$217:$D$231,3,FALSE),"")</f>
        <v>2025/11</v>
      </c>
      <c r="E90" s="98" t="s">
        <v>441</v>
      </c>
      <c r="F90" s="119" t="s">
        <v>39</v>
      </c>
      <c r="G90" s="99">
        <v>1369.65</v>
      </c>
      <c r="H90" s="99">
        <f t="shared" si="3"/>
        <v>28.72</v>
      </c>
      <c r="I90" s="99">
        <f t="shared" si="4"/>
        <v>39336.35</v>
      </c>
      <c r="J90" s="283">
        <v>34.75</v>
      </c>
      <c r="K90" s="175">
        <f>ROUND(G90*J90,2)</f>
        <v>47595.34</v>
      </c>
      <c r="L90" s="136" t="s">
        <v>1818</v>
      </c>
    </row>
    <row r="91" spans="1:12" x14ac:dyDescent="0.2">
      <c r="A91" s="147">
        <f t="shared" si="1"/>
        <v>5</v>
      </c>
      <c r="B91" s="172" t="s">
        <v>472</v>
      </c>
      <c r="C91" s="182" t="s">
        <v>442</v>
      </c>
      <c r="D91" s="183"/>
      <c r="E91" s="183"/>
      <c r="F91" s="183"/>
      <c r="G91" s="183"/>
      <c r="H91" s="183"/>
      <c r="I91" s="183"/>
      <c r="J91" s="183"/>
      <c r="K91" s="275"/>
    </row>
    <row r="92" spans="1:12" ht="38.25" x14ac:dyDescent="0.2">
      <c r="A92" s="147">
        <f t="shared" si="1"/>
        <v>15</v>
      </c>
      <c r="B92" s="173" t="s">
        <v>443</v>
      </c>
      <c r="C92" s="116" t="str">
        <f>IFERROR(VLOOKUP(A92,$B$217:$D$231,2,FALSE),"")</f>
        <v xml:space="preserve"> CPOS</v>
      </c>
      <c r="D92" s="97" t="str">
        <f>IFERROR(VLOOKUP(A92,$B$217:$D$231,3,FALSE),"")</f>
        <v>2025/11</v>
      </c>
      <c r="E92" s="98" t="s">
        <v>444</v>
      </c>
      <c r="F92" s="119" t="s">
        <v>37</v>
      </c>
      <c r="G92" s="99">
        <v>68.48</v>
      </c>
      <c r="H92" s="99">
        <f t="shared" si="3"/>
        <v>152.47</v>
      </c>
      <c r="I92" s="99">
        <f t="shared" si="4"/>
        <v>10441.15</v>
      </c>
      <c r="J92" s="283">
        <v>184.49</v>
      </c>
      <c r="K92" s="175">
        <f>ROUND(G92*J92,2)</f>
        <v>12633.88</v>
      </c>
      <c r="L92" s="136" t="s">
        <v>1818</v>
      </c>
    </row>
    <row r="93" spans="1:12" x14ac:dyDescent="0.2">
      <c r="A93" s="147"/>
      <c r="B93" s="272" t="s">
        <v>173</v>
      </c>
      <c r="C93" s="190"/>
      <c r="D93" s="190"/>
      <c r="E93" s="190"/>
      <c r="F93" s="190"/>
      <c r="G93" s="190"/>
      <c r="H93" s="190"/>
      <c r="I93" s="190"/>
      <c r="J93" s="191"/>
      <c r="K93" s="176">
        <f>SUM(K90:K92)</f>
        <v>60229.219999999994</v>
      </c>
    </row>
    <row r="94" spans="1:12" x14ac:dyDescent="0.2">
      <c r="A94" s="147">
        <f t="shared" si="1"/>
        <v>2</v>
      </c>
      <c r="B94" s="172">
        <v>10</v>
      </c>
      <c r="C94" s="182" t="s">
        <v>459</v>
      </c>
      <c r="D94" s="183"/>
      <c r="E94" s="183"/>
      <c r="F94" s="183"/>
      <c r="G94" s="183"/>
      <c r="H94" s="183"/>
      <c r="I94" s="183"/>
      <c r="J94" s="183"/>
      <c r="K94" s="275"/>
    </row>
    <row r="95" spans="1:12" x14ac:dyDescent="0.2">
      <c r="A95" s="147">
        <f>LEN(B95)</f>
        <v>5</v>
      </c>
      <c r="B95" s="172" t="s">
        <v>480</v>
      </c>
      <c r="C95" s="182" t="s">
        <v>1989</v>
      </c>
      <c r="D95" s="183"/>
      <c r="E95" s="183"/>
      <c r="F95" s="183"/>
      <c r="G95" s="183"/>
      <c r="H95" s="183"/>
      <c r="I95" s="183"/>
      <c r="J95" s="183"/>
      <c r="K95" s="275"/>
    </row>
    <row r="96" spans="1:12" ht="51" x14ac:dyDescent="0.2">
      <c r="A96" s="147">
        <f>LEN(B96)</f>
        <v>6</v>
      </c>
      <c r="B96" s="173" t="s">
        <v>460</v>
      </c>
      <c r="C96" s="116" t="str">
        <f>IFERROR(VLOOKUP(A96,$B$217:$D$231,2,FALSE),"")</f>
        <v>SINAPI</v>
      </c>
      <c r="D96" s="97" t="str">
        <f>IFERROR(VLOOKUP(A96,$B$217:$D$231,3,FALSE),"")</f>
        <v>2026/01</v>
      </c>
      <c r="E96" s="98" t="s">
        <v>461</v>
      </c>
      <c r="F96" s="119" t="s">
        <v>37</v>
      </c>
      <c r="G96" s="99">
        <v>7.04</v>
      </c>
      <c r="H96" s="99">
        <f>ROUND(J96/1.21,2)</f>
        <v>131.69</v>
      </c>
      <c r="I96" s="99">
        <f>ROUND(G96*H96,2)</f>
        <v>927.1</v>
      </c>
      <c r="J96" s="283">
        <v>159.35</v>
      </c>
      <c r="K96" s="175">
        <f>ROUND(G96*J96,2)</f>
        <v>1121.82</v>
      </c>
      <c r="L96" s="136" t="s">
        <v>1614</v>
      </c>
    </row>
    <row r="97" spans="1:12" x14ac:dyDescent="0.2">
      <c r="A97" s="147">
        <f t="shared" si="1"/>
        <v>5</v>
      </c>
      <c r="B97" s="172" t="s">
        <v>1615</v>
      </c>
      <c r="C97" s="182" t="s">
        <v>1608</v>
      </c>
      <c r="D97" s="183"/>
      <c r="E97" s="183"/>
      <c r="F97" s="183"/>
      <c r="G97" s="183"/>
      <c r="H97" s="183"/>
      <c r="I97" s="183"/>
      <c r="J97" s="183"/>
      <c r="K97" s="275"/>
    </row>
    <row r="98" spans="1:12" ht="63.75" x14ac:dyDescent="0.2">
      <c r="A98" s="147">
        <f t="shared" si="1"/>
        <v>6</v>
      </c>
      <c r="B98" s="173" t="s">
        <v>1609</v>
      </c>
      <c r="C98" s="116" t="str">
        <f>IFERROR(VLOOKUP(A98,$B$217:$D$231,2,FALSE),"")</f>
        <v>SINAPI</v>
      </c>
      <c r="D98" s="97" t="str">
        <f>IFERROR(VLOOKUP(A98,$B$217:$D$231,3,FALSE),"")</f>
        <v>2026/01</v>
      </c>
      <c r="E98" s="98" t="s">
        <v>1610</v>
      </c>
      <c r="F98" s="119" t="s">
        <v>37</v>
      </c>
      <c r="G98" s="99">
        <v>44.1</v>
      </c>
      <c r="H98" s="99">
        <f t="shared" ref="H98:H159" si="23">ROUND(J98/1.21,2)</f>
        <v>38.01</v>
      </c>
      <c r="I98" s="99">
        <f t="shared" ref="I98:I159" si="24">ROUND(G98*H98,2)</f>
        <v>1676.24</v>
      </c>
      <c r="J98" s="283">
        <v>45.99</v>
      </c>
      <c r="K98" s="175">
        <f>ROUND(G98*J98,2)</f>
        <v>2028.16</v>
      </c>
      <c r="L98" s="136" t="s">
        <v>1611</v>
      </c>
    </row>
    <row r="99" spans="1:12" ht="51" x14ac:dyDescent="0.2">
      <c r="A99" s="147">
        <f t="shared" si="1"/>
        <v>6</v>
      </c>
      <c r="B99" s="173" t="s">
        <v>1612</v>
      </c>
      <c r="C99" s="116" t="str">
        <f>IFERROR(VLOOKUP(A99,$B$217:$D$231,2,FALSE),"")</f>
        <v>SINAPI</v>
      </c>
      <c r="D99" s="97" t="str">
        <f>IFERROR(VLOOKUP(A99,$B$217:$D$231,3,FALSE),"")</f>
        <v>2026/01</v>
      </c>
      <c r="E99" s="98" t="s">
        <v>1613</v>
      </c>
      <c r="F99" s="119" t="s">
        <v>37</v>
      </c>
      <c r="G99" s="99">
        <v>44.1</v>
      </c>
      <c r="H99" s="99">
        <f t="shared" si="23"/>
        <v>66.88</v>
      </c>
      <c r="I99" s="99">
        <f t="shared" si="24"/>
        <v>2949.41</v>
      </c>
      <c r="J99" s="283">
        <v>80.92</v>
      </c>
      <c r="K99" s="175">
        <f>ROUND(G99*J99,2)</f>
        <v>3568.57</v>
      </c>
      <c r="L99" s="136" t="s">
        <v>1611</v>
      </c>
    </row>
    <row r="100" spans="1:12" x14ac:dyDescent="0.2">
      <c r="A100" s="147"/>
      <c r="B100" s="272" t="s">
        <v>173</v>
      </c>
      <c r="C100" s="190"/>
      <c r="D100" s="190"/>
      <c r="E100" s="190"/>
      <c r="F100" s="190"/>
      <c r="G100" s="190"/>
      <c r="H100" s="190"/>
      <c r="I100" s="190"/>
      <c r="J100" s="191"/>
      <c r="K100" s="176">
        <f>SUM(K96:K99)</f>
        <v>6718.55</v>
      </c>
    </row>
    <row r="101" spans="1:12" x14ac:dyDescent="0.2">
      <c r="A101" s="147">
        <f t="shared" si="1"/>
        <v>2</v>
      </c>
      <c r="B101" s="172">
        <v>11</v>
      </c>
      <c r="C101" s="182" t="s">
        <v>462</v>
      </c>
      <c r="D101" s="183"/>
      <c r="E101" s="183"/>
      <c r="F101" s="183"/>
      <c r="G101" s="183"/>
      <c r="H101" s="183"/>
      <c r="I101" s="183"/>
      <c r="J101" s="183"/>
      <c r="K101" s="275"/>
    </row>
    <row r="102" spans="1:12" x14ac:dyDescent="0.2">
      <c r="A102" s="147"/>
      <c r="B102" s="172" t="s">
        <v>484</v>
      </c>
      <c r="C102" s="182" t="s">
        <v>467</v>
      </c>
      <c r="D102" s="183"/>
      <c r="E102" s="183"/>
      <c r="F102" s="183"/>
      <c r="G102" s="183"/>
      <c r="H102" s="183"/>
      <c r="I102" s="183"/>
      <c r="J102" s="183"/>
      <c r="K102" s="275"/>
    </row>
    <row r="103" spans="1:12" ht="63.75" x14ac:dyDescent="0.2">
      <c r="A103" s="147"/>
      <c r="B103" s="173" t="s">
        <v>468</v>
      </c>
      <c r="C103" s="117" t="str">
        <f>IFERROR(VLOOKUP(A105,$B$217:$D$231,2,FALSE),"")</f>
        <v>SINAPI</v>
      </c>
      <c r="D103" s="100" t="str">
        <f>IFERROR(VLOOKUP(A105,$B$217:$D$231,3,FALSE),"")</f>
        <v>2026/01</v>
      </c>
      <c r="E103" s="145" t="s">
        <v>469</v>
      </c>
      <c r="F103" s="119" t="s">
        <v>37</v>
      </c>
      <c r="G103" s="143">
        <v>56</v>
      </c>
      <c r="H103" s="99">
        <f>ROUND(J103/1.21,2)</f>
        <v>5.16</v>
      </c>
      <c r="I103" s="99">
        <f>ROUND(G103*H103,2)</f>
        <v>288.95999999999998</v>
      </c>
      <c r="J103" s="283">
        <v>6.24</v>
      </c>
      <c r="K103" s="174">
        <f>ROUND(G103*J103,2)</f>
        <v>349.44</v>
      </c>
      <c r="L103" s="136" t="s">
        <v>1825</v>
      </c>
    </row>
    <row r="104" spans="1:12" x14ac:dyDescent="0.2">
      <c r="A104" s="147">
        <f>LEN(B102)</f>
        <v>5</v>
      </c>
      <c r="B104" s="172" t="s">
        <v>1619</v>
      </c>
      <c r="C104" s="182" t="s">
        <v>464</v>
      </c>
      <c r="D104" s="183"/>
      <c r="E104" s="183"/>
      <c r="F104" s="183"/>
      <c r="G104" s="183"/>
      <c r="H104" s="183"/>
      <c r="I104" s="183"/>
      <c r="J104" s="183"/>
      <c r="K104" s="275"/>
    </row>
    <row r="105" spans="1:12" ht="76.5" x14ac:dyDescent="0.2">
      <c r="A105" s="147">
        <f>LEN(B103)</f>
        <v>6</v>
      </c>
      <c r="B105" s="173" t="s">
        <v>465</v>
      </c>
      <c r="C105" s="116" t="str">
        <f>IFERROR(VLOOKUP(#REF!,$B$217:$D$231,2,FALSE),"")</f>
        <v/>
      </c>
      <c r="D105" s="97" t="str">
        <f>IFERROR(VLOOKUP(#REF!,$B$217:$D$231,3,FALSE),"")</f>
        <v/>
      </c>
      <c r="E105" s="98" t="s">
        <v>466</v>
      </c>
      <c r="F105" s="119" t="s">
        <v>37</v>
      </c>
      <c r="G105" s="99">
        <v>56</v>
      </c>
      <c r="H105" s="99">
        <f>ROUND(J105/1.21,2)</f>
        <v>47.62</v>
      </c>
      <c r="I105" s="99">
        <f>ROUND(G105*H105,2)</f>
        <v>2666.72</v>
      </c>
      <c r="J105" s="283">
        <v>57.62</v>
      </c>
      <c r="K105" s="175">
        <f>ROUND(G105*J105,2)</f>
        <v>3226.72</v>
      </c>
      <c r="L105" s="136" t="s">
        <v>1825</v>
      </c>
    </row>
    <row r="106" spans="1:12" x14ac:dyDescent="0.2">
      <c r="A106" s="147"/>
      <c r="B106" s="272" t="s">
        <v>173</v>
      </c>
      <c r="C106" s="190"/>
      <c r="D106" s="190"/>
      <c r="E106" s="190"/>
      <c r="F106" s="190"/>
      <c r="G106" s="190"/>
      <c r="H106" s="190"/>
      <c r="I106" s="190"/>
      <c r="J106" s="191"/>
      <c r="K106" s="178">
        <f>SUM(K102:K105)</f>
        <v>3576.16</v>
      </c>
    </row>
    <row r="107" spans="1:12" x14ac:dyDescent="0.2">
      <c r="A107" s="147">
        <f t="shared" ref="A107:A173" si="25">LEN(B107)</f>
        <v>2</v>
      </c>
      <c r="B107" s="172">
        <v>12</v>
      </c>
      <c r="C107" s="182" t="s">
        <v>470</v>
      </c>
      <c r="D107" s="183"/>
      <c r="E107" s="183"/>
      <c r="F107" s="183"/>
      <c r="G107" s="183"/>
      <c r="H107" s="183"/>
      <c r="I107" s="183"/>
      <c r="J107" s="183"/>
      <c r="K107" s="275"/>
    </row>
    <row r="108" spans="1:12" x14ac:dyDescent="0.2">
      <c r="A108" s="147">
        <f t="shared" si="25"/>
        <v>5</v>
      </c>
      <c r="B108" s="172" t="s">
        <v>500</v>
      </c>
      <c r="C108" s="182" t="s">
        <v>467</v>
      </c>
      <c r="D108" s="183"/>
      <c r="E108" s="183"/>
      <c r="F108" s="183"/>
      <c r="G108" s="183"/>
      <c r="H108" s="183"/>
      <c r="I108" s="183"/>
      <c r="J108" s="183"/>
      <c r="K108" s="275"/>
    </row>
    <row r="109" spans="1:12" ht="63.75" x14ac:dyDescent="0.2">
      <c r="A109" s="147">
        <f t="shared" si="25"/>
        <v>6</v>
      </c>
      <c r="B109" s="173" t="s">
        <v>468</v>
      </c>
      <c r="C109" s="116" t="str">
        <f>IFERROR(VLOOKUP(A109,$B$217:$D$231,2,FALSE),"")</f>
        <v>SINAPI</v>
      </c>
      <c r="D109" s="97" t="str">
        <f>IFERROR(VLOOKUP(A109,$B$217:$D$231,3,FALSE),"")</f>
        <v>2026/01</v>
      </c>
      <c r="E109" s="98" t="s">
        <v>469</v>
      </c>
      <c r="F109" s="119" t="s">
        <v>37</v>
      </c>
      <c r="G109" s="99">
        <v>117</v>
      </c>
      <c r="H109" s="99">
        <f t="shared" si="23"/>
        <v>5.16</v>
      </c>
      <c r="I109" s="99">
        <f t="shared" si="24"/>
        <v>603.72</v>
      </c>
      <c r="J109" s="283">
        <v>6.24</v>
      </c>
      <c r="K109" s="175">
        <f>ROUND(G109*J109,2)</f>
        <v>730.08</v>
      </c>
    </row>
    <row r="110" spans="1:12" x14ac:dyDescent="0.2">
      <c r="A110" s="147">
        <f t="shared" si="25"/>
        <v>5</v>
      </c>
      <c r="B110" s="172" t="s">
        <v>504</v>
      </c>
      <c r="C110" s="182" t="s">
        <v>464</v>
      </c>
      <c r="D110" s="183"/>
      <c r="E110" s="183"/>
      <c r="F110" s="183"/>
      <c r="G110" s="183"/>
      <c r="H110" s="183"/>
      <c r="I110" s="183"/>
      <c r="J110" s="183"/>
      <c r="K110" s="275"/>
    </row>
    <row r="111" spans="1:12" ht="76.5" x14ac:dyDescent="0.2">
      <c r="A111" s="147">
        <f t="shared" si="25"/>
        <v>6</v>
      </c>
      <c r="B111" s="173" t="s">
        <v>465</v>
      </c>
      <c r="C111" s="116" t="str">
        <f>IFERROR(VLOOKUP(A111,$B$217:$D$231,2,FALSE),"")</f>
        <v>SINAPI</v>
      </c>
      <c r="D111" s="97" t="str">
        <f>IFERROR(VLOOKUP(A111,$B$217:$D$231,3,FALSE),"")</f>
        <v>2026/01</v>
      </c>
      <c r="E111" s="98" t="s">
        <v>466</v>
      </c>
      <c r="F111" s="119" t="s">
        <v>37</v>
      </c>
      <c r="G111" s="99">
        <v>33</v>
      </c>
      <c r="H111" s="99">
        <f t="shared" si="23"/>
        <v>47.62</v>
      </c>
      <c r="I111" s="99">
        <f t="shared" si="24"/>
        <v>1571.46</v>
      </c>
      <c r="J111" s="283">
        <v>57.62</v>
      </c>
      <c r="K111" s="175">
        <f>ROUND(G111*J111,2)</f>
        <v>1901.46</v>
      </c>
    </row>
    <row r="112" spans="1:12" ht="89.25" x14ac:dyDescent="0.2">
      <c r="A112" s="147">
        <f t="shared" si="25"/>
        <v>6</v>
      </c>
      <c r="B112" s="173" t="s">
        <v>473</v>
      </c>
      <c r="C112" s="116" t="str">
        <f>IFERROR(VLOOKUP(A112,$B$217:$D$231,2,FALSE),"")</f>
        <v>SINAPI</v>
      </c>
      <c r="D112" s="97" t="str">
        <f>IFERROR(VLOOKUP(A112,$B$217:$D$231,3,FALSE),"")</f>
        <v>2026/01</v>
      </c>
      <c r="E112" s="98" t="s">
        <v>474</v>
      </c>
      <c r="F112" s="119" t="s">
        <v>37</v>
      </c>
      <c r="G112" s="99">
        <v>84</v>
      </c>
      <c r="H112" s="99">
        <f t="shared" si="23"/>
        <v>37.049999999999997</v>
      </c>
      <c r="I112" s="99">
        <f t="shared" si="24"/>
        <v>3112.2</v>
      </c>
      <c r="J112" s="283">
        <v>44.83</v>
      </c>
      <c r="K112" s="175">
        <f>ROUND(G112*J112,2)</f>
        <v>3765.72</v>
      </c>
      <c r="L112" s="136" t="s">
        <v>1826</v>
      </c>
    </row>
    <row r="113" spans="1:13" x14ac:dyDescent="0.2">
      <c r="A113" s="147">
        <f t="shared" si="25"/>
        <v>5</v>
      </c>
      <c r="B113" s="172" t="s">
        <v>1534</v>
      </c>
      <c r="C113" s="182" t="s">
        <v>463</v>
      </c>
      <c r="D113" s="183"/>
      <c r="E113" s="183"/>
      <c r="F113" s="183"/>
      <c r="G113" s="183"/>
      <c r="H113" s="183"/>
      <c r="I113" s="183"/>
      <c r="J113" s="183"/>
      <c r="K113" s="275"/>
    </row>
    <row r="114" spans="1:13" ht="38.25" x14ac:dyDescent="0.2">
      <c r="A114" s="147">
        <f t="shared" si="25"/>
        <v>15</v>
      </c>
      <c r="B114" s="173" t="s">
        <v>475</v>
      </c>
      <c r="C114" s="116" t="str">
        <f>IFERROR(VLOOKUP(A114,$B$217:$D$231,2,FALSE),"")</f>
        <v xml:space="preserve"> CPOS</v>
      </c>
      <c r="D114" s="97" t="str">
        <f>IFERROR(VLOOKUP(A114,$B$217:$D$231,3,FALSE),"")</f>
        <v>2025/11</v>
      </c>
      <c r="E114" s="98" t="s">
        <v>476</v>
      </c>
      <c r="F114" s="119" t="s">
        <v>37</v>
      </c>
      <c r="G114" s="99">
        <v>84</v>
      </c>
      <c r="H114" s="99">
        <f t="shared" si="23"/>
        <v>109.22</v>
      </c>
      <c r="I114" s="99">
        <f t="shared" si="24"/>
        <v>9174.48</v>
      </c>
      <c r="J114" s="283">
        <v>132.16</v>
      </c>
      <c r="K114" s="175">
        <f>ROUND(G114*J114,2)</f>
        <v>11101.44</v>
      </c>
      <c r="L114" s="136" t="s">
        <v>1995</v>
      </c>
    </row>
    <row r="115" spans="1:13" x14ac:dyDescent="0.2">
      <c r="A115" s="147">
        <f t="shared" si="25"/>
        <v>15</v>
      </c>
      <c r="B115" s="173" t="s">
        <v>477</v>
      </c>
      <c r="C115" s="116" t="str">
        <f>IFERROR(VLOOKUP(A115,$B$217:$D$231,2,FALSE),"")</f>
        <v xml:space="preserve"> CPOS</v>
      </c>
      <c r="D115" s="97" t="str">
        <f>IFERROR(VLOOKUP(A115,$B$217:$D$231,3,FALSE),"")</f>
        <v>2025/11</v>
      </c>
      <c r="E115" s="98" t="s">
        <v>478</v>
      </c>
      <c r="F115" s="119" t="s">
        <v>40</v>
      </c>
      <c r="G115" s="99">
        <v>41.5</v>
      </c>
      <c r="H115" s="99">
        <f t="shared" si="23"/>
        <v>30.2</v>
      </c>
      <c r="I115" s="99">
        <f t="shared" si="24"/>
        <v>1253.3</v>
      </c>
      <c r="J115" s="283">
        <v>36.54</v>
      </c>
      <c r="K115" s="175">
        <f>ROUND(G115*J115,2)</f>
        <v>1516.41</v>
      </c>
    </row>
    <row r="116" spans="1:13" x14ac:dyDescent="0.2">
      <c r="A116" s="147"/>
      <c r="B116" s="272" t="s">
        <v>173</v>
      </c>
      <c r="C116" s="190"/>
      <c r="D116" s="190"/>
      <c r="E116" s="190"/>
      <c r="F116" s="190"/>
      <c r="G116" s="190"/>
      <c r="H116" s="190"/>
      <c r="I116" s="190"/>
      <c r="J116" s="191"/>
      <c r="K116" s="176">
        <f>SUM(K109:K115)</f>
        <v>19015.11</v>
      </c>
    </row>
    <row r="117" spans="1:13" x14ac:dyDescent="0.2">
      <c r="A117" s="147">
        <f t="shared" si="25"/>
        <v>2</v>
      </c>
      <c r="B117" s="172">
        <v>13</v>
      </c>
      <c r="C117" s="182" t="s">
        <v>479</v>
      </c>
      <c r="D117" s="183"/>
      <c r="E117" s="183"/>
      <c r="F117" s="183"/>
      <c r="G117" s="183"/>
      <c r="H117" s="183"/>
      <c r="I117" s="183"/>
      <c r="J117" s="183"/>
      <c r="K117" s="275"/>
    </row>
    <row r="118" spans="1:13" x14ac:dyDescent="0.2">
      <c r="A118" s="147">
        <f t="shared" si="25"/>
        <v>5</v>
      </c>
      <c r="B118" s="172" t="s">
        <v>508</v>
      </c>
      <c r="C118" s="182" t="s">
        <v>467</v>
      </c>
      <c r="D118" s="183"/>
      <c r="E118" s="183"/>
      <c r="F118" s="183"/>
      <c r="G118" s="183"/>
      <c r="H118" s="183"/>
      <c r="I118" s="183"/>
      <c r="J118" s="183"/>
      <c r="K118" s="275"/>
    </row>
    <row r="119" spans="1:13" ht="63.75" x14ac:dyDescent="0.2">
      <c r="A119" s="147">
        <f t="shared" si="25"/>
        <v>6</v>
      </c>
      <c r="B119" s="173" t="s">
        <v>468</v>
      </c>
      <c r="C119" s="116" t="str">
        <f>IFERROR(VLOOKUP(A119,$B$217:$D$231,2,FALSE),"")</f>
        <v>SINAPI</v>
      </c>
      <c r="D119" s="97" t="str">
        <f>IFERROR(VLOOKUP(A119,$B$217:$D$231,3,FALSE),"")</f>
        <v>2026/01</v>
      </c>
      <c r="E119" s="98" t="s">
        <v>469</v>
      </c>
      <c r="F119" s="119" t="s">
        <v>37</v>
      </c>
      <c r="G119" s="99">
        <v>180</v>
      </c>
      <c r="H119" s="99">
        <f t="shared" si="23"/>
        <v>5.16</v>
      </c>
      <c r="I119" s="99">
        <f t="shared" si="24"/>
        <v>928.8</v>
      </c>
      <c r="J119" s="283">
        <v>6.24</v>
      </c>
      <c r="K119" s="175">
        <f>ROUND(G119*J119,2)</f>
        <v>1123.2</v>
      </c>
      <c r="L119" s="136" t="s">
        <v>1827</v>
      </c>
    </row>
    <row r="120" spans="1:13" x14ac:dyDescent="0.2">
      <c r="A120" s="147">
        <f t="shared" si="25"/>
        <v>5</v>
      </c>
      <c r="B120" s="172" t="s">
        <v>512</v>
      </c>
      <c r="C120" s="182" t="s">
        <v>464</v>
      </c>
      <c r="D120" s="183"/>
      <c r="E120" s="183"/>
      <c r="F120" s="183"/>
      <c r="G120" s="183"/>
      <c r="H120" s="183"/>
      <c r="I120" s="183"/>
      <c r="J120" s="183"/>
      <c r="K120" s="275"/>
    </row>
    <row r="121" spans="1:13" ht="89.25" x14ac:dyDescent="0.2">
      <c r="A121" s="147">
        <f t="shared" si="25"/>
        <v>7</v>
      </c>
      <c r="B121" s="173" t="s">
        <v>481</v>
      </c>
      <c r="C121" s="116" t="str">
        <f>IFERROR(VLOOKUP(A121,$B$217:$D$231,2,FALSE),"")</f>
        <v>SINAPI</v>
      </c>
      <c r="D121" s="97" t="str">
        <f>IFERROR(VLOOKUP(A121,$B$217:$D$231,3,FALSE),"")</f>
        <v>2026/01</v>
      </c>
      <c r="E121" s="98" t="s">
        <v>482</v>
      </c>
      <c r="F121" s="119" t="s">
        <v>37</v>
      </c>
      <c r="G121" s="99">
        <v>180</v>
      </c>
      <c r="H121" s="99">
        <f t="shared" si="23"/>
        <v>106.47</v>
      </c>
      <c r="I121" s="99">
        <f t="shared" si="24"/>
        <v>19164.599999999999</v>
      </c>
      <c r="J121" s="283">
        <v>128.83000000000001</v>
      </c>
      <c r="K121" s="175">
        <f>ROUND(G121*J121,2)</f>
        <v>23189.4</v>
      </c>
      <c r="L121" s="136" t="s">
        <v>1827</v>
      </c>
    </row>
    <row r="122" spans="1:13" x14ac:dyDescent="0.2">
      <c r="A122" s="147"/>
      <c r="B122" s="272" t="s">
        <v>173</v>
      </c>
      <c r="C122" s="190"/>
      <c r="D122" s="190"/>
      <c r="E122" s="190"/>
      <c r="F122" s="190"/>
      <c r="G122" s="190"/>
      <c r="H122" s="190"/>
      <c r="I122" s="190"/>
      <c r="J122" s="191"/>
      <c r="K122" s="176">
        <f>SUM(K119:K121)</f>
        <v>24312.600000000002</v>
      </c>
    </row>
    <row r="123" spans="1:13" x14ac:dyDescent="0.2">
      <c r="A123" s="147">
        <f t="shared" si="25"/>
        <v>2</v>
      </c>
      <c r="B123" s="172">
        <v>14</v>
      </c>
      <c r="C123" s="182" t="s">
        <v>483</v>
      </c>
      <c r="D123" s="183"/>
      <c r="E123" s="183"/>
      <c r="F123" s="183"/>
      <c r="G123" s="183"/>
      <c r="H123" s="183"/>
      <c r="I123" s="183"/>
      <c r="J123" s="183"/>
      <c r="K123" s="275"/>
    </row>
    <row r="124" spans="1:13" x14ac:dyDescent="0.2">
      <c r="A124" s="147">
        <f t="shared" si="25"/>
        <v>5</v>
      </c>
      <c r="B124" s="172" t="s">
        <v>539</v>
      </c>
      <c r="C124" s="182" t="s">
        <v>1616</v>
      </c>
      <c r="D124" s="183"/>
      <c r="E124" s="183"/>
      <c r="F124" s="183"/>
      <c r="G124" s="183"/>
      <c r="H124" s="183"/>
      <c r="I124" s="183"/>
      <c r="J124" s="183"/>
      <c r="K124" s="275"/>
    </row>
    <row r="125" spans="1:13" ht="51" x14ac:dyDescent="0.2">
      <c r="A125" s="147">
        <f t="shared" si="25"/>
        <v>6</v>
      </c>
      <c r="B125" s="173" t="s">
        <v>1617</v>
      </c>
      <c r="C125" s="116" t="str">
        <f>IFERROR(VLOOKUP(A125,$B$217:$D$231,2,FALSE),"")</f>
        <v>SINAPI</v>
      </c>
      <c r="D125" s="97" t="str">
        <f>IFERROR(VLOOKUP(A125,$B$217:$D$231,3,FALSE),"")</f>
        <v>2026/01</v>
      </c>
      <c r="E125" s="98" t="s">
        <v>1618</v>
      </c>
      <c r="F125" s="119" t="s">
        <v>38</v>
      </c>
      <c r="G125" s="99">
        <v>1</v>
      </c>
      <c r="H125" s="99">
        <f t="shared" si="23"/>
        <v>169.81</v>
      </c>
      <c r="I125" s="99">
        <f t="shared" si="24"/>
        <v>169.81</v>
      </c>
      <c r="J125" s="283">
        <v>205.47</v>
      </c>
      <c r="K125" s="175">
        <f>ROUND(G125*J125,2)</f>
        <v>205.47</v>
      </c>
      <c r="L125" s="136" t="s">
        <v>1828</v>
      </c>
      <c r="M125" s="82"/>
    </row>
    <row r="126" spans="1:13" x14ac:dyDescent="0.2">
      <c r="A126" s="147">
        <f t="shared" si="25"/>
        <v>5</v>
      </c>
      <c r="B126" s="172" t="s">
        <v>540</v>
      </c>
      <c r="C126" s="182" t="s">
        <v>485</v>
      </c>
      <c r="D126" s="183"/>
      <c r="E126" s="183"/>
      <c r="F126" s="183"/>
      <c r="G126" s="183"/>
      <c r="H126" s="183"/>
      <c r="I126" s="183"/>
      <c r="J126" s="183"/>
      <c r="K126" s="275"/>
    </row>
    <row r="127" spans="1:13" ht="38.25" x14ac:dyDescent="0.2">
      <c r="A127" s="147">
        <f t="shared" si="25"/>
        <v>6</v>
      </c>
      <c r="B127" s="173" t="s">
        <v>1620</v>
      </c>
      <c r="C127" s="116" t="str">
        <f>IFERROR(VLOOKUP(A127,$B$217:$D$231,2,FALSE),"")</f>
        <v>SINAPI</v>
      </c>
      <c r="D127" s="97" t="str">
        <f>IFERROR(VLOOKUP(A127,$B$217:$D$231,3,FALSE),"")</f>
        <v>2026/01</v>
      </c>
      <c r="E127" s="98" t="s">
        <v>1621</v>
      </c>
      <c r="F127" s="119" t="s">
        <v>37</v>
      </c>
      <c r="G127" s="99">
        <v>10.9</v>
      </c>
      <c r="H127" s="99">
        <f t="shared" si="23"/>
        <v>20.309999999999999</v>
      </c>
      <c r="I127" s="99">
        <f t="shared" si="24"/>
        <v>221.38</v>
      </c>
      <c r="J127" s="99">
        <v>24.58</v>
      </c>
      <c r="K127" s="175">
        <f>ROUND(G127*J127,2)</f>
        <v>267.92</v>
      </c>
      <c r="L127" s="136" t="s">
        <v>1828</v>
      </c>
    </row>
    <row r="128" spans="1:13" ht="38.25" x14ac:dyDescent="0.2">
      <c r="A128" s="147">
        <f t="shared" si="25"/>
        <v>6</v>
      </c>
      <c r="B128" s="173" t="s">
        <v>1622</v>
      </c>
      <c r="C128" s="116" t="str">
        <f>IFERROR(VLOOKUP(A128,$B$217:$D$231,2,FALSE),"")</f>
        <v>SINAPI</v>
      </c>
      <c r="D128" s="97" t="str">
        <f>IFERROR(VLOOKUP(A128,$B$217:$D$231,3,FALSE),"")</f>
        <v>2026/01</v>
      </c>
      <c r="E128" s="98" t="s">
        <v>1623</v>
      </c>
      <c r="F128" s="119" t="s">
        <v>39</v>
      </c>
      <c r="G128" s="99">
        <v>16.5</v>
      </c>
      <c r="H128" s="99">
        <f t="shared" si="23"/>
        <v>14.94</v>
      </c>
      <c r="I128" s="99">
        <f t="shared" si="24"/>
        <v>246.51</v>
      </c>
      <c r="J128" s="99">
        <v>18.079999999999998</v>
      </c>
      <c r="K128" s="175">
        <f>ROUND(G128*J128,2)</f>
        <v>298.32</v>
      </c>
      <c r="L128" s="136" t="s">
        <v>1828</v>
      </c>
    </row>
    <row r="129" spans="1:12" x14ac:dyDescent="0.2">
      <c r="A129" s="147">
        <f t="shared" si="25"/>
        <v>5</v>
      </c>
      <c r="B129" s="172" t="s">
        <v>547</v>
      </c>
      <c r="C129" s="182" t="s">
        <v>463</v>
      </c>
      <c r="D129" s="183"/>
      <c r="E129" s="183"/>
      <c r="F129" s="183"/>
      <c r="G129" s="183"/>
      <c r="H129" s="183"/>
      <c r="I129" s="183"/>
      <c r="J129" s="183"/>
      <c r="K129" s="275"/>
    </row>
    <row r="130" spans="1:12" ht="76.5" x14ac:dyDescent="0.2">
      <c r="A130" s="147">
        <f t="shared" si="25"/>
        <v>7</v>
      </c>
      <c r="B130" s="173" t="s">
        <v>486</v>
      </c>
      <c r="C130" s="116" t="str">
        <f>IFERROR(VLOOKUP(A130,$B$217:$D$231,2,FALSE),"")</f>
        <v>SINAPI</v>
      </c>
      <c r="D130" s="97" t="str">
        <f>IFERROR(VLOOKUP(A130,$B$217:$D$231,3,FALSE),"")</f>
        <v>2026/01</v>
      </c>
      <c r="E130" s="98" t="s">
        <v>487</v>
      </c>
      <c r="F130" s="119" t="s">
        <v>37</v>
      </c>
      <c r="G130" s="99">
        <v>50</v>
      </c>
      <c r="H130" s="99">
        <f t="shared" si="23"/>
        <v>110.18</v>
      </c>
      <c r="I130" s="99">
        <f t="shared" si="24"/>
        <v>5509</v>
      </c>
      <c r="J130" s="283">
        <v>133.32</v>
      </c>
      <c r="K130" s="175">
        <f>ROUND(G130*J130,2)</f>
        <v>6666</v>
      </c>
      <c r="L130" s="136" t="s">
        <v>1816</v>
      </c>
    </row>
    <row r="131" spans="1:12" ht="25.5" x14ac:dyDescent="0.2">
      <c r="A131" s="147">
        <f t="shared" si="25"/>
        <v>15</v>
      </c>
      <c r="B131" s="173" t="s">
        <v>488</v>
      </c>
      <c r="C131" s="116" t="str">
        <f>IFERROR(VLOOKUP(A131,$B$217:$D$231,2,FALSE),"")</f>
        <v xml:space="preserve"> CPOS</v>
      </c>
      <c r="D131" s="97" t="str">
        <f>IFERROR(VLOOKUP(A131,$B$217:$D$231,3,FALSE),"")</f>
        <v>2025/11</v>
      </c>
      <c r="E131" s="98" t="s">
        <v>489</v>
      </c>
      <c r="F131" s="119" t="s">
        <v>40</v>
      </c>
      <c r="G131" s="99">
        <v>21</v>
      </c>
      <c r="H131" s="99">
        <f t="shared" si="23"/>
        <v>11.92</v>
      </c>
      <c r="I131" s="99">
        <f t="shared" si="24"/>
        <v>250.32</v>
      </c>
      <c r="J131" s="283">
        <v>14.42</v>
      </c>
      <c r="K131" s="175">
        <f>ROUND(G131*J131,2)</f>
        <v>302.82</v>
      </c>
    </row>
    <row r="132" spans="1:12" ht="25.5" x14ac:dyDescent="0.2">
      <c r="A132" s="147">
        <f t="shared" si="25"/>
        <v>15</v>
      </c>
      <c r="B132" s="173" t="s">
        <v>1625</v>
      </c>
      <c r="C132" s="116" t="str">
        <f>IFERROR(VLOOKUP(A132,$B$217:$D$231,2,FALSE),"")</f>
        <v xml:space="preserve"> CPOS</v>
      </c>
      <c r="D132" s="97" t="str">
        <f>IFERROR(VLOOKUP(A132,$B$217:$D$231,3,FALSE),"")</f>
        <v>2025/11</v>
      </c>
      <c r="E132" s="98" t="s">
        <v>1626</v>
      </c>
      <c r="F132" s="119" t="s">
        <v>37</v>
      </c>
      <c r="G132" s="99">
        <v>50</v>
      </c>
      <c r="H132" s="99">
        <f t="shared" si="23"/>
        <v>56.13</v>
      </c>
      <c r="I132" s="99">
        <f t="shared" si="24"/>
        <v>2806.5</v>
      </c>
      <c r="J132" s="283">
        <v>67.92</v>
      </c>
      <c r="K132" s="175">
        <f>ROUND(G132*J132,2)</f>
        <v>3396</v>
      </c>
    </row>
    <row r="133" spans="1:12" x14ac:dyDescent="0.2">
      <c r="A133" s="147">
        <f t="shared" ref="A133" si="26">LEN(B133)</f>
        <v>15</v>
      </c>
      <c r="B133" s="173" t="s">
        <v>2098</v>
      </c>
      <c r="C133" s="116" t="str">
        <f>IFERROR(VLOOKUP(A133,$B$217:$D$231,2,FALSE),"")</f>
        <v xml:space="preserve"> CPOS</v>
      </c>
      <c r="D133" s="97" t="str">
        <f>IFERROR(VLOOKUP(A133,$B$217:$D$231,3,FALSE),"")</f>
        <v>2025/11</v>
      </c>
      <c r="E133" s="98" t="s">
        <v>2097</v>
      </c>
      <c r="F133" s="119" t="s">
        <v>37</v>
      </c>
      <c r="G133" s="99">
        <v>50</v>
      </c>
      <c r="H133" s="99">
        <f t="shared" ref="H133" si="27">ROUND(J133/1.21,2)</f>
        <v>44.44</v>
      </c>
      <c r="I133" s="99">
        <f t="shared" ref="I133" si="28">ROUND(G133*H133,2)</f>
        <v>2222</v>
      </c>
      <c r="J133" s="283">
        <v>53.77</v>
      </c>
      <c r="K133" s="175">
        <f>ROUND(G133*J133,2)</f>
        <v>2688.5</v>
      </c>
    </row>
    <row r="134" spans="1:12" x14ac:dyDescent="0.2">
      <c r="A134" s="147">
        <f t="shared" si="25"/>
        <v>15</v>
      </c>
      <c r="B134" s="173" t="s">
        <v>490</v>
      </c>
      <c r="C134" s="116" t="str">
        <f>IFERROR(VLOOKUP(A134,$B$217:$D$231,2,FALSE),"")</f>
        <v xml:space="preserve"> CPOS</v>
      </c>
      <c r="D134" s="97" t="str">
        <f>IFERROR(VLOOKUP(A134,$B$217:$D$231,3,FALSE),"")</f>
        <v>2025/11</v>
      </c>
      <c r="E134" s="98" t="s">
        <v>491</v>
      </c>
      <c r="F134" s="119" t="s">
        <v>40</v>
      </c>
      <c r="G134" s="99">
        <v>21</v>
      </c>
      <c r="H134" s="99">
        <f t="shared" si="23"/>
        <v>10.6</v>
      </c>
      <c r="I134" s="99">
        <f t="shared" si="24"/>
        <v>222.6</v>
      </c>
      <c r="J134" s="283">
        <v>12.83</v>
      </c>
      <c r="K134" s="175">
        <f>ROUND(G134*J134,2)</f>
        <v>269.43</v>
      </c>
    </row>
    <row r="135" spans="1:12" x14ac:dyDescent="0.2">
      <c r="A135" s="147">
        <f t="shared" si="25"/>
        <v>5</v>
      </c>
      <c r="B135" s="172" t="s">
        <v>1666</v>
      </c>
      <c r="C135" s="182" t="s">
        <v>492</v>
      </c>
      <c r="D135" s="183"/>
      <c r="E135" s="183"/>
      <c r="F135" s="183"/>
      <c r="G135" s="183"/>
      <c r="H135" s="183"/>
      <c r="I135" s="183"/>
      <c r="J135" s="183"/>
      <c r="K135" s="275"/>
    </row>
    <row r="136" spans="1:12" ht="25.5" x14ac:dyDescent="0.2">
      <c r="A136" s="147">
        <f t="shared" si="25"/>
        <v>15</v>
      </c>
      <c r="B136" s="173" t="s">
        <v>493</v>
      </c>
      <c r="C136" s="116" t="str">
        <f>IFERROR(VLOOKUP(A136,$B$217:$D$231,2,FALSE),"")</f>
        <v xml:space="preserve"> CPOS</v>
      </c>
      <c r="D136" s="97" t="str">
        <f>IFERROR(VLOOKUP(A136,$B$217:$D$231,3,FALSE),"")</f>
        <v>2025/11</v>
      </c>
      <c r="E136" s="98" t="s">
        <v>494</v>
      </c>
      <c r="F136" s="119" t="s">
        <v>40</v>
      </c>
      <c r="G136" s="99">
        <v>50</v>
      </c>
      <c r="H136" s="99">
        <f t="shared" si="23"/>
        <v>60.46</v>
      </c>
      <c r="I136" s="99">
        <f t="shared" si="24"/>
        <v>3023</v>
      </c>
      <c r="J136" s="283">
        <v>73.16</v>
      </c>
      <c r="K136" s="175">
        <f>ROUND(G136*J136,2)</f>
        <v>3658</v>
      </c>
      <c r="L136" s="136" t="s">
        <v>1816</v>
      </c>
    </row>
    <row r="137" spans="1:12" ht="25.5" x14ac:dyDescent="0.2">
      <c r="A137" s="147">
        <f t="shared" si="25"/>
        <v>15</v>
      </c>
      <c r="B137" s="173" t="s">
        <v>1627</v>
      </c>
      <c r="C137" s="116" t="str">
        <f>IFERROR(VLOOKUP(A137,$B$217:$D$231,2,FALSE),"")</f>
        <v xml:space="preserve"> CPOS</v>
      </c>
      <c r="D137" s="97" t="str">
        <f>IFERROR(VLOOKUP(A137,$B$217:$D$231,3,FALSE),"")</f>
        <v>2025/11</v>
      </c>
      <c r="E137" s="98" t="s">
        <v>1628</v>
      </c>
      <c r="F137" s="119" t="s">
        <v>40</v>
      </c>
      <c r="G137" s="99">
        <v>45</v>
      </c>
      <c r="H137" s="99">
        <f t="shared" si="23"/>
        <v>57.82</v>
      </c>
      <c r="I137" s="99">
        <f t="shared" si="24"/>
        <v>2601.9</v>
      </c>
      <c r="J137" s="283">
        <v>69.959999999999994</v>
      </c>
      <c r="K137" s="175">
        <f>ROUND(G137*J137,2)</f>
        <v>3148.2</v>
      </c>
    </row>
    <row r="138" spans="1:12" ht="25.5" x14ac:dyDescent="0.2">
      <c r="A138" s="147">
        <f t="shared" si="25"/>
        <v>15</v>
      </c>
      <c r="B138" s="173" t="s">
        <v>495</v>
      </c>
      <c r="C138" s="116" t="str">
        <f>IFERROR(VLOOKUP(A138,$B$217:$D$231,2,FALSE),"")</f>
        <v xml:space="preserve"> CPOS</v>
      </c>
      <c r="D138" s="97" t="str">
        <f>IFERROR(VLOOKUP(A138,$B$217:$D$231,3,FALSE),"")</f>
        <v>2025/11</v>
      </c>
      <c r="E138" s="98" t="s">
        <v>496</v>
      </c>
      <c r="F138" s="119" t="s">
        <v>40</v>
      </c>
      <c r="G138" s="99">
        <v>5</v>
      </c>
      <c r="H138" s="99">
        <f t="shared" si="23"/>
        <v>182.79</v>
      </c>
      <c r="I138" s="99">
        <f t="shared" si="24"/>
        <v>913.95</v>
      </c>
      <c r="J138" s="283">
        <v>221.17</v>
      </c>
      <c r="K138" s="175">
        <f>ROUND(G138*J138,2)</f>
        <v>1105.8499999999999</v>
      </c>
      <c r="L138" s="136" t="s">
        <v>1823</v>
      </c>
    </row>
    <row r="139" spans="1:12" ht="25.5" x14ac:dyDescent="0.2">
      <c r="A139" s="147">
        <f t="shared" si="25"/>
        <v>18</v>
      </c>
      <c r="B139" s="173" t="s">
        <v>497</v>
      </c>
      <c r="C139" s="116" t="str">
        <f>IFERROR(VLOOKUP(A139,$B$217:$D$231,2,FALSE),"")</f>
        <v xml:space="preserve"> PINI-N</v>
      </c>
      <c r="D139" s="97" t="str">
        <f>IFERROR(VLOOKUP(A139,$B$217:$D$231,3,FALSE),"")</f>
        <v>2026/02</v>
      </c>
      <c r="E139" s="98" t="s">
        <v>498</v>
      </c>
      <c r="F139" s="119" t="s">
        <v>40</v>
      </c>
      <c r="G139" s="99">
        <v>50</v>
      </c>
      <c r="H139" s="99">
        <f t="shared" si="23"/>
        <v>7.83</v>
      </c>
      <c r="I139" s="99">
        <f t="shared" si="24"/>
        <v>391.5</v>
      </c>
      <c r="J139" s="283">
        <v>9.4700000000000006</v>
      </c>
      <c r="K139" s="175">
        <f>ROUND(G139*J139,2)</f>
        <v>473.5</v>
      </c>
      <c r="L139" s="136" t="s">
        <v>1829</v>
      </c>
    </row>
    <row r="140" spans="1:12" x14ac:dyDescent="0.2">
      <c r="A140" s="147"/>
      <c r="B140" s="272" t="s">
        <v>173</v>
      </c>
      <c r="C140" s="190"/>
      <c r="D140" s="190"/>
      <c r="E140" s="190"/>
      <c r="F140" s="190"/>
      <c r="G140" s="190"/>
      <c r="H140" s="190"/>
      <c r="I140" s="190"/>
      <c r="J140" s="191"/>
      <c r="K140" s="176">
        <f>SUM(K125:K139)</f>
        <v>22480.01</v>
      </c>
    </row>
    <row r="141" spans="1:12" x14ac:dyDescent="0.2">
      <c r="A141" s="147">
        <f t="shared" si="25"/>
        <v>2</v>
      </c>
      <c r="B141" s="172">
        <v>15</v>
      </c>
      <c r="C141" s="182" t="s">
        <v>499</v>
      </c>
      <c r="D141" s="183"/>
      <c r="E141" s="183"/>
      <c r="F141" s="183"/>
      <c r="G141" s="183"/>
      <c r="H141" s="183"/>
      <c r="I141" s="183"/>
      <c r="J141" s="183"/>
      <c r="K141" s="275"/>
    </row>
    <row r="142" spans="1:12" x14ac:dyDescent="0.2">
      <c r="A142" s="147">
        <f t="shared" si="25"/>
        <v>5</v>
      </c>
      <c r="B142" s="172" t="s">
        <v>724</v>
      </c>
      <c r="C142" s="182" t="s">
        <v>501</v>
      </c>
      <c r="D142" s="183"/>
      <c r="E142" s="183"/>
      <c r="F142" s="183"/>
      <c r="G142" s="183"/>
      <c r="H142" s="183"/>
      <c r="I142" s="183"/>
      <c r="J142" s="183"/>
      <c r="K142" s="275"/>
    </row>
    <row r="143" spans="1:12" ht="38.25" x14ac:dyDescent="0.2">
      <c r="A143" s="147">
        <f t="shared" si="25"/>
        <v>6</v>
      </c>
      <c r="B143" s="173" t="s">
        <v>1629</v>
      </c>
      <c r="C143" s="116" t="str">
        <f t="shared" ref="C143:C148" si="29">IFERROR(VLOOKUP(A143,$B$217:$D$231,2,FALSE),"")</f>
        <v>SINAPI</v>
      </c>
      <c r="D143" s="97" t="str">
        <f t="shared" ref="D143:D148" si="30">IFERROR(VLOOKUP(A143,$B$217:$D$231,3,FALSE),"")</f>
        <v>2026/01</v>
      </c>
      <c r="E143" s="98" t="s">
        <v>1630</v>
      </c>
      <c r="F143" s="119" t="s">
        <v>40</v>
      </c>
      <c r="G143" s="99">
        <v>19.63</v>
      </c>
      <c r="H143" s="99">
        <f t="shared" si="23"/>
        <v>90.93</v>
      </c>
      <c r="I143" s="99">
        <f t="shared" si="24"/>
        <v>1784.96</v>
      </c>
      <c r="J143" s="283">
        <v>110.03</v>
      </c>
      <c r="K143" s="175">
        <f t="shared" ref="K143:K148" si="31">ROUND(G143*J143,2)</f>
        <v>2159.89</v>
      </c>
    </row>
    <row r="144" spans="1:12" ht="25.5" x14ac:dyDescent="0.2">
      <c r="A144" s="147">
        <f t="shared" si="25"/>
        <v>7</v>
      </c>
      <c r="B144" s="173" t="s">
        <v>1631</v>
      </c>
      <c r="C144" s="116" t="str">
        <f t="shared" si="29"/>
        <v>SINAPI</v>
      </c>
      <c r="D144" s="97" t="str">
        <f t="shared" si="30"/>
        <v>2026/01</v>
      </c>
      <c r="E144" s="98" t="s">
        <v>1632</v>
      </c>
      <c r="F144" s="119" t="s">
        <v>35</v>
      </c>
      <c r="G144" s="99">
        <v>1</v>
      </c>
      <c r="H144" s="99">
        <f t="shared" si="23"/>
        <v>1528.88</v>
      </c>
      <c r="I144" s="99">
        <f t="shared" si="24"/>
        <v>1528.88</v>
      </c>
      <c r="J144" s="283">
        <v>1849.94</v>
      </c>
      <c r="K144" s="175">
        <f t="shared" si="31"/>
        <v>1849.94</v>
      </c>
    </row>
    <row r="145" spans="1:12" ht="25.5" x14ac:dyDescent="0.2">
      <c r="A145" s="147">
        <f t="shared" si="25"/>
        <v>7</v>
      </c>
      <c r="B145" s="173" t="s">
        <v>1633</v>
      </c>
      <c r="C145" s="116" t="str">
        <f t="shared" si="29"/>
        <v>SINAPI</v>
      </c>
      <c r="D145" s="97" t="str">
        <f t="shared" si="30"/>
        <v>2026/01</v>
      </c>
      <c r="E145" s="98" t="s">
        <v>1634</v>
      </c>
      <c r="F145" s="119" t="s">
        <v>35</v>
      </c>
      <c r="G145" s="99">
        <v>1</v>
      </c>
      <c r="H145" s="99">
        <f t="shared" si="23"/>
        <v>106.91</v>
      </c>
      <c r="I145" s="99">
        <f t="shared" si="24"/>
        <v>106.91</v>
      </c>
      <c r="J145" s="283">
        <v>129.36000000000001</v>
      </c>
      <c r="K145" s="175">
        <f t="shared" si="31"/>
        <v>129.36000000000001</v>
      </c>
    </row>
    <row r="146" spans="1:12" ht="25.5" x14ac:dyDescent="0.2">
      <c r="A146" s="147">
        <f t="shared" si="25"/>
        <v>18</v>
      </c>
      <c r="B146" s="173" t="s">
        <v>1635</v>
      </c>
      <c r="C146" s="117" t="str">
        <f t="shared" si="29"/>
        <v xml:space="preserve"> PINI-N</v>
      </c>
      <c r="D146" s="100" t="str">
        <f t="shared" si="30"/>
        <v>2026/02</v>
      </c>
      <c r="E146" s="145" t="s">
        <v>1636</v>
      </c>
      <c r="F146" s="119" t="s">
        <v>35</v>
      </c>
      <c r="G146" s="143">
        <v>2</v>
      </c>
      <c r="H146" s="99">
        <f t="shared" si="23"/>
        <v>288.64999999999998</v>
      </c>
      <c r="I146" s="99">
        <f t="shared" si="24"/>
        <v>577.29999999999995</v>
      </c>
      <c r="J146" s="283">
        <v>349.27</v>
      </c>
      <c r="K146" s="174">
        <f t="shared" si="31"/>
        <v>698.54</v>
      </c>
      <c r="L146" s="136" t="s">
        <v>1830</v>
      </c>
    </row>
    <row r="147" spans="1:12" ht="25.5" x14ac:dyDescent="0.2">
      <c r="A147" s="147">
        <f t="shared" si="25"/>
        <v>18</v>
      </c>
      <c r="B147" s="173" t="s">
        <v>1637</v>
      </c>
      <c r="C147" s="116" t="str">
        <f t="shared" si="29"/>
        <v xml:space="preserve"> PINI-N</v>
      </c>
      <c r="D147" s="97" t="str">
        <f t="shared" si="30"/>
        <v>2026/02</v>
      </c>
      <c r="E147" s="98" t="s">
        <v>1638</v>
      </c>
      <c r="F147" s="119" t="s">
        <v>35</v>
      </c>
      <c r="G147" s="99">
        <v>2</v>
      </c>
      <c r="H147" s="99">
        <f t="shared" si="23"/>
        <v>438.79</v>
      </c>
      <c r="I147" s="99">
        <f t="shared" si="24"/>
        <v>877.58</v>
      </c>
      <c r="J147" s="283">
        <v>530.94000000000005</v>
      </c>
      <c r="K147" s="175">
        <f t="shared" si="31"/>
        <v>1061.8800000000001</v>
      </c>
      <c r="L147" s="136" t="s">
        <v>1830</v>
      </c>
    </row>
    <row r="148" spans="1:12" ht="25.5" x14ac:dyDescent="0.2">
      <c r="A148" s="147">
        <f t="shared" si="25"/>
        <v>22</v>
      </c>
      <c r="B148" s="173" t="s">
        <v>502</v>
      </c>
      <c r="C148" s="116" t="str">
        <f t="shared" si="29"/>
        <v xml:space="preserve"> SIURB-E</v>
      </c>
      <c r="D148" s="97" t="str">
        <f t="shared" si="30"/>
        <v>2025/07</v>
      </c>
      <c r="E148" s="98" t="s">
        <v>503</v>
      </c>
      <c r="F148" s="119" t="s">
        <v>40</v>
      </c>
      <c r="G148" s="99">
        <v>34.21</v>
      </c>
      <c r="H148" s="99">
        <f t="shared" si="23"/>
        <v>112.99</v>
      </c>
      <c r="I148" s="99">
        <f t="shared" si="24"/>
        <v>3865.39</v>
      </c>
      <c r="J148" s="283">
        <v>136.72</v>
      </c>
      <c r="K148" s="175">
        <f t="shared" si="31"/>
        <v>4677.1899999999996</v>
      </c>
    </row>
    <row r="149" spans="1:12" x14ac:dyDescent="0.2">
      <c r="A149" s="147">
        <f t="shared" si="25"/>
        <v>5</v>
      </c>
      <c r="B149" s="179" t="s">
        <v>1957</v>
      </c>
      <c r="C149" s="182" t="s">
        <v>1639</v>
      </c>
      <c r="D149" s="183"/>
      <c r="E149" s="183"/>
      <c r="F149" s="183"/>
      <c r="G149" s="183"/>
      <c r="H149" s="183"/>
      <c r="I149" s="183"/>
      <c r="J149" s="183"/>
      <c r="K149" s="275"/>
    </row>
    <row r="150" spans="1:12" ht="38.25" x14ac:dyDescent="0.2">
      <c r="A150" s="147">
        <f t="shared" si="25"/>
        <v>7</v>
      </c>
      <c r="B150" s="173" t="s">
        <v>505</v>
      </c>
      <c r="C150" s="117" t="str">
        <f>IFERROR(VLOOKUP(A150,$B$217:$D$231,2,FALSE),"")</f>
        <v>SINAPI</v>
      </c>
      <c r="D150" s="100" t="str">
        <f>IFERROR(VLOOKUP(A150,$B$217:$D$231,3,FALSE),"")</f>
        <v>2026/01</v>
      </c>
      <c r="E150" s="145" t="s">
        <v>506</v>
      </c>
      <c r="F150" s="119" t="s">
        <v>40</v>
      </c>
      <c r="G150" s="143">
        <v>2.5</v>
      </c>
      <c r="H150" s="99">
        <f t="shared" si="23"/>
        <v>22.45</v>
      </c>
      <c r="I150" s="99">
        <f t="shared" si="24"/>
        <v>56.13</v>
      </c>
      <c r="J150" s="283">
        <v>27.17</v>
      </c>
      <c r="K150" s="174">
        <f>ROUND(G150*J150,2)</f>
        <v>67.930000000000007</v>
      </c>
      <c r="L150" s="136" t="s">
        <v>1831</v>
      </c>
    </row>
    <row r="151" spans="1:12" ht="38.25" x14ac:dyDescent="0.2">
      <c r="A151" s="147">
        <f t="shared" si="25"/>
        <v>7</v>
      </c>
      <c r="B151" s="173" t="s">
        <v>1640</v>
      </c>
      <c r="C151" s="117" t="str">
        <f>IFERROR(VLOOKUP(A151,$B$217:$D$231,2,FALSE),"")</f>
        <v>SINAPI</v>
      </c>
      <c r="D151" s="100" t="str">
        <f>IFERROR(VLOOKUP(A151,$B$217:$D$231,3,FALSE),"")</f>
        <v>2026/01</v>
      </c>
      <c r="E151" s="145" t="s">
        <v>1641</v>
      </c>
      <c r="F151" s="119" t="s">
        <v>35</v>
      </c>
      <c r="G151" s="143">
        <v>1</v>
      </c>
      <c r="H151" s="99">
        <f t="shared" si="23"/>
        <v>12.74</v>
      </c>
      <c r="I151" s="99">
        <f t="shared" si="24"/>
        <v>12.74</v>
      </c>
      <c r="J151" s="283">
        <v>15.42</v>
      </c>
      <c r="K151" s="174">
        <f>ROUND(G151*J151,2)</f>
        <v>15.42</v>
      </c>
      <c r="L151" s="136" t="s">
        <v>1831</v>
      </c>
    </row>
    <row r="152" spans="1:12" x14ac:dyDescent="0.2">
      <c r="A152" s="147"/>
      <c r="B152" s="272" t="s">
        <v>173</v>
      </c>
      <c r="C152" s="190"/>
      <c r="D152" s="190"/>
      <c r="E152" s="190"/>
      <c r="F152" s="190"/>
      <c r="G152" s="190"/>
      <c r="H152" s="190"/>
      <c r="I152" s="190"/>
      <c r="J152" s="191"/>
      <c r="K152" s="178">
        <f>SUM(K143:K151)</f>
        <v>10660.15</v>
      </c>
    </row>
    <row r="153" spans="1:12" x14ac:dyDescent="0.2">
      <c r="A153" s="147">
        <f t="shared" si="25"/>
        <v>2</v>
      </c>
      <c r="B153" s="172">
        <v>17</v>
      </c>
      <c r="C153" s="182" t="s">
        <v>507</v>
      </c>
      <c r="D153" s="183"/>
      <c r="E153" s="183"/>
      <c r="F153" s="183"/>
      <c r="G153" s="183"/>
      <c r="H153" s="183"/>
      <c r="I153" s="183"/>
      <c r="J153" s="183"/>
      <c r="K153" s="275"/>
    </row>
    <row r="154" spans="1:12" x14ac:dyDescent="0.2">
      <c r="A154" s="147">
        <f t="shared" si="25"/>
        <v>5</v>
      </c>
      <c r="B154" s="172" t="s">
        <v>1536</v>
      </c>
      <c r="C154" s="182" t="s">
        <v>509</v>
      </c>
      <c r="D154" s="183"/>
      <c r="E154" s="183"/>
      <c r="F154" s="183"/>
      <c r="G154" s="183"/>
      <c r="H154" s="183"/>
      <c r="I154" s="183"/>
      <c r="J154" s="183"/>
      <c r="K154" s="275"/>
    </row>
    <row r="155" spans="1:12" ht="63.75" x14ac:dyDescent="0.2">
      <c r="A155" s="147">
        <f t="shared" si="25"/>
        <v>7</v>
      </c>
      <c r="B155" s="173" t="s">
        <v>510</v>
      </c>
      <c r="C155" s="116" t="str">
        <f>IFERROR(VLOOKUP(A155,$B$217:$D$231,2,FALSE),"")</f>
        <v>SINAPI</v>
      </c>
      <c r="D155" s="97" t="str">
        <f>IFERROR(VLOOKUP(A155,$B$217:$D$231,3,FALSE),"")</f>
        <v>2026/01</v>
      </c>
      <c r="E155" s="98" t="s">
        <v>511</v>
      </c>
      <c r="F155" s="119" t="s">
        <v>37</v>
      </c>
      <c r="G155" s="99">
        <v>156.16999999999999</v>
      </c>
      <c r="H155" s="99">
        <f t="shared" si="23"/>
        <v>31.89</v>
      </c>
      <c r="I155" s="99">
        <f t="shared" si="24"/>
        <v>4980.26</v>
      </c>
      <c r="J155" s="283">
        <v>38.590000000000003</v>
      </c>
      <c r="K155" s="175">
        <f>ROUND(G155*J155,2)</f>
        <v>6026.6</v>
      </c>
      <c r="L155" s="136" t="s">
        <v>1818</v>
      </c>
    </row>
    <row r="156" spans="1:12" x14ac:dyDescent="0.2">
      <c r="A156" s="147">
        <f t="shared" si="25"/>
        <v>5</v>
      </c>
      <c r="B156" s="172" t="s">
        <v>1537</v>
      </c>
      <c r="C156" s="182" t="s">
        <v>513</v>
      </c>
      <c r="D156" s="183"/>
      <c r="E156" s="183"/>
      <c r="F156" s="183"/>
      <c r="G156" s="183"/>
      <c r="H156" s="183"/>
      <c r="I156" s="183"/>
      <c r="J156" s="183"/>
      <c r="K156" s="275"/>
    </row>
    <row r="157" spans="1:12" ht="25.5" x14ac:dyDescent="0.2">
      <c r="A157" s="147">
        <f t="shared" si="25"/>
        <v>6</v>
      </c>
      <c r="B157" s="173" t="s">
        <v>514</v>
      </c>
      <c r="C157" s="117" t="str">
        <f t="shared" ref="C157:C162" si="32">IFERROR(VLOOKUP(A157,$B$217:$D$231,2,FALSE),"")</f>
        <v>SINAPI</v>
      </c>
      <c r="D157" s="100" t="str">
        <f t="shared" ref="D157:D162" si="33">IFERROR(VLOOKUP(A157,$B$217:$D$231,3,FALSE),"")</f>
        <v>2026/01</v>
      </c>
      <c r="E157" s="145" t="s">
        <v>515</v>
      </c>
      <c r="F157" s="119" t="s">
        <v>37</v>
      </c>
      <c r="G157" s="143">
        <v>552.02</v>
      </c>
      <c r="H157" s="99">
        <f t="shared" si="23"/>
        <v>6.52</v>
      </c>
      <c r="I157" s="99">
        <f t="shared" si="24"/>
        <v>3599.17</v>
      </c>
      <c r="J157" s="283">
        <v>7.89</v>
      </c>
      <c r="K157" s="174">
        <f t="shared" ref="K157:K162" si="34">ROUND(G157*J157,2)</f>
        <v>4355.4399999999996</v>
      </c>
      <c r="L157" s="136" t="s">
        <v>1832</v>
      </c>
    </row>
    <row r="158" spans="1:12" ht="25.5" x14ac:dyDescent="0.2">
      <c r="A158" s="147">
        <f t="shared" si="25"/>
        <v>6</v>
      </c>
      <c r="B158" s="173" t="s">
        <v>516</v>
      </c>
      <c r="C158" s="116" t="str">
        <f t="shared" si="32"/>
        <v>SINAPI</v>
      </c>
      <c r="D158" s="97" t="str">
        <f t="shared" si="33"/>
        <v>2026/01</v>
      </c>
      <c r="E158" s="98" t="s">
        <v>517</v>
      </c>
      <c r="F158" s="119" t="s">
        <v>37</v>
      </c>
      <c r="G158" s="99">
        <v>1173.5999999999999</v>
      </c>
      <c r="H158" s="99">
        <f t="shared" si="23"/>
        <v>5.27</v>
      </c>
      <c r="I158" s="99">
        <f t="shared" si="24"/>
        <v>6184.87</v>
      </c>
      <c r="J158" s="283">
        <v>6.38</v>
      </c>
      <c r="K158" s="175">
        <f t="shared" si="34"/>
        <v>7487.57</v>
      </c>
      <c r="L158" s="136" t="s">
        <v>1833</v>
      </c>
    </row>
    <row r="159" spans="1:12" ht="38.25" x14ac:dyDescent="0.2">
      <c r="A159" s="147">
        <f t="shared" si="25"/>
        <v>6</v>
      </c>
      <c r="B159" s="173" t="s">
        <v>518</v>
      </c>
      <c r="C159" s="117" t="str">
        <f t="shared" si="32"/>
        <v>SINAPI</v>
      </c>
      <c r="D159" s="100" t="str">
        <f t="shared" si="33"/>
        <v>2026/01</v>
      </c>
      <c r="E159" s="145" t="s">
        <v>519</v>
      </c>
      <c r="F159" s="119" t="s">
        <v>37</v>
      </c>
      <c r="G159" s="143">
        <v>552.02</v>
      </c>
      <c r="H159" s="99">
        <f t="shared" si="23"/>
        <v>18.54</v>
      </c>
      <c r="I159" s="99">
        <f t="shared" si="24"/>
        <v>10234.450000000001</v>
      </c>
      <c r="J159" s="283">
        <v>22.43</v>
      </c>
      <c r="K159" s="174">
        <f t="shared" si="34"/>
        <v>12381.81</v>
      </c>
      <c r="L159" s="136" t="s">
        <v>1832</v>
      </c>
    </row>
    <row r="160" spans="1:12" ht="38.25" x14ac:dyDescent="0.2">
      <c r="A160" s="147">
        <f t="shared" si="25"/>
        <v>6</v>
      </c>
      <c r="B160" s="173" t="s">
        <v>520</v>
      </c>
      <c r="C160" s="116" t="str">
        <f t="shared" si="32"/>
        <v>SINAPI</v>
      </c>
      <c r="D160" s="97" t="str">
        <f t="shared" si="33"/>
        <v>2026/01</v>
      </c>
      <c r="E160" s="98" t="s">
        <v>521</v>
      </c>
      <c r="F160" s="119" t="s">
        <v>37</v>
      </c>
      <c r="G160" s="99">
        <v>1173.5999999999999</v>
      </c>
      <c r="H160" s="99">
        <f t="shared" ref="H160:H206" si="35">ROUND(J160/1.21,2)</f>
        <v>15.48</v>
      </c>
      <c r="I160" s="99">
        <f t="shared" ref="I160:I206" si="36">ROUND(G160*H160,2)</f>
        <v>18167.330000000002</v>
      </c>
      <c r="J160" s="283">
        <v>18.73</v>
      </c>
      <c r="K160" s="175">
        <f t="shared" si="34"/>
        <v>21981.53</v>
      </c>
      <c r="L160" s="136" t="s">
        <v>1833</v>
      </c>
    </row>
    <row r="161" spans="1:12" ht="38.25" x14ac:dyDescent="0.2">
      <c r="A161" s="147">
        <f t="shared" si="25"/>
        <v>6</v>
      </c>
      <c r="B161" s="173" t="s">
        <v>522</v>
      </c>
      <c r="C161" s="116" t="str">
        <f t="shared" si="32"/>
        <v>SINAPI</v>
      </c>
      <c r="D161" s="97" t="str">
        <f t="shared" si="33"/>
        <v>2026/01</v>
      </c>
      <c r="E161" s="98" t="s">
        <v>523</v>
      </c>
      <c r="F161" s="119" t="s">
        <v>37</v>
      </c>
      <c r="G161" s="99">
        <v>166</v>
      </c>
      <c r="H161" s="99">
        <f t="shared" si="35"/>
        <v>40.96</v>
      </c>
      <c r="I161" s="99">
        <f t="shared" si="36"/>
        <v>6799.36</v>
      </c>
      <c r="J161" s="283">
        <v>49.56</v>
      </c>
      <c r="K161" s="175">
        <f t="shared" si="34"/>
        <v>8226.9599999999991</v>
      </c>
      <c r="L161" s="136" t="s">
        <v>1832</v>
      </c>
    </row>
    <row r="162" spans="1:12" ht="38.25" x14ac:dyDescent="0.2">
      <c r="A162" s="147">
        <f t="shared" si="25"/>
        <v>6</v>
      </c>
      <c r="B162" s="173" t="s">
        <v>524</v>
      </c>
      <c r="C162" s="116" t="str">
        <f t="shared" si="32"/>
        <v>SINAPI</v>
      </c>
      <c r="D162" s="97" t="str">
        <f t="shared" si="33"/>
        <v>2026/01</v>
      </c>
      <c r="E162" s="98" t="s">
        <v>525</v>
      </c>
      <c r="F162" s="119" t="s">
        <v>37</v>
      </c>
      <c r="G162" s="99">
        <v>375</v>
      </c>
      <c r="H162" s="99">
        <f t="shared" si="35"/>
        <v>22.74</v>
      </c>
      <c r="I162" s="99">
        <f t="shared" si="36"/>
        <v>8527.5</v>
      </c>
      <c r="J162" s="283">
        <v>27.51</v>
      </c>
      <c r="K162" s="175">
        <f t="shared" si="34"/>
        <v>10316.25</v>
      </c>
      <c r="L162" s="136" t="s">
        <v>1833</v>
      </c>
    </row>
    <row r="163" spans="1:12" x14ac:dyDescent="0.2">
      <c r="A163" s="147">
        <f t="shared" si="25"/>
        <v>5</v>
      </c>
      <c r="B163" s="172" t="s">
        <v>1538</v>
      </c>
      <c r="C163" s="182" t="s">
        <v>526</v>
      </c>
      <c r="D163" s="183"/>
      <c r="E163" s="183"/>
      <c r="F163" s="183"/>
      <c r="G163" s="183"/>
      <c r="H163" s="183"/>
      <c r="I163" s="183"/>
      <c r="J163" s="183"/>
      <c r="K163" s="275"/>
    </row>
    <row r="164" spans="1:12" ht="25.5" x14ac:dyDescent="0.2">
      <c r="A164" s="147">
        <f t="shared" si="25"/>
        <v>6</v>
      </c>
      <c r="B164" s="173" t="s">
        <v>516</v>
      </c>
      <c r="C164" s="117" t="str">
        <f>IFERROR(VLOOKUP(A164,$B$217:$D$231,2,FALSE),"")</f>
        <v>SINAPI</v>
      </c>
      <c r="D164" s="100" t="str">
        <f>IFERROR(VLOOKUP(A164,$B$217:$D$231,3,FALSE),"")</f>
        <v>2026/01</v>
      </c>
      <c r="E164" s="145" t="s">
        <v>517</v>
      </c>
      <c r="F164" s="119" t="s">
        <v>37</v>
      </c>
      <c r="G164" s="143">
        <v>882</v>
      </c>
      <c r="H164" s="99">
        <f t="shared" si="35"/>
        <v>5.27</v>
      </c>
      <c r="I164" s="99">
        <f t="shared" si="36"/>
        <v>4648.1400000000003</v>
      </c>
      <c r="J164" s="283">
        <v>6.38</v>
      </c>
      <c r="K164" s="174">
        <f>ROUND(G164*J164,2)</f>
        <v>5627.16</v>
      </c>
      <c r="L164" s="136" t="s">
        <v>1834</v>
      </c>
    </row>
    <row r="165" spans="1:12" ht="38.25" x14ac:dyDescent="0.2">
      <c r="A165" s="147">
        <f t="shared" si="25"/>
        <v>6</v>
      </c>
      <c r="B165" s="173" t="s">
        <v>520</v>
      </c>
      <c r="C165" s="116" t="str">
        <f>IFERROR(VLOOKUP(A165,$B$217:$D$231,2,FALSE),"")</f>
        <v>SINAPI</v>
      </c>
      <c r="D165" s="97" t="str">
        <f>IFERROR(VLOOKUP(A165,$B$217:$D$231,3,FALSE),"")</f>
        <v>2026/01</v>
      </c>
      <c r="E165" s="98" t="s">
        <v>521</v>
      </c>
      <c r="F165" s="119" t="s">
        <v>37</v>
      </c>
      <c r="G165" s="99">
        <v>882</v>
      </c>
      <c r="H165" s="99">
        <f t="shared" si="35"/>
        <v>15.48</v>
      </c>
      <c r="I165" s="99">
        <f t="shared" si="36"/>
        <v>13653.36</v>
      </c>
      <c r="J165" s="283">
        <v>18.73</v>
      </c>
      <c r="K165" s="175">
        <f>ROUND(G165*J165,2)</f>
        <v>16519.86</v>
      </c>
      <c r="L165" s="136" t="s">
        <v>1834</v>
      </c>
    </row>
    <row r="166" spans="1:12" ht="38.25" x14ac:dyDescent="0.2">
      <c r="A166" s="147">
        <f t="shared" si="25"/>
        <v>6</v>
      </c>
      <c r="B166" s="173" t="s">
        <v>524</v>
      </c>
      <c r="C166" s="116" t="str">
        <f>IFERROR(VLOOKUP(A166,$B$217:$D$231,2,FALSE),"")</f>
        <v>SINAPI</v>
      </c>
      <c r="D166" s="97" t="str">
        <f>IFERROR(VLOOKUP(A166,$B$217:$D$231,3,FALSE),"")</f>
        <v>2026/01</v>
      </c>
      <c r="E166" s="98" t="s">
        <v>525</v>
      </c>
      <c r="F166" s="119" t="s">
        <v>37</v>
      </c>
      <c r="G166" s="99">
        <v>330</v>
      </c>
      <c r="H166" s="99">
        <f t="shared" si="35"/>
        <v>22.74</v>
      </c>
      <c r="I166" s="99">
        <f t="shared" si="36"/>
        <v>7504.2</v>
      </c>
      <c r="J166" s="283">
        <v>27.51</v>
      </c>
      <c r="K166" s="175">
        <f>ROUND(G166*J166,2)</f>
        <v>9078.2999999999993</v>
      </c>
      <c r="L166" s="136" t="s">
        <v>1835</v>
      </c>
    </row>
    <row r="167" spans="1:12" x14ac:dyDescent="0.2">
      <c r="A167" s="147">
        <f t="shared" si="25"/>
        <v>5</v>
      </c>
      <c r="B167" s="172" t="s">
        <v>1539</v>
      </c>
      <c r="C167" s="182" t="s">
        <v>527</v>
      </c>
      <c r="D167" s="183"/>
      <c r="E167" s="183"/>
      <c r="F167" s="183"/>
      <c r="G167" s="183"/>
      <c r="H167" s="183"/>
      <c r="I167" s="183"/>
      <c r="J167" s="183"/>
      <c r="K167" s="275"/>
    </row>
    <row r="168" spans="1:12" ht="38.25" x14ac:dyDescent="0.2">
      <c r="A168" s="147">
        <f t="shared" si="25"/>
        <v>7</v>
      </c>
      <c r="B168" s="177" t="s">
        <v>528</v>
      </c>
      <c r="C168" s="117" t="str">
        <f>IFERROR(VLOOKUP(A168,$B$217:$D$231,2,FALSE),"")</f>
        <v>SINAPI</v>
      </c>
      <c r="D168" s="100" t="str">
        <f>IFERROR(VLOOKUP(A168,$B$217:$D$231,3,FALSE),"")</f>
        <v>2026/01</v>
      </c>
      <c r="E168" s="145" t="s">
        <v>529</v>
      </c>
      <c r="F168" s="119" t="s">
        <v>37</v>
      </c>
      <c r="G168" s="143">
        <v>53.9</v>
      </c>
      <c r="H168" s="99">
        <f t="shared" si="35"/>
        <v>23.66</v>
      </c>
      <c r="I168" s="99">
        <f t="shared" si="36"/>
        <v>1275.27</v>
      </c>
      <c r="J168" s="283">
        <v>28.63</v>
      </c>
      <c r="K168" s="175">
        <f>ROUND(G168*J168,2)</f>
        <v>1543.16</v>
      </c>
    </row>
    <row r="169" spans="1:12" ht="38.25" x14ac:dyDescent="0.2">
      <c r="A169" s="147">
        <f t="shared" si="25"/>
        <v>7</v>
      </c>
      <c r="B169" s="173" t="s">
        <v>530</v>
      </c>
      <c r="C169" s="117" t="str">
        <f>IFERROR(VLOOKUP(A169,$B$217:$D$231,2,FALSE),"")</f>
        <v>SINAPI</v>
      </c>
      <c r="D169" s="100" t="str">
        <f>IFERROR(VLOOKUP(A169,$B$217:$D$231,3,FALSE),"")</f>
        <v>2026/01</v>
      </c>
      <c r="E169" s="145" t="s">
        <v>531</v>
      </c>
      <c r="F169" s="119" t="s">
        <v>37</v>
      </c>
      <c r="G169" s="143">
        <v>179.55</v>
      </c>
      <c r="H169" s="99">
        <f t="shared" si="35"/>
        <v>21.29</v>
      </c>
      <c r="I169" s="99">
        <f t="shared" si="36"/>
        <v>3822.62</v>
      </c>
      <c r="J169" s="283">
        <v>25.76</v>
      </c>
      <c r="K169" s="174">
        <f>ROUND(G169*J169,2)</f>
        <v>4625.21</v>
      </c>
    </row>
    <row r="170" spans="1:12" x14ac:dyDescent="0.2">
      <c r="A170" s="147">
        <f t="shared" si="25"/>
        <v>5</v>
      </c>
      <c r="B170" s="172" t="s">
        <v>1540</v>
      </c>
      <c r="C170" s="182" t="s">
        <v>532</v>
      </c>
      <c r="D170" s="183"/>
      <c r="E170" s="183"/>
      <c r="F170" s="183"/>
      <c r="G170" s="183"/>
      <c r="H170" s="183"/>
      <c r="I170" s="183"/>
      <c r="J170" s="183"/>
      <c r="K170" s="275"/>
    </row>
    <row r="171" spans="1:12" ht="76.5" x14ac:dyDescent="0.2">
      <c r="A171" s="147">
        <f t="shared" si="25"/>
        <v>7</v>
      </c>
      <c r="B171" s="173" t="s">
        <v>533</v>
      </c>
      <c r="C171" s="116" t="str">
        <f>IFERROR(VLOOKUP(A171,$B$217:$D$231,2,FALSE),"")</f>
        <v>SINAPI</v>
      </c>
      <c r="D171" s="97" t="str">
        <f>IFERROR(VLOOKUP(A171,$B$217:$D$231,3,FALSE),"")</f>
        <v>2026/01</v>
      </c>
      <c r="E171" s="98" t="s">
        <v>534</v>
      </c>
      <c r="F171" s="119" t="s">
        <v>37</v>
      </c>
      <c r="G171" s="99">
        <v>230.25</v>
      </c>
      <c r="H171" s="99">
        <f t="shared" si="35"/>
        <v>34.9</v>
      </c>
      <c r="I171" s="99">
        <f t="shared" si="36"/>
        <v>8035.73</v>
      </c>
      <c r="J171" s="283">
        <v>42.23</v>
      </c>
      <c r="K171" s="175">
        <f>ROUND(G171*J171,2)</f>
        <v>9723.4599999999991</v>
      </c>
      <c r="L171" s="136" t="s">
        <v>1836</v>
      </c>
    </row>
    <row r="172" spans="1:12" x14ac:dyDescent="0.2">
      <c r="A172" s="147">
        <f t="shared" si="25"/>
        <v>5</v>
      </c>
      <c r="B172" s="179" t="s">
        <v>1541</v>
      </c>
      <c r="C172" s="182" t="s">
        <v>535</v>
      </c>
      <c r="D172" s="183"/>
      <c r="E172" s="183"/>
      <c r="F172" s="183"/>
      <c r="G172" s="183"/>
      <c r="H172" s="183"/>
      <c r="I172" s="183"/>
      <c r="J172" s="183"/>
      <c r="K172" s="275"/>
    </row>
    <row r="173" spans="1:12" ht="38.25" x14ac:dyDescent="0.2">
      <c r="A173" s="147">
        <f t="shared" si="25"/>
        <v>7</v>
      </c>
      <c r="B173" s="177" t="s">
        <v>1642</v>
      </c>
      <c r="C173" s="117" t="str">
        <f>IFERROR(VLOOKUP(A173,$B$217:$D$231,2,FALSE),"")</f>
        <v>SINAPI</v>
      </c>
      <c r="D173" s="100" t="str">
        <f>IFERROR(VLOOKUP(A173,$B$217:$D$231,3,FALSE),"")</f>
        <v>2026/01</v>
      </c>
      <c r="E173" s="145" t="s">
        <v>1643</v>
      </c>
      <c r="F173" s="119" t="s">
        <v>40</v>
      </c>
      <c r="G173" s="143">
        <v>342.35</v>
      </c>
      <c r="H173" s="99">
        <f t="shared" si="35"/>
        <v>5.74</v>
      </c>
      <c r="I173" s="99">
        <f t="shared" si="36"/>
        <v>1965.09</v>
      </c>
      <c r="J173" s="283">
        <v>6.95</v>
      </c>
      <c r="K173" s="175">
        <f>ROUND(G173*J173,2)</f>
        <v>2379.33</v>
      </c>
      <c r="L173" s="137" t="s">
        <v>1837</v>
      </c>
    </row>
    <row r="174" spans="1:12" ht="38.25" x14ac:dyDescent="0.2">
      <c r="A174" s="147">
        <f t="shared" ref="A174:A206" si="37">LEN(B174)</f>
        <v>7</v>
      </c>
      <c r="B174" s="177" t="s">
        <v>1644</v>
      </c>
      <c r="C174" s="117" t="str">
        <f>IFERROR(VLOOKUP(A174,$B$217:$D$231,2,FALSE),"")</f>
        <v>SINAPI</v>
      </c>
      <c r="D174" s="100" t="str">
        <f>IFERROR(VLOOKUP(A174,$B$217:$D$231,3,FALSE),"")</f>
        <v>2026/01</v>
      </c>
      <c r="E174" s="145" t="s">
        <v>1645</v>
      </c>
      <c r="F174" s="119" t="s">
        <v>37</v>
      </c>
      <c r="G174" s="143">
        <v>6.95</v>
      </c>
      <c r="H174" s="99">
        <f t="shared" si="35"/>
        <v>61.35</v>
      </c>
      <c r="I174" s="99">
        <f t="shared" si="36"/>
        <v>426.38</v>
      </c>
      <c r="J174" s="283">
        <v>74.23</v>
      </c>
      <c r="K174" s="174">
        <f>ROUND(G174*J174,2)</f>
        <v>515.9</v>
      </c>
      <c r="L174" s="136" t="s">
        <v>1838</v>
      </c>
    </row>
    <row r="175" spans="1:12" ht="25.5" x14ac:dyDescent="0.2">
      <c r="A175" s="147">
        <f t="shared" si="37"/>
        <v>22</v>
      </c>
      <c r="B175" s="173" t="s">
        <v>536</v>
      </c>
      <c r="C175" s="116" t="str">
        <f>IFERROR(VLOOKUP(A175,$B$217:$D$231,2,FALSE),"")</f>
        <v xml:space="preserve"> SIURB-E</v>
      </c>
      <c r="D175" s="97" t="str">
        <f>IFERROR(VLOOKUP(A175,$B$217:$D$231,3,FALSE),"")</f>
        <v>2025/07</v>
      </c>
      <c r="E175" s="98" t="s">
        <v>537</v>
      </c>
      <c r="F175" s="119" t="s">
        <v>40</v>
      </c>
      <c r="G175" s="99">
        <v>297.52</v>
      </c>
      <c r="H175" s="99">
        <f t="shared" si="35"/>
        <v>21.31</v>
      </c>
      <c r="I175" s="99">
        <f t="shared" si="36"/>
        <v>6340.15</v>
      </c>
      <c r="J175" s="283">
        <v>25.79</v>
      </c>
      <c r="K175" s="175">
        <f>ROUND(G175*J175,2)</f>
        <v>7673.04</v>
      </c>
      <c r="L175" s="136" t="s">
        <v>1839</v>
      </c>
    </row>
    <row r="176" spans="1:12" x14ac:dyDescent="0.2">
      <c r="A176" s="147"/>
      <c r="B176" s="272" t="s">
        <v>173</v>
      </c>
      <c r="C176" s="190"/>
      <c r="D176" s="190"/>
      <c r="E176" s="190"/>
      <c r="F176" s="190"/>
      <c r="G176" s="190"/>
      <c r="H176" s="190"/>
      <c r="I176" s="190"/>
      <c r="J176" s="191"/>
      <c r="K176" s="176">
        <f>SUM(K155:K175)</f>
        <v>128461.58000000002</v>
      </c>
    </row>
    <row r="177" spans="1:12" x14ac:dyDescent="0.2">
      <c r="A177" s="147">
        <f t="shared" si="37"/>
        <v>2</v>
      </c>
      <c r="B177" s="172">
        <v>18</v>
      </c>
      <c r="C177" s="182" t="s">
        <v>538</v>
      </c>
      <c r="D177" s="183"/>
      <c r="E177" s="183"/>
      <c r="F177" s="183"/>
      <c r="G177" s="183"/>
      <c r="H177" s="183"/>
      <c r="I177" s="183"/>
      <c r="J177" s="183"/>
      <c r="K177" s="275"/>
    </row>
    <row r="178" spans="1:12" x14ac:dyDescent="0.2">
      <c r="A178" s="147">
        <f t="shared" si="37"/>
        <v>5</v>
      </c>
      <c r="B178" s="179" t="s">
        <v>1542</v>
      </c>
      <c r="C178" s="182" t="s">
        <v>541</v>
      </c>
      <c r="D178" s="183"/>
      <c r="E178" s="183"/>
      <c r="F178" s="183"/>
      <c r="G178" s="183"/>
      <c r="H178" s="183"/>
      <c r="I178" s="183"/>
      <c r="J178" s="183"/>
      <c r="K178" s="275"/>
    </row>
    <row r="179" spans="1:12" ht="38.25" x14ac:dyDescent="0.2">
      <c r="A179" s="147">
        <f t="shared" si="37"/>
        <v>6</v>
      </c>
      <c r="B179" s="173" t="s">
        <v>187</v>
      </c>
      <c r="C179" s="116" t="str">
        <f t="shared" ref="C179:C184" si="38">IFERROR(VLOOKUP(A179,$B$217:$D$231,2,FALSE),"")</f>
        <v>SINAPI</v>
      </c>
      <c r="D179" s="97" t="str">
        <f t="shared" ref="D179:D184" si="39">IFERROR(VLOOKUP(A179,$B$217:$D$231,3,FALSE),"")</f>
        <v>2026/01</v>
      </c>
      <c r="E179" s="98" t="s">
        <v>542</v>
      </c>
      <c r="F179" s="119" t="s">
        <v>38</v>
      </c>
      <c r="G179" s="99">
        <v>0.61</v>
      </c>
      <c r="H179" s="99">
        <f t="shared" si="35"/>
        <v>201.77</v>
      </c>
      <c r="I179" s="99">
        <f t="shared" si="36"/>
        <v>123.08</v>
      </c>
      <c r="J179" s="283">
        <v>244.14</v>
      </c>
      <c r="K179" s="175">
        <f t="shared" ref="K179:K184" si="40">ROUND(G179*J179,2)</f>
        <v>148.93</v>
      </c>
      <c r="L179" s="136" t="s">
        <v>1840</v>
      </c>
    </row>
    <row r="180" spans="1:12" ht="51" x14ac:dyDescent="0.2">
      <c r="A180" s="147">
        <f t="shared" si="37"/>
        <v>7</v>
      </c>
      <c r="B180" s="173" t="s">
        <v>1659</v>
      </c>
      <c r="C180" s="116" t="str">
        <f t="shared" si="38"/>
        <v>SINAPI</v>
      </c>
      <c r="D180" s="97" t="str">
        <f t="shared" si="39"/>
        <v>2026/01</v>
      </c>
      <c r="E180" s="98" t="s">
        <v>1660</v>
      </c>
      <c r="F180" s="119" t="s">
        <v>1661</v>
      </c>
      <c r="G180" s="99">
        <v>48.48</v>
      </c>
      <c r="H180" s="99">
        <f t="shared" si="35"/>
        <v>1.6</v>
      </c>
      <c r="I180" s="99">
        <f t="shared" si="36"/>
        <v>77.569999999999993</v>
      </c>
      <c r="J180" s="283">
        <v>1.94</v>
      </c>
      <c r="K180" s="175">
        <f t="shared" si="40"/>
        <v>94.05</v>
      </c>
      <c r="L180" s="136" t="s">
        <v>1841</v>
      </c>
    </row>
    <row r="181" spans="1:12" ht="63.75" x14ac:dyDescent="0.2">
      <c r="A181" s="147">
        <f t="shared" si="37"/>
        <v>7</v>
      </c>
      <c r="B181" s="173" t="s">
        <v>545</v>
      </c>
      <c r="C181" s="116" t="str">
        <f t="shared" si="38"/>
        <v>SINAPI</v>
      </c>
      <c r="D181" s="97" t="str">
        <f t="shared" si="39"/>
        <v>2026/01</v>
      </c>
      <c r="E181" s="98" t="s">
        <v>546</v>
      </c>
      <c r="F181" s="119" t="s">
        <v>37</v>
      </c>
      <c r="G181" s="99">
        <v>65.5</v>
      </c>
      <c r="H181" s="99">
        <f t="shared" si="35"/>
        <v>67.989999999999995</v>
      </c>
      <c r="I181" s="99">
        <f t="shared" si="36"/>
        <v>4453.3500000000004</v>
      </c>
      <c r="J181" s="283">
        <v>82.27</v>
      </c>
      <c r="K181" s="175">
        <f t="shared" si="40"/>
        <v>5388.69</v>
      </c>
      <c r="L181" s="136" t="s">
        <v>2071</v>
      </c>
    </row>
    <row r="182" spans="1:12" ht="51" x14ac:dyDescent="0.2">
      <c r="A182" s="147">
        <f t="shared" si="37"/>
        <v>8</v>
      </c>
      <c r="B182" s="173" t="s">
        <v>1662</v>
      </c>
      <c r="C182" s="116" t="str">
        <f t="shared" si="38"/>
        <v>SINAPI</v>
      </c>
      <c r="D182" s="97" t="str">
        <f t="shared" si="39"/>
        <v>2026/01</v>
      </c>
      <c r="E182" s="98" t="s">
        <v>1663</v>
      </c>
      <c r="F182" s="119" t="s">
        <v>37</v>
      </c>
      <c r="G182" s="99">
        <v>12.5</v>
      </c>
      <c r="H182" s="99">
        <f t="shared" si="35"/>
        <v>13.11</v>
      </c>
      <c r="I182" s="99">
        <f t="shared" si="36"/>
        <v>163.88</v>
      </c>
      <c r="J182" s="283">
        <v>15.86</v>
      </c>
      <c r="K182" s="175">
        <f t="shared" si="40"/>
        <v>198.25</v>
      </c>
      <c r="L182" s="136" t="s">
        <v>1840</v>
      </c>
    </row>
    <row r="183" spans="1:12" ht="51" x14ac:dyDescent="0.2">
      <c r="A183" s="147">
        <f t="shared" si="37"/>
        <v>7</v>
      </c>
      <c r="B183" s="173" t="s">
        <v>1858</v>
      </c>
      <c r="C183" s="116" t="str">
        <f t="shared" si="38"/>
        <v>SINAPI</v>
      </c>
      <c r="D183" s="97" t="str">
        <f t="shared" si="39"/>
        <v>2026/01</v>
      </c>
      <c r="E183" s="98" t="s">
        <v>1859</v>
      </c>
      <c r="F183" s="119" t="s">
        <v>38</v>
      </c>
      <c r="G183" s="99">
        <v>0.61</v>
      </c>
      <c r="H183" s="99">
        <f t="shared" ref="H183" si="41">ROUND(J183/1.21,2)</f>
        <v>2037.52</v>
      </c>
      <c r="I183" s="99">
        <f t="shared" ref="I183" si="42">ROUND(G183*H183,2)</f>
        <v>1242.8900000000001</v>
      </c>
      <c r="J183" s="283">
        <v>2465.4</v>
      </c>
      <c r="K183" s="175">
        <f t="shared" si="40"/>
        <v>1503.89</v>
      </c>
      <c r="L183" s="136" t="s">
        <v>1840</v>
      </c>
    </row>
    <row r="184" spans="1:12" ht="38.25" x14ac:dyDescent="0.2">
      <c r="A184" s="147">
        <f t="shared" si="37"/>
        <v>8</v>
      </c>
      <c r="B184" s="173" t="s">
        <v>1664</v>
      </c>
      <c r="C184" s="116" t="str">
        <f t="shared" si="38"/>
        <v>SINAPI</v>
      </c>
      <c r="D184" s="97" t="str">
        <f t="shared" si="39"/>
        <v>2026/01</v>
      </c>
      <c r="E184" s="98" t="s">
        <v>1665</v>
      </c>
      <c r="F184" s="119" t="s">
        <v>37</v>
      </c>
      <c r="G184" s="99">
        <v>12.5</v>
      </c>
      <c r="H184" s="99">
        <f t="shared" si="35"/>
        <v>5.92</v>
      </c>
      <c r="I184" s="99">
        <f t="shared" si="36"/>
        <v>74</v>
      </c>
      <c r="J184" s="283">
        <v>7.16</v>
      </c>
      <c r="K184" s="175">
        <f t="shared" si="40"/>
        <v>89.5</v>
      </c>
      <c r="L184" s="136" t="s">
        <v>1840</v>
      </c>
    </row>
    <row r="185" spans="1:12" x14ac:dyDescent="0.2">
      <c r="A185" s="147">
        <f t="shared" si="37"/>
        <v>5</v>
      </c>
      <c r="B185" s="172" t="s">
        <v>1543</v>
      </c>
      <c r="C185" s="182" t="s">
        <v>548</v>
      </c>
      <c r="D185" s="183"/>
      <c r="E185" s="183"/>
      <c r="F185" s="183"/>
      <c r="G185" s="183"/>
      <c r="H185" s="183"/>
      <c r="I185" s="183"/>
      <c r="J185" s="183"/>
      <c r="K185" s="275"/>
    </row>
    <row r="186" spans="1:12" x14ac:dyDescent="0.2">
      <c r="A186" s="147">
        <f t="shared" si="37"/>
        <v>15</v>
      </c>
      <c r="B186" s="173" t="s">
        <v>549</v>
      </c>
      <c r="C186" s="116" t="str">
        <f>IFERROR(VLOOKUP(A186,$B$217:$D$231,2,FALSE),"")</f>
        <v xml:space="preserve"> CPOS</v>
      </c>
      <c r="D186" s="97" t="str">
        <f>IFERROR(VLOOKUP(A186,$B$217:$D$231,3,FALSE),"")</f>
        <v>2025/11</v>
      </c>
      <c r="E186" s="98" t="s">
        <v>550</v>
      </c>
      <c r="F186" s="119" t="s">
        <v>37</v>
      </c>
      <c r="G186" s="99">
        <v>598.35</v>
      </c>
      <c r="H186" s="99">
        <f t="shared" si="35"/>
        <v>21.81</v>
      </c>
      <c r="I186" s="99">
        <f t="shared" si="36"/>
        <v>13050.01</v>
      </c>
      <c r="J186" s="283">
        <v>26.39</v>
      </c>
      <c r="K186" s="175">
        <f>ROUND(G186*J186,2)</f>
        <v>15790.46</v>
      </c>
      <c r="L186" s="136" t="s">
        <v>1796</v>
      </c>
    </row>
    <row r="187" spans="1:12" ht="25.5" x14ac:dyDescent="0.2">
      <c r="A187" s="147">
        <f t="shared" si="37"/>
        <v>15</v>
      </c>
      <c r="B187" s="173" t="s">
        <v>551</v>
      </c>
      <c r="C187" s="116" t="str">
        <f>IFERROR(VLOOKUP(A187,$B$217:$D$231,2,FALSE),"")</f>
        <v xml:space="preserve"> CPOS</v>
      </c>
      <c r="D187" s="97" t="str">
        <f>IFERROR(VLOOKUP(A187,$B$217:$D$231,3,FALSE),"")</f>
        <v>2025/11</v>
      </c>
      <c r="E187" s="98" t="s">
        <v>552</v>
      </c>
      <c r="F187" s="119" t="s">
        <v>37</v>
      </c>
      <c r="G187" s="99">
        <v>58.85</v>
      </c>
      <c r="H187" s="99">
        <f t="shared" si="35"/>
        <v>23.36</v>
      </c>
      <c r="I187" s="99">
        <f t="shared" si="36"/>
        <v>1374.74</v>
      </c>
      <c r="J187" s="283">
        <v>28.27</v>
      </c>
      <c r="K187" s="175">
        <f>ROUND(G187*J187,2)</f>
        <v>1663.69</v>
      </c>
      <c r="L187" s="136" t="s">
        <v>1797</v>
      </c>
    </row>
    <row r="188" spans="1:12" x14ac:dyDescent="0.2">
      <c r="A188" s="147">
        <f t="shared" si="37"/>
        <v>5</v>
      </c>
      <c r="B188" s="172" t="s">
        <v>1544</v>
      </c>
      <c r="C188" s="182" t="s">
        <v>553</v>
      </c>
      <c r="D188" s="183"/>
      <c r="E188" s="183"/>
      <c r="F188" s="183"/>
      <c r="G188" s="183"/>
      <c r="H188" s="183"/>
      <c r="I188" s="183"/>
      <c r="J188" s="183"/>
      <c r="K188" s="275"/>
    </row>
    <row r="189" spans="1:12" ht="38.25" x14ac:dyDescent="0.2">
      <c r="A189" s="147">
        <f t="shared" si="37"/>
        <v>7</v>
      </c>
      <c r="B189" s="173" t="s">
        <v>52</v>
      </c>
      <c r="C189" s="116" t="str">
        <f>IFERROR(VLOOKUP(A189,$B$217:$D$231,2,FALSE),"")</f>
        <v>SINAPI</v>
      </c>
      <c r="D189" s="97" t="str">
        <f>IFERROR(VLOOKUP(A189,$B$217:$D$231,3,FALSE),"")</f>
        <v>2026/01</v>
      </c>
      <c r="E189" s="98" t="s">
        <v>53</v>
      </c>
      <c r="F189" s="119" t="s">
        <v>37</v>
      </c>
      <c r="G189" s="99">
        <v>16.8</v>
      </c>
      <c r="H189" s="99">
        <f t="shared" si="35"/>
        <v>474.47</v>
      </c>
      <c r="I189" s="99">
        <f t="shared" si="36"/>
        <v>7971.1</v>
      </c>
      <c r="J189" s="283">
        <v>574.11</v>
      </c>
      <c r="K189" s="175">
        <f>ROUND(G189*J189,2)</f>
        <v>9645.0499999999993</v>
      </c>
      <c r="L189" s="136" t="s">
        <v>1795</v>
      </c>
    </row>
    <row r="190" spans="1:12" ht="38.25" x14ac:dyDescent="0.2">
      <c r="A190" s="147">
        <f t="shared" si="37"/>
        <v>15</v>
      </c>
      <c r="B190" s="173" t="s">
        <v>554</v>
      </c>
      <c r="C190" s="116" t="str">
        <f>IFERROR(VLOOKUP(A190,$B$217:$D$231,2,FALSE),"")</f>
        <v xml:space="preserve"> CPOS</v>
      </c>
      <c r="D190" s="97" t="str">
        <f>IFERROR(VLOOKUP(A190,$B$217:$D$231,3,FALSE),"")</f>
        <v>2025/11</v>
      </c>
      <c r="E190" s="98" t="s">
        <v>555</v>
      </c>
      <c r="F190" s="119" t="s">
        <v>37</v>
      </c>
      <c r="G190" s="99">
        <v>54.56</v>
      </c>
      <c r="H190" s="99">
        <f t="shared" si="35"/>
        <v>987.96</v>
      </c>
      <c r="I190" s="99">
        <f t="shared" si="36"/>
        <v>53903.1</v>
      </c>
      <c r="J190" s="283">
        <v>1195.43</v>
      </c>
      <c r="K190" s="175">
        <f>ROUND(G190*J190,2)</f>
        <v>65222.66</v>
      </c>
      <c r="L190" s="136" t="s">
        <v>1794</v>
      </c>
    </row>
    <row r="191" spans="1:12" x14ac:dyDescent="0.2">
      <c r="A191" s="147">
        <f t="shared" si="37"/>
        <v>15</v>
      </c>
      <c r="B191" s="173" t="s">
        <v>1667</v>
      </c>
      <c r="C191" s="116" t="str">
        <f>IFERROR(VLOOKUP(A191,$B$217:$D$231,2,FALSE),"")</f>
        <v xml:space="preserve"> CPOS</v>
      </c>
      <c r="D191" s="97" t="str">
        <f>IFERROR(VLOOKUP(A191,$B$217:$D$231,3,FALSE),"")</f>
        <v>2025/11</v>
      </c>
      <c r="E191" s="98" t="s">
        <v>1668</v>
      </c>
      <c r="F191" s="119" t="s">
        <v>35</v>
      </c>
      <c r="G191" s="99">
        <v>82</v>
      </c>
      <c r="H191" s="99">
        <f t="shared" si="35"/>
        <v>270.69</v>
      </c>
      <c r="I191" s="99">
        <f t="shared" si="36"/>
        <v>22196.58</v>
      </c>
      <c r="J191" s="283">
        <v>327.52999999999997</v>
      </c>
      <c r="K191" s="175">
        <f>ROUND(G191*J191,2)</f>
        <v>26857.46</v>
      </c>
      <c r="L191" s="136" t="s">
        <v>1793</v>
      </c>
    </row>
    <row r="192" spans="1:12" x14ac:dyDescent="0.2">
      <c r="A192" s="147">
        <f t="shared" ref="A192:A198" si="43">LEN(B192)</f>
        <v>5</v>
      </c>
      <c r="B192" s="179" t="s">
        <v>1959</v>
      </c>
      <c r="C192" s="182" t="s">
        <v>1646</v>
      </c>
      <c r="D192" s="183"/>
      <c r="E192" s="183"/>
      <c r="F192" s="183"/>
      <c r="G192" s="183"/>
      <c r="H192" s="183"/>
      <c r="I192" s="183"/>
      <c r="J192" s="183"/>
      <c r="K192" s="275"/>
    </row>
    <row r="193" spans="1:12" ht="51" x14ac:dyDescent="0.2">
      <c r="A193" s="147">
        <f t="shared" si="43"/>
        <v>7</v>
      </c>
      <c r="B193" s="173" t="s">
        <v>1647</v>
      </c>
      <c r="C193" s="116" t="str">
        <f t="shared" ref="C193:C198" si="44">IFERROR(VLOOKUP(A193,$B$217:$D$231,2,FALSE),"")</f>
        <v>SINAPI</v>
      </c>
      <c r="D193" s="97" t="str">
        <f t="shared" ref="D193:D198" si="45">IFERROR(VLOOKUP(A193,$B$217:$D$231,3,FALSE),"")</f>
        <v>2026/01</v>
      </c>
      <c r="E193" s="98" t="s">
        <v>1648</v>
      </c>
      <c r="F193" s="119" t="s">
        <v>35</v>
      </c>
      <c r="G193" s="99">
        <v>6</v>
      </c>
      <c r="H193" s="99">
        <f t="shared" ref="H193:H198" si="46">ROUND(J193/1.21,2)</f>
        <v>24.45</v>
      </c>
      <c r="I193" s="99">
        <f t="shared" ref="I193:I198" si="47">ROUND(G193*H193,2)</f>
        <v>146.69999999999999</v>
      </c>
      <c r="J193" s="283">
        <v>29.59</v>
      </c>
      <c r="K193" s="175">
        <f t="shared" ref="K193:K198" si="48">ROUND(G193*J193,2)</f>
        <v>177.54</v>
      </c>
    </row>
    <row r="194" spans="1:12" ht="51" x14ac:dyDescent="0.2">
      <c r="A194" s="147">
        <f t="shared" si="43"/>
        <v>7</v>
      </c>
      <c r="B194" s="173" t="s">
        <v>1649</v>
      </c>
      <c r="C194" s="116" t="str">
        <f t="shared" si="44"/>
        <v>SINAPI</v>
      </c>
      <c r="D194" s="97" t="str">
        <f t="shared" si="45"/>
        <v>2026/01</v>
      </c>
      <c r="E194" s="98" t="s">
        <v>1650</v>
      </c>
      <c r="F194" s="119" t="s">
        <v>40</v>
      </c>
      <c r="G194" s="99">
        <v>26</v>
      </c>
      <c r="H194" s="99">
        <f t="shared" si="46"/>
        <v>73.09</v>
      </c>
      <c r="I194" s="99">
        <f t="shared" si="47"/>
        <v>1900.34</v>
      </c>
      <c r="J194" s="283">
        <v>88.44</v>
      </c>
      <c r="K194" s="175">
        <f t="shared" si="48"/>
        <v>2299.44</v>
      </c>
    </row>
    <row r="195" spans="1:12" ht="25.5" x14ac:dyDescent="0.2">
      <c r="A195" s="147">
        <f t="shared" si="43"/>
        <v>8</v>
      </c>
      <c r="B195" s="173" t="s">
        <v>1651</v>
      </c>
      <c r="C195" s="116" t="str">
        <f t="shared" si="44"/>
        <v>SINAPI</v>
      </c>
      <c r="D195" s="97" t="str">
        <f t="shared" si="45"/>
        <v>2026/01</v>
      </c>
      <c r="E195" s="98" t="s">
        <v>1652</v>
      </c>
      <c r="F195" s="119" t="s">
        <v>35</v>
      </c>
      <c r="G195" s="99">
        <v>2</v>
      </c>
      <c r="H195" s="99">
        <f t="shared" si="46"/>
        <v>99.98</v>
      </c>
      <c r="I195" s="99">
        <f t="shared" si="47"/>
        <v>199.96</v>
      </c>
      <c r="J195" s="283">
        <v>120.98</v>
      </c>
      <c r="K195" s="175">
        <f t="shared" si="48"/>
        <v>241.96</v>
      </c>
    </row>
    <row r="196" spans="1:12" ht="25.5" x14ac:dyDescent="0.2">
      <c r="A196" s="147">
        <f t="shared" si="43"/>
        <v>15</v>
      </c>
      <c r="B196" s="173" t="s">
        <v>1653</v>
      </c>
      <c r="C196" s="116" t="str">
        <f t="shared" si="44"/>
        <v xml:space="preserve"> CPOS</v>
      </c>
      <c r="D196" s="97" t="str">
        <f t="shared" si="45"/>
        <v>2025/11</v>
      </c>
      <c r="E196" s="98" t="s">
        <v>1654</v>
      </c>
      <c r="F196" s="119" t="s">
        <v>35</v>
      </c>
      <c r="G196" s="99">
        <v>1</v>
      </c>
      <c r="H196" s="99">
        <f t="shared" si="46"/>
        <v>8356.7900000000009</v>
      </c>
      <c r="I196" s="99">
        <f t="shared" si="47"/>
        <v>8356.7900000000009</v>
      </c>
      <c r="J196" s="283">
        <v>10111.709999999999</v>
      </c>
      <c r="K196" s="175">
        <f t="shared" si="48"/>
        <v>10111.709999999999</v>
      </c>
    </row>
    <row r="197" spans="1:12" ht="25.5" x14ac:dyDescent="0.2">
      <c r="A197" s="147">
        <f t="shared" si="43"/>
        <v>16</v>
      </c>
      <c r="B197" s="173" t="s">
        <v>1655</v>
      </c>
      <c r="C197" s="116" t="str">
        <f t="shared" si="44"/>
        <v/>
      </c>
      <c r="D197" s="97" t="str">
        <f t="shared" si="45"/>
        <v/>
      </c>
      <c r="E197" s="98" t="s">
        <v>1656</v>
      </c>
      <c r="F197" s="119" t="s">
        <v>35</v>
      </c>
      <c r="G197" s="99">
        <v>1</v>
      </c>
      <c r="H197" s="99">
        <f t="shared" si="46"/>
        <v>2855.28</v>
      </c>
      <c r="I197" s="99">
        <f t="shared" si="47"/>
        <v>2855.28</v>
      </c>
      <c r="J197" s="283">
        <v>3454.89</v>
      </c>
      <c r="K197" s="175">
        <f t="shared" si="48"/>
        <v>3454.89</v>
      </c>
    </row>
    <row r="198" spans="1:12" ht="38.25" x14ac:dyDescent="0.2">
      <c r="A198" s="147">
        <f t="shared" si="43"/>
        <v>19</v>
      </c>
      <c r="B198" s="173" t="s">
        <v>1657</v>
      </c>
      <c r="C198" s="116" t="str">
        <f t="shared" si="44"/>
        <v xml:space="preserve"> FDE</v>
      </c>
      <c r="D198" s="97" t="str">
        <f t="shared" si="45"/>
        <v>2026/01</v>
      </c>
      <c r="E198" s="98" t="s">
        <v>1658</v>
      </c>
      <c r="F198" s="119" t="s">
        <v>35</v>
      </c>
      <c r="G198" s="99">
        <v>1</v>
      </c>
      <c r="H198" s="99">
        <f t="shared" si="46"/>
        <v>1894.75</v>
      </c>
      <c r="I198" s="99">
        <f t="shared" si="47"/>
        <v>1894.75</v>
      </c>
      <c r="J198" s="283">
        <v>2292.65</v>
      </c>
      <c r="K198" s="175">
        <f t="shared" si="48"/>
        <v>2292.65</v>
      </c>
    </row>
    <row r="199" spans="1:12" x14ac:dyDescent="0.2">
      <c r="A199" s="147">
        <f t="shared" si="37"/>
        <v>5</v>
      </c>
      <c r="B199" s="172" t="s">
        <v>1958</v>
      </c>
      <c r="C199" s="182" t="s">
        <v>1669</v>
      </c>
      <c r="D199" s="183"/>
      <c r="E199" s="183"/>
      <c r="F199" s="183"/>
      <c r="G199" s="183"/>
      <c r="H199" s="183"/>
      <c r="I199" s="183"/>
      <c r="J199" s="183"/>
      <c r="K199" s="275"/>
    </row>
    <row r="200" spans="1:12" ht="76.5" x14ac:dyDescent="0.2">
      <c r="A200" s="147">
        <f t="shared" si="37"/>
        <v>6</v>
      </c>
      <c r="B200" s="173" t="s">
        <v>465</v>
      </c>
      <c r="C200" s="116" t="str">
        <f>IFERROR(VLOOKUP(A200,$B$217:$D$231,2,FALSE),"")</f>
        <v>SINAPI</v>
      </c>
      <c r="D200" s="97" t="str">
        <f>IFERROR(VLOOKUP(A200,$B$217:$D$231,3,FALSE),"")</f>
        <v>2026/01</v>
      </c>
      <c r="E200" s="98" t="s">
        <v>466</v>
      </c>
      <c r="F200" s="119" t="s">
        <v>37</v>
      </c>
      <c r="G200" s="99">
        <v>8</v>
      </c>
      <c r="H200" s="99">
        <f t="shared" si="35"/>
        <v>47.62</v>
      </c>
      <c r="I200" s="99">
        <f t="shared" si="36"/>
        <v>380.96</v>
      </c>
      <c r="J200" s="283">
        <v>57.62</v>
      </c>
      <c r="K200" s="175">
        <f t="shared" ref="K200:K206" si="49">ROUND(G200*J200,2)</f>
        <v>460.96</v>
      </c>
      <c r="L200" s="136" t="s">
        <v>1842</v>
      </c>
    </row>
    <row r="201" spans="1:12" ht="63.75" x14ac:dyDescent="0.2">
      <c r="A201" s="147">
        <f t="shared" si="37"/>
        <v>6</v>
      </c>
      <c r="B201" s="173" t="s">
        <v>468</v>
      </c>
      <c r="C201" s="116" t="str">
        <f>IFERROR(VLOOKUP(A201,$B$217:$D$231,2,FALSE),"")</f>
        <v>SINAPI</v>
      </c>
      <c r="D201" s="97" t="str">
        <f>IFERROR(VLOOKUP(A201,$B$217:$D$231,3,FALSE),"")</f>
        <v>2026/01</v>
      </c>
      <c r="E201" s="98" t="s">
        <v>469</v>
      </c>
      <c r="F201" s="119" t="s">
        <v>37</v>
      </c>
      <c r="G201" s="99">
        <v>8</v>
      </c>
      <c r="H201" s="99">
        <f t="shared" si="35"/>
        <v>5.16</v>
      </c>
      <c r="I201" s="99">
        <f t="shared" si="36"/>
        <v>41.28</v>
      </c>
      <c r="J201" s="283">
        <v>6.24</v>
      </c>
      <c r="K201" s="175">
        <f t="shared" si="49"/>
        <v>49.92</v>
      </c>
      <c r="L201" s="136" t="s">
        <v>1842</v>
      </c>
    </row>
    <row r="202" spans="1:12" ht="25.5" x14ac:dyDescent="0.2">
      <c r="A202" s="147">
        <f t="shared" si="37"/>
        <v>6</v>
      </c>
      <c r="B202" s="173" t="s">
        <v>516</v>
      </c>
      <c r="C202" s="116" t="str">
        <f>IFERROR(VLOOKUP(A202,$B$217:$D$231,2,FALSE),"")</f>
        <v>SINAPI</v>
      </c>
      <c r="D202" s="97" t="str">
        <f>IFERROR(VLOOKUP(A202,$B$217:$D$231,3,FALSE),"")</f>
        <v>2026/01</v>
      </c>
      <c r="E202" s="98" t="s">
        <v>517</v>
      </c>
      <c r="F202" s="119" t="s">
        <v>37</v>
      </c>
      <c r="G202" s="99">
        <v>8</v>
      </c>
      <c r="H202" s="99">
        <f t="shared" si="35"/>
        <v>5.27</v>
      </c>
      <c r="I202" s="99">
        <f t="shared" si="36"/>
        <v>42.16</v>
      </c>
      <c r="J202" s="283">
        <v>6.38</v>
      </c>
      <c r="K202" s="175">
        <f t="shared" si="49"/>
        <v>51.04</v>
      </c>
      <c r="L202" s="136" t="s">
        <v>1842</v>
      </c>
    </row>
    <row r="203" spans="1:12" ht="38.25" x14ac:dyDescent="0.2">
      <c r="A203" s="147">
        <f t="shared" si="37"/>
        <v>6</v>
      </c>
      <c r="B203" s="173" t="s">
        <v>520</v>
      </c>
      <c r="C203" s="116" t="str">
        <f>IFERROR(VLOOKUP(A203,$B$217:$D$231,2,FALSE),"")</f>
        <v>SINAPI</v>
      </c>
      <c r="D203" s="97" t="str">
        <f>IFERROR(VLOOKUP(A203,$B$217:$D$231,3,FALSE),"")</f>
        <v>2026/01</v>
      </c>
      <c r="E203" s="98" t="s">
        <v>521</v>
      </c>
      <c r="F203" s="119" t="s">
        <v>37</v>
      </c>
      <c r="G203" s="99">
        <v>8</v>
      </c>
      <c r="H203" s="99">
        <f t="shared" si="35"/>
        <v>15.48</v>
      </c>
      <c r="I203" s="99">
        <f t="shared" si="36"/>
        <v>123.84</v>
      </c>
      <c r="J203" s="283">
        <v>18.73</v>
      </c>
      <c r="K203" s="175">
        <f t="shared" si="49"/>
        <v>149.84</v>
      </c>
      <c r="L203" s="136" t="s">
        <v>1842</v>
      </c>
    </row>
    <row r="204" spans="1:12" ht="51" x14ac:dyDescent="0.2">
      <c r="A204" s="147">
        <f t="shared" si="37"/>
        <v>6</v>
      </c>
      <c r="B204" s="173" t="s">
        <v>1670</v>
      </c>
      <c r="C204" s="116" t="str">
        <f t="shared" ref="C204:C206" si="50">IFERROR(VLOOKUP(A204,$B$217:$D$231,2,FALSE),"")</f>
        <v>SINAPI</v>
      </c>
      <c r="D204" s="97" t="str">
        <f t="shared" ref="D204:D206" si="51">IFERROR(VLOOKUP(A204,$B$217:$D$231,3,FALSE),"")</f>
        <v>2026/01</v>
      </c>
      <c r="E204" s="98" t="s">
        <v>1671</v>
      </c>
      <c r="F204" s="119" t="s">
        <v>40</v>
      </c>
      <c r="G204" s="99">
        <v>5</v>
      </c>
      <c r="H204" s="99">
        <f t="shared" si="35"/>
        <v>71.17</v>
      </c>
      <c r="I204" s="99">
        <f t="shared" si="36"/>
        <v>355.85</v>
      </c>
      <c r="J204" s="283">
        <v>86.12</v>
      </c>
      <c r="K204" s="175">
        <f t="shared" si="49"/>
        <v>430.6</v>
      </c>
      <c r="L204" s="136" t="s">
        <v>1842</v>
      </c>
    </row>
    <row r="205" spans="1:12" ht="25.5" x14ac:dyDescent="0.2">
      <c r="A205" s="147">
        <f t="shared" si="37"/>
        <v>15</v>
      </c>
      <c r="B205" s="173" t="s">
        <v>1672</v>
      </c>
      <c r="C205" s="116" t="str">
        <f t="shared" si="50"/>
        <v xml:space="preserve"> CPOS</v>
      </c>
      <c r="D205" s="97" t="str">
        <f t="shared" si="51"/>
        <v>2025/11</v>
      </c>
      <c r="E205" s="98" t="s">
        <v>1673</v>
      </c>
      <c r="F205" s="119" t="s">
        <v>37</v>
      </c>
      <c r="G205" s="99">
        <v>8</v>
      </c>
      <c r="H205" s="99">
        <f t="shared" si="35"/>
        <v>148.29</v>
      </c>
      <c r="I205" s="99">
        <f t="shared" si="36"/>
        <v>1186.32</v>
      </c>
      <c r="J205" s="283">
        <v>179.43</v>
      </c>
      <c r="K205" s="175">
        <f t="shared" si="49"/>
        <v>1435.44</v>
      </c>
      <c r="L205" s="136" t="s">
        <v>1842</v>
      </c>
    </row>
    <row r="206" spans="1:12" ht="25.5" x14ac:dyDescent="0.2">
      <c r="A206" s="147">
        <f t="shared" si="37"/>
        <v>15</v>
      </c>
      <c r="B206" s="173" t="s">
        <v>1674</v>
      </c>
      <c r="C206" s="116" t="str">
        <f t="shared" si="50"/>
        <v xml:space="preserve"> CPOS</v>
      </c>
      <c r="D206" s="97" t="str">
        <f t="shared" si="51"/>
        <v>2025/11</v>
      </c>
      <c r="E206" s="98" t="s">
        <v>1675</v>
      </c>
      <c r="F206" s="119" t="s">
        <v>37</v>
      </c>
      <c r="G206" s="99">
        <v>19.739999999999998</v>
      </c>
      <c r="H206" s="99">
        <f t="shared" si="35"/>
        <v>483.98</v>
      </c>
      <c r="I206" s="99">
        <f t="shared" si="36"/>
        <v>9553.77</v>
      </c>
      <c r="J206" s="283">
        <v>585.62</v>
      </c>
      <c r="K206" s="175">
        <f t="shared" si="49"/>
        <v>11560.14</v>
      </c>
      <c r="L206" s="136" t="s">
        <v>1843</v>
      </c>
    </row>
    <row r="207" spans="1:12" ht="38.25" x14ac:dyDescent="0.2">
      <c r="A207" s="147">
        <f t="shared" ref="A207" si="52">LEN(B207)</f>
        <v>15</v>
      </c>
      <c r="B207" s="173" t="s">
        <v>2014</v>
      </c>
      <c r="C207" s="116" t="str">
        <f t="shared" ref="C207" si="53">IFERROR(VLOOKUP(A207,$B$217:$D$231,2,FALSE),"")</f>
        <v xml:space="preserve"> CPOS</v>
      </c>
      <c r="D207" s="97" t="str">
        <f t="shared" ref="D207" si="54">IFERROR(VLOOKUP(A207,$B$217:$D$231,3,FALSE),"")</f>
        <v>2025/11</v>
      </c>
      <c r="E207" s="98" t="s">
        <v>2015</v>
      </c>
      <c r="F207" s="119" t="s">
        <v>37</v>
      </c>
      <c r="G207" s="99">
        <v>8.4</v>
      </c>
      <c r="H207" s="99">
        <f t="shared" ref="H207" si="55">ROUND(J207/1.21,2)</f>
        <v>1670.78</v>
      </c>
      <c r="I207" s="99">
        <f t="shared" ref="I207" si="56">ROUND(G207*H207,2)</f>
        <v>14034.55</v>
      </c>
      <c r="J207" s="283">
        <v>2021.64</v>
      </c>
      <c r="K207" s="175">
        <f t="shared" ref="K207" si="57">ROUND(G207*J207,2)</f>
        <v>16981.78</v>
      </c>
    </row>
    <row r="208" spans="1:12" x14ac:dyDescent="0.2">
      <c r="A208" s="38"/>
      <c r="B208" s="272" t="s">
        <v>173</v>
      </c>
      <c r="C208" s="190"/>
      <c r="D208" s="190"/>
      <c r="E208" s="190"/>
      <c r="F208" s="190"/>
      <c r="G208" s="190"/>
      <c r="H208" s="190"/>
      <c r="I208" s="190"/>
      <c r="J208" s="191"/>
      <c r="K208" s="176">
        <f>SUM(K178:K207)</f>
        <v>176300.54</v>
      </c>
      <c r="L208" s="137">
        <f>ROUND(K39+K70+K74+K83+K87+K93+K100+K106+K116+K122+K140+K152+K176+K208,2)</f>
        <v>685769.91</v>
      </c>
    </row>
    <row r="209" spans="1:11" x14ac:dyDescent="0.2">
      <c r="A209" s="38"/>
      <c r="B209" s="276" t="s">
        <v>5</v>
      </c>
      <c r="C209" s="193"/>
      <c r="D209" s="193"/>
      <c r="E209" s="193"/>
      <c r="F209" s="193"/>
      <c r="G209" s="193"/>
      <c r="H209" s="193"/>
      <c r="I209" s="193"/>
      <c r="J209" s="194"/>
      <c r="K209" s="180">
        <f>SUM(K12:K208)/2</f>
        <v>695991.46999999962</v>
      </c>
    </row>
    <row r="210" spans="1:11" x14ac:dyDescent="0.2">
      <c r="A210" s="38"/>
      <c r="B210" s="277" t="s">
        <v>172</v>
      </c>
      <c r="C210" s="186"/>
      <c r="D210" s="186"/>
      <c r="E210" s="187"/>
      <c r="F210" s="187"/>
      <c r="G210" s="187"/>
      <c r="H210" s="187"/>
      <c r="I210" s="187"/>
      <c r="J210" s="187"/>
      <c r="K210" s="278"/>
    </row>
    <row r="217" spans="1:11" x14ac:dyDescent="0.2">
      <c r="B217" s="93" t="s">
        <v>112</v>
      </c>
      <c r="C217" s="94" t="s">
        <v>113</v>
      </c>
      <c r="D217" s="94" t="s">
        <v>106</v>
      </c>
    </row>
    <row r="218" spans="1:11" x14ac:dyDescent="0.2">
      <c r="B218" s="93">
        <v>6</v>
      </c>
      <c r="C218" s="93" t="s">
        <v>114</v>
      </c>
      <c r="D218" s="181" t="s">
        <v>2137</v>
      </c>
    </row>
    <row r="219" spans="1:11" x14ac:dyDescent="0.2">
      <c r="B219" s="93">
        <v>7</v>
      </c>
      <c r="C219" s="93" t="s">
        <v>114</v>
      </c>
      <c r="D219" s="181" t="str">
        <f>D218</f>
        <v>2026/01</v>
      </c>
    </row>
    <row r="220" spans="1:11" x14ac:dyDescent="0.2">
      <c r="B220" s="93">
        <v>8</v>
      </c>
      <c r="C220" s="93" t="s">
        <v>114</v>
      </c>
      <c r="D220" s="181" t="str">
        <f>D219</f>
        <v>2026/01</v>
      </c>
    </row>
    <row r="221" spans="1:11" x14ac:dyDescent="0.2">
      <c r="B221" s="93">
        <v>9</v>
      </c>
      <c r="C221" s="93" t="s">
        <v>114</v>
      </c>
      <c r="D221" s="181" t="str">
        <f>D220</f>
        <v>2026/01</v>
      </c>
    </row>
    <row r="222" spans="1:11" x14ac:dyDescent="0.2">
      <c r="B222" s="93">
        <v>20</v>
      </c>
      <c r="C222" s="93" t="s">
        <v>118</v>
      </c>
      <c r="D222" s="181" t="s">
        <v>1956</v>
      </c>
    </row>
    <row r="223" spans="1:11" x14ac:dyDescent="0.2">
      <c r="B223" s="93">
        <v>3</v>
      </c>
      <c r="C223" s="93" t="s">
        <v>115</v>
      </c>
      <c r="D223" s="181" t="str">
        <f>D218</f>
        <v>2026/01</v>
      </c>
    </row>
    <row r="224" spans="1:11" x14ac:dyDescent="0.2">
      <c r="B224" s="93">
        <v>4</v>
      </c>
      <c r="C224" s="93" t="s">
        <v>115</v>
      </c>
      <c r="D224" s="181" t="str">
        <f t="shared" ref="D224:D226" si="58">D219</f>
        <v>2026/01</v>
      </c>
    </row>
    <row r="225" spans="2:4" x14ac:dyDescent="0.2">
      <c r="B225" s="93">
        <v>5</v>
      </c>
      <c r="C225" s="93" t="s">
        <v>115</v>
      </c>
      <c r="D225" s="181" t="str">
        <f t="shared" si="58"/>
        <v>2026/01</v>
      </c>
    </row>
    <row r="226" spans="2:4" x14ac:dyDescent="0.2">
      <c r="B226" s="93">
        <v>13</v>
      </c>
      <c r="C226" s="93" t="s">
        <v>115</v>
      </c>
      <c r="D226" s="181" t="str">
        <f t="shared" si="58"/>
        <v>2026/01</v>
      </c>
    </row>
    <row r="227" spans="2:4" x14ac:dyDescent="0.2">
      <c r="B227" s="93">
        <v>15</v>
      </c>
      <c r="C227" s="93" t="s">
        <v>116</v>
      </c>
      <c r="D227" s="181" t="s">
        <v>2146</v>
      </c>
    </row>
    <row r="228" spans="2:4" x14ac:dyDescent="0.2">
      <c r="B228" s="93">
        <v>14</v>
      </c>
      <c r="C228" s="93" t="s">
        <v>174</v>
      </c>
      <c r="D228" s="181" t="s">
        <v>2146</v>
      </c>
    </row>
    <row r="229" spans="2:4" x14ac:dyDescent="0.2">
      <c r="B229" s="93">
        <v>19</v>
      </c>
      <c r="C229" s="93" t="s">
        <v>117</v>
      </c>
      <c r="D229" s="181" t="s">
        <v>2137</v>
      </c>
    </row>
    <row r="230" spans="2:4" x14ac:dyDescent="0.2">
      <c r="B230" s="93">
        <v>22</v>
      </c>
      <c r="C230" s="93" t="s">
        <v>118</v>
      </c>
      <c r="D230" s="181" t="s">
        <v>1956</v>
      </c>
    </row>
    <row r="231" spans="2:4" x14ac:dyDescent="0.2">
      <c r="B231" s="93">
        <v>18</v>
      </c>
      <c r="C231" s="93" t="s">
        <v>119</v>
      </c>
      <c r="D231" s="181" t="s">
        <v>2138</v>
      </c>
    </row>
    <row r="232" spans="2:4" x14ac:dyDescent="0.2">
      <c r="B232" s="93">
        <v>17</v>
      </c>
      <c r="C232" s="93" t="s">
        <v>119</v>
      </c>
      <c r="D232" s="181" t="str">
        <f>D231</f>
        <v>2026/02</v>
      </c>
    </row>
  </sheetData>
  <mergeCells count="81">
    <mergeCell ref="B208:J208"/>
    <mergeCell ref="B209:J209"/>
    <mergeCell ref="B210:K210"/>
    <mergeCell ref="C177:K177"/>
    <mergeCell ref="C192:K192"/>
    <mergeCell ref="C178:K178"/>
    <mergeCell ref="C185:K185"/>
    <mergeCell ref="C188:K188"/>
    <mergeCell ref="C199:K199"/>
    <mergeCell ref="B176:J176"/>
    <mergeCell ref="C141:K141"/>
    <mergeCell ref="C142:K142"/>
    <mergeCell ref="C149:K149"/>
    <mergeCell ref="B152:J152"/>
    <mergeCell ref="C153:K153"/>
    <mergeCell ref="C154:K154"/>
    <mergeCell ref="C156:K156"/>
    <mergeCell ref="C163:K163"/>
    <mergeCell ref="C167:K167"/>
    <mergeCell ref="C170:K170"/>
    <mergeCell ref="C172:K172"/>
    <mergeCell ref="B140:J140"/>
    <mergeCell ref="C113:K113"/>
    <mergeCell ref="B116:J116"/>
    <mergeCell ref="C117:K117"/>
    <mergeCell ref="C118:K118"/>
    <mergeCell ref="C120:K120"/>
    <mergeCell ref="B122:J122"/>
    <mergeCell ref="C123:K123"/>
    <mergeCell ref="C124:K124"/>
    <mergeCell ref="C126:K126"/>
    <mergeCell ref="C129:K129"/>
    <mergeCell ref="C135:K135"/>
    <mergeCell ref="C110:K110"/>
    <mergeCell ref="C94:K94"/>
    <mergeCell ref="C97:K97"/>
    <mergeCell ref="C95:K95"/>
    <mergeCell ref="B100:J100"/>
    <mergeCell ref="C101:K101"/>
    <mergeCell ref="C104:K104"/>
    <mergeCell ref="C102:K102"/>
    <mergeCell ref="B106:J106"/>
    <mergeCell ref="C107:K107"/>
    <mergeCell ref="C108:K108"/>
    <mergeCell ref="B93:J93"/>
    <mergeCell ref="C75:K75"/>
    <mergeCell ref="C76:K76"/>
    <mergeCell ref="C78:K78"/>
    <mergeCell ref="B83:J83"/>
    <mergeCell ref="C84:K84"/>
    <mergeCell ref="C85:K85"/>
    <mergeCell ref="B87:J87"/>
    <mergeCell ref="C88:K88"/>
    <mergeCell ref="C89:K89"/>
    <mergeCell ref="C91:K91"/>
    <mergeCell ref="B74:J74"/>
    <mergeCell ref="C8:K8"/>
    <mergeCell ref="C10:K10"/>
    <mergeCell ref="C16:K16"/>
    <mergeCell ref="C11:K11"/>
    <mergeCell ref="C14:K14"/>
    <mergeCell ref="B39:J39"/>
    <mergeCell ref="C63:K63"/>
    <mergeCell ref="C64:K64"/>
    <mergeCell ref="C67:K67"/>
    <mergeCell ref="B70:J70"/>
    <mergeCell ref="C71:K71"/>
    <mergeCell ref="E56:K56"/>
    <mergeCell ref="B62:J62"/>
    <mergeCell ref="C72:K72"/>
    <mergeCell ref="E40:K40"/>
    <mergeCell ref="B2:K2"/>
    <mergeCell ref="B3:K3"/>
    <mergeCell ref="B4:K4"/>
    <mergeCell ref="H5:K5"/>
    <mergeCell ref="C6:K6"/>
    <mergeCell ref="E41:K41"/>
    <mergeCell ref="E48:K48"/>
    <mergeCell ref="E51:K51"/>
    <mergeCell ref="E54:K54"/>
    <mergeCell ref="C7:K7"/>
  </mergeCells>
  <conditionalFormatting sqref="G9">
    <cfRule type="cellIs" dxfId="4" priority="2" operator="equal">
      <formula>0</formula>
    </cfRule>
  </conditionalFormatting>
  <conditionalFormatting sqref="K9">
    <cfRule type="cellIs" dxfId="3" priority="1" operator="equal">
      <formula>0</formula>
    </cfRule>
  </conditionalFormatting>
  <pageMargins left="0.51181102362204722" right="0.51181102362204722" top="0.78740157480314965" bottom="0.78740157480314965" header="0.31496062992125984" footer="0.31496062992125984"/>
  <pageSetup paperSize="9" scale="54" orientation="portrait" r:id="rId1"/>
  <headerFooter>
    <oddFooter>&amp;RPágina &amp;P de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621B1F-3217-4536-AD69-422F467B9435}">
  <sheetPr>
    <pageSetUpPr fitToPage="1"/>
  </sheetPr>
  <dimension ref="A1:Q5484"/>
  <sheetViews>
    <sheetView showGridLines="0" view="pageBreakPreview" zoomScaleNormal="100" zoomScaleSheetLayoutView="100" workbookViewId="0">
      <selection activeCell="A378" sqref="A378:F378"/>
    </sheetView>
  </sheetViews>
  <sheetFormatPr defaultColWidth="9.140625" defaultRowHeight="12.75" x14ac:dyDescent="0.2"/>
  <cols>
    <col min="1" max="1" width="23.7109375" style="37" customWidth="1"/>
    <col min="2" max="2" width="45.85546875" style="37" customWidth="1"/>
    <col min="3" max="3" width="10.42578125" style="37" customWidth="1"/>
    <col min="4" max="4" width="11.140625" style="37" customWidth="1"/>
    <col min="5" max="5" width="21.42578125" style="80" customWidth="1"/>
    <col min="6" max="6" width="13.140625" style="66" customWidth="1"/>
    <col min="7" max="7" width="23" style="66" customWidth="1"/>
    <col min="8" max="8" width="10" style="69" customWidth="1"/>
    <col min="9" max="9" width="9.140625" style="39" customWidth="1"/>
    <col min="10" max="16384" width="9.140625" style="1"/>
  </cols>
  <sheetData>
    <row r="1" spans="1:9" s="37" customFormat="1" ht="12.75" customHeight="1" x14ac:dyDescent="0.2">
      <c r="A1" s="41"/>
      <c r="B1" s="42"/>
      <c r="C1" s="42"/>
      <c r="D1" s="42"/>
      <c r="E1" s="67"/>
      <c r="F1" s="252" t="s">
        <v>2154</v>
      </c>
      <c r="G1" s="253"/>
      <c r="H1" s="40"/>
      <c r="I1" s="38"/>
    </row>
    <row r="2" spans="1:9" s="37" customFormat="1" ht="12.75" customHeight="1" x14ac:dyDescent="0.2">
      <c r="A2" s="254" t="s">
        <v>6</v>
      </c>
      <c r="B2" s="255"/>
      <c r="C2" s="255"/>
      <c r="D2" s="255"/>
      <c r="E2" s="255"/>
      <c r="F2" s="255"/>
      <c r="G2" s="256"/>
      <c r="H2" s="40"/>
      <c r="I2" s="38"/>
    </row>
    <row r="3" spans="1:9" s="37" customFormat="1" ht="12.75" customHeight="1" x14ac:dyDescent="0.2">
      <c r="A3" s="254" t="s">
        <v>26</v>
      </c>
      <c r="B3" s="255"/>
      <c r="C3" s="255"/>
      <c r="D3" s="255"/>
      <c r="E3" s="255"/>
      <c r="F3" s="255"/>
      <c r="G3" s="256"/>
      <c r="H3" s="40"/>
      <c r="I3" s="38"/>
    </row>
    <row r="4" spans="1:9" s="37" customFormat="1" ht="12.75" customHeight="1" x14ac:dyDescent="0.2">
      <c r="A4" s="257" t="s">
        <v>27</v>
      </c>
      <c r="B4" s="258"/>
      <c r="C4" s="258"/>
      <c r="D4" s="258"/>
      <c r="E4" s="258"/>
      <c r="F4" s="258"/>
      <c r="G4" s="259"/>
      <c r="H4" s="40"/>
      <c r="I4" s="38"/>
    </row>
    <row r="5" spans="1:9" s="37" customFormat="1" ht="12.75" customHeight="1" x14ac:dyDescent="0.2">
      <c r="A5" s="43"/>
      <c r="B5" s="44"/>
      <c r="C5" s="44"/>
      <c r="D5" s="44"/>
      <c r="E5" s="260" t="s">
        <v>2143</v>
      </c>
      <c r="F5" s="260"/>
      <c r="G5" s="261"/>
      <c r="H5" s="40"/>
      <c r="I5" s="38"/>
    </row>
    <row r="6" spans="1:9" s="37" customFormat="1" x14ac:dyDescent="0.2">
      <c r="A6" s="45" t="s">
        <v>30</v>
      </c>
      <c r="B6" s="246" t="s">
        <v>1967</v>
      </c>
      <c r="C6" s="247"/>
      <c r="D6" s="247"/>
      <c r="E6" s="247"/>
      <c r="F6" s="247"/>
      <c r="G6" s="248"/>
      <c r="H6" s="40"/>
      <c r="I6" s="38"/>
    </row>
    <row r="7" spans="1:9" s="37" customFormat="1" x14ac:dyDescent="0.2">
      <c r="A7" s="45" t="s">
        <v>31</v>
      </c>
      <c r="B7" s="246" t="s">
        <v>415</v>
      </c>
      <c r="C7" s="247"/>
      <c r="D7" s="247"/>
      <c r="E7" s="247"/>
      <c r="F7" s="247"/>
      <c r="G7" s="248"/>
      <c r="H7" s="40"/>
      <c r="I7" s="38"/>
    </row>
    <row r="8" spans="1:9" s="37" customFormat="1" ht="13.5" thickBot="1" x14ac:dyDescent="0.25">
      <c r="A8" s="45" t="s">
        <v>32</v>
      </c>
      <c r="B8" s="249" t="str">
        <f>'ORÇAM AMPLIAÇÃO'!C8</f>
        <v>R. José de Campos, 709 - Jardim Morada do Sol, Indaiatuba - SP</v>
      </c>
      <c r="C8" s="250"/>
      <c r="D8" s="250"/>
      <c r="E8" s="250"/>
      <c r="F8" s="250"/>
      <c r="G8" s="251"/>
      <c r="H8" s="40"/>
      <c r="I8" s="38"/>
    </row>
    <row r="9" spans="1:9" x14ac:dyDescent="0.2">
      <c r="A9" s="73" t="s">
        <v>0</v>
      </c>
      <c r="B9" s="73" t="s">
        <v>1</v>
      </c>
      <c r="C9" s="74" t="s">
        <v>2</v>
      </c>
      <c r="D9" s="74" t="s">
        <v>102</v>
      </c>
      <c r="E9" s="130" t="s">
        <v>103</v>
      </c>
      <c r="F9" s="75" t="s">
        <v>104</v>
      </c>
      <c r="G9" s="76" t="s">
        <v>4</v>
      </c>
    </row>
    <row r="10" spans="1:9" ht="15" hidden="1" customHeight="1" x14ac:dyDescent="0.2">
      <c r="A10" s="95">
        <v>1</v>
      </c>
      <c r="B10" s="206" t="s">
        <v>33</v>
      </c>
      <c r="C10" s="207"/>
      <c r="D10" s="207"/>
      <c r="E10" s="207"/>
      <c r="F10" s="207"/>
      <c r="G10" s="274"/>
    </row>
    <row r="11" spans="1:9" ht="15" hidden="1" customHeight="1" x14ac:dyDescent="0.2">
      <c r="A11" s="96" t="s">
        <v>179</v>
      </c>
      <c r="B11" s="182" t="s">
        <v>34</v>
      </c>
      <c r="C11" s="183"/>
      <c r="D11" s="183"/>
      <c r="E11" s="183"/>
      <c r="F11" s="183"/>
      <c r="G11" s="313"/>
    </row>
    <row r="12" spans="1:9" ht="15" hidden="1" customHeight="1" x14ac:dyDescent="0.2">
      <c r="A12" s="96" t="s">
        <v>780</v>
      </c>
      <c r="B12" s="124" t="s">
        <v>781</v>
      </c>
      <c r="C12" s="123" t="s">
        <v>207</v>
      </c>
      <c r="D12" s="123" t="s">
        <v>35</v>
      </c>
      <c r="E12" s="125"/>
      <c r="F12" s="99"/>
      <c r="G12" s="126"/>
    </row>
    <row r="13" spans="1:9" ht="15" hidden="1" customHeight="1" x14ac:dyDescent="0.2">
      <c r="A13" s="127" t="s">
        <v>208</v>
      </c>
      <c r="B13" s="98" t="s">
        <v>209</v>
      </c>
      <c r="C13" s="119" t="s">
        <v>207</v>
      </c>
      <c r="D13" s="119" t="s">
        <v>210</v>
      </c>
      <c r="E13" s="132">
        <v>704</v>
      </c>
      <c r="F13" s="99">
        <v>62.83</v>
      </c>
      <c r="G13" s="126">
        <f>E13*F13</f>
        <v>44232.32</v>
      </c>
    </row>
    <row r="14" spans="1:9" ht="15" hidden="1" customHeight="1" x14ac:dyDescent="0.2">
      <c r="A14" s="127" t="s">
        <v>211</v>
      </c>
      <c r="B14" s="98" t="s">
        <v>212</v>
      </c>
      <c r="C14" s="119" t="s">
        <v>207</v>
      </c>
      <c r="D14" s="119" t="s">
        <v>210</v>
      </c>
      <c r="E14" s="132">
        <v>1408</v>
      </c>
      <c r="F14" s="99">
        <v>38.51</v>
      </c>
      <c r="G14" s="126">
        <v>6777.74</v>
      </c>
    </row>
    <row r="15" spans="1:9" ht="15" hidden="1" customHeight="1" x14ac:dyDescent="0.2">
      <c r="A15" s="127" t="s">
        <v>1414</v>
      </c>
      <c r="B15" s="98" t="s">
        <v>1415</v>
      </c>
      <c r="C15" s="119" t="s">
        <v>207</v>
      </c>
      <c r="D15" s="119" t="s">
        <v>210</v>
      </c>
      <c r="E15" s="132">
        <v>2880</v>
      </c>
      <c r="F15" s="99">
        <v>24.2</v>
      </c>
      <c r="G15" s="126">
        <v>8710.59</v>
      </c>
    </row>
    <row r="16" spans="1:9" ht="15" hidden="1" customHeight="1" x14ac:dyDescent="0.2">
      <c r="A16" s="244" t="s">
        <v>213</v>
      </c>
      <c r="B16" s="245"/>
      <c r="C16" s="245"/>
      <c r="D16" s="245"/>
      <c r="E16" s="245"/>
      <c r="F16" s="309"/>
      <c r="G16" s="128">
        <v>17124.78</v>
      </c>
    </row>
    <row r="17" spans="1:17" ht="15" hidden="1" customHeight="1" x14ac:dyDescent="0.2">
      <c r="A17" s="244" t="s">
        <v>214</v>
      </c>
      <c r="B17" s="245"/>
      <c r="C17" s="245"/>
      <c r="D17" s="245"/>
      <c r="E17" s="245"/>
      <c r="F17" s="309"/>
      <c r="G17" s="128">
        <v>3892.64</v>
      </c>
    </row>
    <row r="18" spans="1:17" ht="15" hidden="1" customHeight="1" x14ac:dyDescent="0.2">
      <c r="A18" s="244" t="s">
        <v>215</v>
      </c>
      <c r="B18" s="245"/>
      <c r="C18" s="245"/>
      <c r="D18" s="245"/>
      <c r="E18" s="245"/>
      <c r="F18" s="309"/>
      <c r="G18" s="129">
        <v>21017.42</v>
      </c>
    </row>
    <row r="19" spans="1:17" ht="15" hidden="1" customHeight="1" x14ac:dyDescent="0.2">
      <c r="A19" s="244" t="s">
        <v>216</v>
      </c>
      <c r="B19" s="245"/>
      <c r="C19" s="245"/>
      <c r="D19" s="245"/>
      <c r="E19" s="245"/>
      <c r="F19" s="309"/>
      <c r="G19" s="128">
        <v>19775.7</v>
      </c>
    </row>
    <row r="20" spans="1:17" ht="15" hidden="1" customHeight="1" x14ac:dyDescent="0.2">
      <c r="A20" s="244" t="s">
        <v>217</v>
      </c>
      <c r="B20" s="245"/>
      <c r="C20" s="245"/>
      <c r="D20" s="245"/>
      <c r="E20" s="245"/>
      <c r="F20" s="309"/>
      <c r="G20" s="128">
        <v>8566.5499999999993</v>
      </c>
    </row>
    <row r="21" spans="1:17" s="37" customFormat="1" ht="15" hidden="1" customHeight="1" x14ac:dyDescent="0.2">
      <c r="A21" s="244" t="s">
        <v>218</v>
      </c>
      <c r="B21" s="245"/>
      <c r="C21" s="245"/>
      <c r="D21" s="245"/>
      <c r="E21" s="245"/>
      <c r="F21" s="309"/>
      <c r="G21" s="128">
        <v>0</v>
      </c>
      <c r="H21" s="69"/>
      <c r="I21" s="39"/>
      <c r="J21" s="1"/>
      <c r="K21" s="1"/>
      <c r="L21" s="1"/>
      <c r="M21" s="1"/>
      <c r="N21" s="1"/>
      <c r="O21" s="1"/>
      <c r="P21" s="1"/>
      <c r="Q21" s="1"/>
    </row>
    <row r="22" spans="1:17" ht="15" hidden="1" customHeight="1" x14ac:dyDescent="0.2">
      <c r="A22" s="244" t="s">
        <v>219</v>
      </c>
      <c r="B22" s="245"/>
      <c r="C22" s="245"/>
      <c r="D22" s="245"/>
      <c r="E22" s="245"/>
      <c r="F22" s="309"/>
      <c r="G22" s="128">
        <v>28342.25</v>
      </c>
    </row>
    <row r="23" spans="1:17" ht="15" hidden="1" customHeight="1" x14ac:dyDescent="0.2">
      <c r="A23" s="244" t="s">
        <v>220</v>
      </c>
      <c r="B23" s="245"/>
      <c r="C23" s="245"/>
      <c r="D23" s="245"/>
      <c r="E23" s="245"/>
      <c r="F23" s="309"/>
      <c r="G23" s="129">
        <f>ROUND(G18+G22,2)</f>
        <v>49359.67</v>
      </c>
    </row>
    <row r="24" spans="1:17" s="37" customFormat="1" ht="15" hidden="1" customHeight="1" x14ac:dyDescent="0.2">
      <c r="A24" s="244" t="s">
        <v>221</v>
      </c>
      <c r="B24" s="245"/>
      <c r="C24" s="245"/>
      <c r="D24" s="245"/>
      <c r="E24" s="245"/>
      <c r="F24" s="309"/>
      <c r="G24" s="128">
        <v>8</v>
      </c>
      <c r="H24" s="69"/>
      <c r="I24" s="39"/>
      <c r="J24" s="1"/>
      <c r="K24" s="1"/>
      <c r="L24" s="1"/>
      <c r="M24" s="1"/>
      <c r="N24" s="1"/>
      <c r="O24" s="1"/>
      <c r="P24" s="1"/>
      <c r="Q24" s="1"/>
    </row>
    <row r="25" spans="1:17" ht="15" hidden="1" customHeight="1" x14ac:dyDescent="0.2">
      <c r="A25" s="244" t="s">
        <v>222</v>
      </c>
      <c r="B25" s="245"/>
      <c r="C25" s="245"/>
      <c r="D25" s="245"/>
      <c r="E25" s="245"/>
      <c r="F25" s="309"/>
      <c r="G25" s="129">
        <f>ROUND(G23*G24,2)</f>
        <v>394877.36</v>
      </c>
    </row>
    <row r="26" spans="1:17" ht="15" hidden="1" customHeight="1" x14ac:dyDescent="0.2">
      <c r="A26" s="310"/>
      <c r="B26" s="311"/>
      <c r="C26" s="311"/>
      <c r="D26" s="311"/>
      <c r="E26" s="311"/>
      <c r="F26" s="311"/>
      <c r="G26" s="312"/>
    </row>
    <row r="27" spans="1:17" ht="12.75" hidden="1" customHeight="1" x14ac:dyDescent="0.2">
      <c r="A27" s="96" t="s">
        <v>782</v>
      </c>
      <c r="B27" s="124" t="s">
        <v>783</v>
      </c>
      <c r="C27" s="123" t="s">
        <v>207</v>
      </c>
      <c r="D27" s="123" t="s">
        <v>35</v>
      </c>
      <c r="E27" s="125"/>
      <c r="F27" s="99"/>
      <c r="G27" s="126"/>
    </row>
    <row r="28" spans="1:17" ht="15" hidden="1" customHeight="1" x14ac:dyDescent="0.2">
      <c r="A28" s="127" t="s">
        <v>1299</v>
      </c>
      <c r="B28" s="98" t="s">
        <v>1300</v>
      </c>
      <c r="C28" s="119" t="s">
        <v>207</v>
      </c>
      <c r="D28" s="119" t="s">
        <v>210</v>
      </c>
      <c r="E28" s="125">
        <v>3</v>
      </c>
      <c r="F28" s="99">
        <v>59.57</v>
      </c>
      <c r="G28" s="126">
        <v>178.72</v>
      </c>
    </row>
    <row r="29" spans="1:17" ht="15" hidden="1" customHeight="1" x14ac:dyDescent="0.2">
      <c r="A29" s="127" t="s">
        <v>1416</v>
      </c>
      <c r="B29" s="98" t="s">
        <v>1417</v>
      </c>
      <c r="C29" s="119" t="s">
        <v>207</v>
      </c>
      <c r="D29" s="119" t="s">
        <v>210</v>
      </c>
      <c r="E29" s="125">
        <v>2.2000000000000002</v>
      </c>
      <c r="F29" s="99">
        <v>66.900000000000006</v>
      </c>
      <c r="G29" s="126">
        <v>147.19</v>
      </c>
    </row>
    <row r="30" spans="1:17" ht="15" hidden="1" customHeight="1" x14ac:dyDescent="0.2">
      <c r="A30" s="127" t="s">
        <v>1418</v>
      </c>
      <c r="B30" s="98" t="s">
        <v>1419</v>
      </c>
      <c r="C30" s="119" t="s">
        <v>207</v>
      </c>
      <c r="D30" s="119" t="s">
        <v>210</v>
      </c>
      <c r="E30" s="125">
        <v>18</v>
      </c>
      <c r="F30" s="99">
        <v>31.26</v>
      </c>
      <c r="G30" s="126">
        <v>562.62</v>
      </c>
    </row>
    <row r="31" spans="1:17" ht="15" hidden="1" customHeight="1" x14ac:dyDescent="0.2">
      <c r="A31" s="127" t="s">
        <v>1420</v>
      </c>
      <c r="B31" s="98" t="s">
        <v>1421</v>
      </c>
      <c r="C31" s="119" t="s">
        <v>1298</v>
      </c>
      <c r="D31" s="119" t="s">
        <v>210</v>
      </c>
      <c r="E31" s="125">
        <v>1.4</v>
      </c>
      <c r="F31" s="99">
        <v>165.81</v>
      </c>
      <c r="G31" s="126">
        <v>232.13</v>
      </c>
    </row>
    <row r="32" spans="1:17" ht="15" hidden="1" customHeight="1" x14ac:dyDescent="0.2">
      <c r="A32" s="127" t="s">
        <v>1422</v>
      </c>
      <c r="B32" s="98" t="s">
        <v>1423</v>
      </c>
      <c r="C32" s="119" t="s">
        <v>1298</v>
      </c>
      <c r="D32" s="119" t="s">
        <v>210</v>
      </c>
      <c r="E32" s="125">
        <v>11</v>
      </c>
      <c r="F32" s="99">
        <v>53.93</v>
      </c>
      <c r="G32" s="126">
        <v>593.23</v>
      </c>
    </row>
    <row r="33" spans="1:7" ht="15" hidden="1" customHeight="1" x14ac:dyDescent="0.2">
      <c r="A33" s="244" t="s">
        <v>213</v>
      </c>
      <c r="B33" s="245"/>
      <c r="C33" s="245"/>
      <c r="D33" s="245"/>
      <c r="E33" s="245"/>
      <c r="F33" s="309"/>
      <c r="G33" s="128">
        <v>1660.5800000000002</v>
      </c>
    </row>
    <row r="34" spans="1:7" ht="15" hidden="1" customHeight="1" x14ac:dyDescent="0.2">
      <c r="A34" s="244" t="s">
        <v>214</v>
      </c>
      <c r="B34" s="245"/>
      <c r="C34" s="245"/>
      <c r="D34" s="245"/>
      <c r="E34" s="245"/>
      <c r="F34" s="309"/>
      <c r="G34" s="128">
        <v>53.31</v>
      </c>
    </row>
    <row r="35" spans="1:7" ht="15" hidden="1" customHeight="1" x14ac:dyDescent="0.2">
      <c r="A35" s="244" t="s">
        <v>215</v>
      </c>
      <c r="B35" s="245"/>
      <c r="C35" s="245"/>
      <c r="D35" s="245"/>
      <c r="E35" s="245"/>
      <c r="F35" s="309"/>
      <c r="G35" s="129">
        <v>1713.89</v>
      </c>
    </row>
    <row r="36" spans="1:7" ht="15" hidden="1" customHeight="1" x14ac:dyDescent="0.2">
      <c r="A36" s="244" t="s">
        <v>216</v>
      </c>
      <c r="B36" s="245"/>
      <c r="C36" s="245"/>
      <c r="D36" s="245"/>
      <c r="E36" s="245"/>
      <c r="F36" s="309"/>
      <c r="G36" s="128">
        <v>1917.63</v>
      </c>
    </row>
    <row r="37" spans="1:7" ht="15" hidden="1" customHeight="1" x14ac:dyDescent="0.2">
      <c r="A37" s="244" t="s">
        <v>217</v>
      </c>
      <c r="B37" s="245"/>
      <c r="C37" s="245"/>
      <c r="D37" s="245"/>
      <c r="E37" s="245"/>
      <c r="F37" s="309"/>
      <c r="G37" s="128">
        <v>762.62</v>
      </c>
    </row>
    <row r="38" spans="1:7" ht="15" hidden="1" customHeight="1" x14ac:dyDescent="0.2">
      <c r="A38" s="244" t="s">
        <v>218</v>
      </c>
      <c r="B38" s="245"/>
      <c r="C38" s="245"/>
      <c r="D38" s="245"/>
      <c r="E38" s="245"/>
      <c r="F38" s="309"/>
      <c r="G38" s="128">
        <v>0</v>
      </c>
    </row>
    <row r="39" spans="1:7" ht="15" hidden="1" customHeight="1" x14ac:dyDescent="0.2">
      <c r="A39" s="244" t="s">
        <v>219</v>
      </c>
      <c r="B39" s="245"/>
      <c r="C39" s="245"/>
      <c r="D39" s="245"/>
      <c r="E39" s="245"/>
      <c r="F39" s="309"/>
      <c r="G39" s="128">
        <v>2680.25</v>
      </c>
    </row>
    <row r="40" spans="1:7" ht="15" hidden="1" customHeight="1" x14ac:dyDescent="0.2">
      <c r="A40" s="244" t="s">
        <v>220</v>
      </c>
      <c r="B40" s="245"/>
      <c r="C40" s="245"/>
      <c r="D40" s="245"/>
      <c r="E40" s="245"/>
      <c r="F40" s="309"/>
      <c r="G40" s="129">
        <f>ROUND(G35+G39,2)</f>
        <v>4394.1400000000003</v>
      </c>
    </row>
    <row r="41" spans="1:7" ht="15" hidden="1" customHeight="1" x14ac:dyDescent="0.2">
      <c r="A41" s="244" t="s">
        <v>221</v>
      </c>
      <c r="B41" s="245"/>
      <c r="C41" s="245"/>
      <c r="D41" s="245"/>
      <c r="E41" s="245"/>
      <c r="F41" s="309"/>
      <c r="G41" s="128">
        <v>4</v>
      </c>
    </row>
    <row r="42" spans="1:7" ht="15" hidden="1" customHeight="1" x14ac:dyDescent="0.2">
      <c r="A42" s="244" t="s">
        <v>222</v>
      </c>
      <c r="B42" s="245"/>
      <c r="C42" s="245"/>
      <c r="D42" s="245"/>
      <c r="E42" s="245"/>
      <c r="F42" s="309"/>
      <c r="G42" s="129">
        <f>ROUND(G40*G41,2)</f>
        <v>17576.560000000001</v>
      </c>
    </row>
    <row r="43" spans="1:7" ht="15" hidden="1" customHeight="1" x14ac:dyDescent="0.2">
      <c r="A43" s="310"/>
      <c r="B43" s="311"/>
      <c r="C43" s="311"/>
      <c r="D43" s="311"/>
      <c r="E43" s="311"/>
      <c r="F43" s="311"/>
      <c r="G43" s="312"/>
    </row>
    <row r="44" spans="1:7" ht="15" hidden="1" customHeight="1" x14ac:dyDescent="0.2">
      <c r="A44" s="96" t="s">
        <v>1593</v>
      </c>
      <c r="B44" s="182" t="s">
        <v>1855</v>
      </c>
      <c r="C44" s="183"/>
      <c r="D44" s="183"/>
      <c r="E44" s="183"/>
      <c r="F44" s="183"/>
      <c r="G44" s="313"/>
    </row>
    <row r="45" spans="1:7" ht="15" hidden="1" customHeight="1" x14ac:dyDescent="0.2">
      <c r="A45" s="96" t="s">
        <v>1853</v>
      </c>
      <c r="B45" s="124" t="s">
        <v>1854</v>
      </c>
      <c r="C45" s="123" t="s">
        <v>207</v>
      </c>
      <c r="D45" s="123" t="s">
        <v>40</v>
      </c>
      <c r="E45" s="125"/>
      <c r="F45" s="99"/>
      <c r="G45" s="126"/>
    </row>
    <row r="46" spans="1:7" ht="15" hidden="1" customHeight="1" x14ac:dyDescent="0.2">
      <c r="A46" s="127" t="s">
        <v>1856</v>
      </c>
      <c r="B46" s="98" t="s">
        <v>1857</v>
      </c>
      <c r="C46" s="119" t="s">
        <v>259</v>
      </c>
      <c r="D46" s="119" t="s">
        <v>40</v>
      </c>
      <c r="E46" s="125">
        <v>1</v>
      </c>
      <c r="F46" s="99">
        <v>81.73</v>
      </c>
      <c r="G46" s="126">
        <v>81.73</v>
      </c>
    </row>
    <row r="47" spans="1:7" ht="15" hidden="1" customHeight="1" x14ac:dyDescent="0.2">
      <c r="A47" s="244" t="s">
        <v>213</v>
      </c>
      <c r="B47" s="245"/>
      <c r="C47" s="245"/>
      <c r="D47" s="245"/>
      <c r="E47" s="245"/>
      <c r="F47" s="309"/>
      <c r="G47" s="128">
        <v>0</v>
      </c>
    </row>
    <row r="48" spans="1:7" ht="15" hidden="1" customHeight="1" x14ac:dyDescent="0.2">
      <c r="A48" s="244" t="s">
        <v>214</v>
      </c>
      <c r="B48" s="245"/>
      <c r="C48" s="245"/>
      <c r="D48" s="245"/>
      <c r="E48" s="245"/>
      <c r="F48" s="309"/>
      <c r="G48" s="128">
        <v>81.73</v>
      </c>
    </row>
    <row r="49" spans="1:7" ht="15" hidden="1" customHeight="1" x14ac:dyDescent="0.2">
      <c r="A49" s="244" t="s">
        <v>215</v>
      </c>
      <c r="B49" s="245"/>
      <c r="C49" s="245"/>
      <c r="D49" s="245"/>
      <c r="E49" s="245"/>
      <c r="F49" s="309"/>
      <c r="G49" s="129">
        <v>81.73</v>
      </c>
    </row>
    <row r="50" spans="1:7" ht="15" hidden="1" customHeight="1" x14ac:dyDescent="0.2">
      <c r="A50" s="244" t="s">
        <v>216</v>
      </c>
      <c r="B50" s="245"/>
      <c r="C50" s="245"/>
      <c r="D50" s="245"/>
      <c r="E50" s="245"/>
      <c r="F50" s="309"/>
      <c r="G50" s="128">
        <v>0</v>
      </c>
    </row>
    <row r="51" spans="1:7" ht="15" hidden="1" customHeight="1" x14ac:dyDescent="0.2">
      <c r="A51" s="244" t="s">
        <v>217</v>
      </c>
      <c r="B51" s="245"/>
      <c r="C51" s="245"/>
      <c r="D51" s="245"/>
      <c r="E51" s="245"/>
      <c r="F51" s="309"/>
      <c r="G51" s="128">
        <v>17.159999999999997</v>
      </c>
    </row>
    <row r="52" spans="1:7" ht="15" hidden="1" customHeight="1" x14ac:dyDescent="0.2">
      <c r="A52" s="244" t="s">
        <v>218</v>
      </c>
      <c r="B52" s="245"/>
      <c r="C52" s="245"/>
      <c r="D52" s="245"/>
      <c r="E52" s="245"/>
      <c r="F52" s="309"/>
      <c r="G52" s="128">
        <v>0</v>
      </c>
    </row>
    <row r="53" spans="1:7" ht="15" hidden="1" customHeight="1" x14ac:dyDescent="0.2">
      <c r="A53" s="244" t="s">
        <v>219</v>
      </c>
      <c r="B53" s="245"/>
      <c r="C53" s="245"/>
      <c r="D53" s="245"/>
      <c r="E53" s="245"/>
      <c r="F53" s="309"/>
      <c r="G53" s="128">
        <v>17.159999999999997</v>
      </c>
    </row>
    <row r="54" spans="1:7" ht="15" hidden="1" customHeight="1" x14ac:dyDescent="0.2">
      <c r="A54" s="244" t="s">
        <v>220</v>
      </c>
      <c r="B54" s="245"/>
      <c r="C54" s="245"/>
      <c r="D54" s="245"/>
      <c r="E54" s="245"/>
      <c r="F54" s="309"/>
      <c r="G54" s="129">
        <f>ROUND(G49+G53,2)</f>
        <v>98.89</v>
      </c>
    </row>
    <row r="55" spans="1:7" ht="15" hidden="1" customHeight="1" x14ac:dyDescent="0.2">
      <c r="A55" s="244" t="s">
        <v>221</v>
      </c>
      <c r="B55" s="245"/>
      <c r="C55" s="245"/>
      <c r="D55" s="245"/>
      <c r="E55" s="245"/>
      <c r="F55" s="309"/>
      <c r="G55" s="128">
        <v>60</v>
      </c>
    </row>
    <row r="56" spans="1:7" ht="15" hidden="1" customHeight="1" x14ac:dyDescent="0.2">
      <c r="A56" s="244" t="s">
        <v>222</v>
      </c>
      <c r="B56" s="245"/>
      <c r="C56" s="245"/>
      <c r="D56" s="245"/>
      <c r="E56" s="245"/>
      <c r="F56" s="309"/>
      <c r="G56" s="129">
        <f>ROUND(G54*G55,2)</f>
        <v>5933.4</v>
      </c>
    </row>
    <row r="57" spans="1:7" ht="15" hidden="1" customHeight="1" x14ac:dyDescent="0.2">
      <c r="A57" s="310"/>
      <c r="B57" s="311"/>
      <c r="C57" s="311"/>
      <c r="D57" s="311"/>
      <c r="E57" s="311"/>
      <c r="F57" s="311"/>
      <c r="G57" s="312"/>
    </row>
    <row r="58" spans="1:7" ht="15" hidden="1" customHeight="1" x14ac:dyDescent="0.2">
      <c r="A58" s="96">
        <v>2</v>
      </c>
      <c r="B58" s="182" t="s">
        <v>36</v>
      </c>
      <c r="C58" s="183"/>
      <c r="D58" s="183"/>
      <c r="E58" s="183"/>
      <c r="F58" s="183"/>
      <c r="G58" s="313"/>
    </row>
    <row r="59" spans="1:7" ht="15" hidden="1" customHeight="1" x14ac:dyDescent="0.2">
      <c r="A59" s="96" t="s">
        <v>180</v>
      </c>
      <c r="B59" s="182" t="s">
        <v>421</v>
      </c>
      <c r="C59" s="183"/>
      <c r="D59" s="183"/>
      <c r="E59" s="183"/>
      <c r="F59" s="183"/>
      <c r="G59" s="313"/>
    </row>
    <row r="60" spans="1:7" ht="15" hidden="1" customHeight="1" x14ac:dyDescent="0.2">
      <c r="A60" s="96" t="s">
        <v>561</v>
      </c>
      <c r="B60" s="124" t="s">
        <v>562</v>
      </c>
      <c r="C60" s="123" t="s">
        <v>207</v>
      </c>
      <c r="D60" s="123" t="s">
        <v>37</v>
      </c>
      <c r="E60" s="125"/>
      <c r="F60" s="99"/>
      <c r="G60" s="126"/>
    </row>
    <row r="61" spans="1:7" ht="15" hidden="1" customHeight="1" x14ac:dyDescent="0.2">
      <c r="A61" s="127" t="s">
        <v>922</v>
      </c>
      <c r="B61" s="98" t="s">
        <v>923</v>
      </c>
      <c r="C61" s="119" t="s">
        <v>207</v>
      </c>
      <c r="D61" s="119" t="s">
        <v>35</v>
      </c>
      <c r="E61" s="125">
        <v>1.9300000000000001E-2</v>
      </c>
      <c r="F61" s="99">
        <v>27.42</v>
      </c>
      <c r="G61" s="126">
        <v>0.53</v>
      </c>
    </row>
    <row r="62" spans="1:7" ht="15" hidden="1" customHeight="1" x14ac:dyDescent="0.2">
      <c r="A62" s="127" t="s">
        <v>924</v>
      </c>
      <c r="B62" s="98" t="s">
        <v>925</v>
      </c>
      <c r="C62" s="119" t="s">
        <v>207</v>
      </c>
      <c r="D62" s="119" t="s">
        <v>37</v>
      </c>
      <c r="E62" s="125">
        <v>9.64E-2</v>
      </c>
      <c r="F62" s="99">
        <v>731.74</v>
      </c>
      <c r="G62" s="126">
        <v>70.540000000000006</v>
      </c>
    </row>
    <row r="63" spans="1:7" ht="15" hidden="1" customHeight="1" x14ac:dyDescent="0.2">
      <c r="A63" s="127" t="s">
        <v>926</v>
      </c>
      <c r="B63" s="98" t="s">
        <v>927</v>
      </c>
      <c r="C63" s="119" t="s">
        <v>207</v>
      </c>
      <c r="D63" s="119" t="s">
        <v>38</v>
      </c>
      <c r="E63" s="125">
        <v>2.3900000000000001E-2</v>
      </c>
      <c r="F63" s="99">
        <v>877.27</v>
      </c>
      <c r="G63" s="126">
        <v>20.97</v>
      </c>
    </row>
    <row r="64" spans="1:7" ht="15" hidden="1" customHeight="1" x14ac:dyDescent="0.2">
      <c r="A64" s="127" t="s">
        <v>928</v>
      </c>
      <c r="B64" s="98" t="s">
        <v>929</v>
      </c>
      <c r="C64" s="119" t="s">
        <v>207</v>
      </c>
      <c r="D64" s="119" t="s">
        <v>35</v>
      </c>
      <c r="E64" s="125">
        <v>1.9300000000000001E-2</v>
      </c>
      <c r="F64" s="99">
        <v>366.43</v>
      </c>
      <c r="G64" s="126">
        <v>7.07</v>
      </c>
    </row>
    <row r="65" spans="1:7" ht="15" hidden="1" customHeight="1" x14ac:dyDescent="0.2">
      <c r="A65" s="127" t="s">
        <v>930</v>
      </c>
      <c r="B65" s="98" t="s">
        <v>931</v>
      </c>
      <c r="C65" s="119" t="s">
        <v>207</v>
      </c>
      <c r="D65" s="119" t="s">
        <v>35</v>
      </c>
      <c r="E65" s="125">
        <v>0.1734</v>
      </c>
      <c r="F65" s="99">
        <v>25.37</v>
      </c>
      <c r="G65" s="126">
        <v>4.4000000000000004</v>
      </c>
    </row>
    <row r="66" spans="1:7" ht="15" hidden="1" customHeight="1" x14ac:dyDescent="0.2">
      <c r="A66" s="127" t="s">
        <v>932</v>
      </c>
      <c r="B66" s="98" t="s">
        <v>933</v>
      </c>
      <c r="C66" s="119" t="s">
        <v>207</v>
      </c>
      <c r="D66" s="119" t="s">
        <v>37</v>
      </c>
      <c r="E66" s="125">
        <v>0.1023</v>
      </c>
      <c r="F66" s="99">
        <v>77.92</v>
      </c>
      <c r="G66" s="126">
        <v>7.97</v>
      </c>
    </row>
    <row r="67" spans="1:7" ht="15" hidden="1" customHeight="1" x14ac:dyDescent="0.2">
      <c r="A67" s="127">
        <v>10886</v>
      </c>
      <c r="B67" s="98" t="s">
        <v>934</v>
      </c>
      <c r="C67" s="119" t="s">
        <v>224</v>
      </c>
      <c r="D67" s="119" t="s">
        <v>35</v>
      </c>
      <c r="E67" s="125">
        <v>1.9300000000000001E-2</v>
      </c>
      <c r="F67" s="99">
        <v>201.25</v>
      </c>
      <c r="G67" s="126">
        <v>3.88</v>
      </c>
    </row>
    <row r="68" spans="1:7" ht="15" hidden="1" customHeight="1" x14ac:dyDescent="0.2">
      <c r="A68" s="127">
        <v>10891</v>
      </c>
      <c r="B68" s="98" t="s">
        <v>935</v>
      </c>
      <c r="C68" s="119" t="s">
        <v>224</v>
      </c>
      <c r="D68" s="119" t="s">
        <v>35</v>
      </c>
      <c r="E68" s="125">
        <v>1.9300000000000001E-2</v>
      </c>
      <c r="F68" s="99">
        <v>194.61</v>
      </c>
      <c r="G68" s="126">
        <v>3.76</v>
      </c>
    </row>
    <row r="69" spans="1:7" ht="15" hidden="1" customHeight="1" x14ac:dyDescent="0.2">
      <c r="A69" s="127">
        <v>11587</v>
      </c>
      <c r="B69" s="98" t="s">
        <v>936</v>
      </c>
      <c r="C69" s="119" t="s">
        <v>224</v>
      </c>
      <c r="D69" s="119" t="s">
        <v>37</v>
      </c>
      <c r="E69" s="125">
        <v>0.99380000000000002</v>
      </c>
      <c r="F69" s="99">
        <v>87.12</v>
      </c>
      <c r="G69" s="126">
        <v>86.58</v>
      </c>
    </row>
    <row r="70" spans="1:7" ht="15" hidden="1" customHeight="1" x14ac:dyDescent="0.2">
      <c r="A70" s="127">
        <v>3080</v>
      </c>
      <c r="B70" s="98" t="s">
        <v>937</v>
      </c>
      <c r="C70" s="119" t="s">
        <v>224</v>
      </c>
      <c r="D70" s="119" t="s">
        <v>938</v>
      </c>
      <c r="E70" s="125">
        <v>5.7799999999999997E-2</v>
      </c>
      <c r="F70" s="99">
        <v>80.5</v>
      </c>
      <c r="G70" s="126">
        <v>4.6500000000000004</v>
      </c>
    </row>
    <row r="71" spans="1:7" ht="15" hidden="1" customHeight="1" x14ac:dyDescent="0.2">
      <c r="A71" s="127">
        <v>3097</v>
      </c>
      <c r="B71" s="98" t="s">
        <v>939</v>
      </c>
      <c r="C71" s="119" t="s">
        <v>224</v>
      </c>
      <c r="D71" s="119" t="s">
        <v>938</v>
      </c>
      <c r="E71" s="125">
        <v>3.85E-2</v>
      </c>
      <c r="F71" s="99">
        <v>90.13</v>
      </c>
      <c r="G71" s="126">
        <v>3.47</v>
      </c>
    </row>
    <row r="72" spans="1:7" ht="15" hidden="1" customHeight="1" x14ac:dyDescent="0.2">
      <c r="A72" s="127" t="s">
        <v>940</v>
      </c>
      <c r="B72" s="98" t="s">
        <v>941</v>
      </c>
      <c r="C72" s="119" t="s">
        <v>207</v>
      </c>
      <c r="D72" s="119" t="s">
        <v>35</v>
      </c>
      <c r="E72" s="125">
        <v>3.85E-2</v>
      </c>
      <c r="F72" s="99">
        <v>463.72</v>
      </c>
      <c r="G72" s="126">
        <v>17.850000000000001</v>
      </c>
    </row>
    <row r="73" spans="1:7" ht="15" hidden="1" customHeight="1" x14ac:dyDescent="0.2">
      <c r="A73" s="127" t="s">
        <v>942</v>
      </c>
      <c r="B73" s="98" t="s">
        <v>943</v>
      </c>
      <c r="C73" s="119" t="s">
        <v>207</v>
      </c>
      <c r="D73" s="119" t="s">
        <v>35</v>
      </c>
      <c r="E73" s="125">
        <v>1.9300000000000001E-2</v>
      </c>
      <c r="F73" s="99">
        <v>480.28</v>
      </c>
      <c r="G73" s="126">
        <v>9.27</v>
      </c>
    </row>
    <row r="74" spans="1:7" ht="15" hidden="1" customHeight="1" x14ac:dyDescent="0.2">
      <c r="A74" s="127" t="s">
        <v>944</v>
      </c>
      <c r="B74" s="98" t="s">
        <v>945</v>
      </c>
      <c r="C74" s="119" t="s">
        <v>207</v>
      </c>
      <c r="D74" s="119" t="s">
        <v>35</v>
      </c>
      <c r="E74" s="125">
        <v>3.85E-2</v>
      </c>
      <c r="F74" s="99">
        <v>239.37</v>
      </c>
      <c r="G74" s="126">
        <v>9.2200000000000006</v>
      </c>
    </row>
    <row r="75" spans="1:7" ht="15" hidden="1" customHeight="1" x14ac:dyDescent="0.2">
      <c r="A75" s="127" t="s">
        <v>946</v>
      </c>
      <c r="B75" s="98" t="s">
        <v>947</v>
      </c>
      <c r="C75" s="119" t="s">
        <v>207</v>
      </c>
      <c r="D75" s="119" t="s">
        <v>37</v>
      </c>
      <c r="E75" s="125">
        <v>3.85E-2</v>
      </c>
      <c r="F75" s="99">
        <v>23.12</v>
      </c>
      <c r="G75" s="126">
        <v>0.89</v>
      </c>
    </row>
    <row r="76" spans="1:7" ht="15" hidden="1" customHeight="1" x14ac:dyDescent="0.2">
      <c r="A76" s="127" t="s">
        <v>948</v>
      </c>
      <c r="B76" s="98" t="s">
        <v>949</v>
      </c>
      <c r="C76" s="119" t="s">
        <v>207</v>
      </c>
      <c r="D76" s="119" t="s">
        <v>37</v>
      </c>
      <c r="E76" s="125">
        <v>0.20469999999999999</v>
      </c>
      <c r="F76" s="99">
        <v>9.08</v>
      </c>
      <c r="G76" s="126">
        <v>1.86</v>
      </c>
    </row>
    <row r="77" spans="1:7" ht="15" hidden="1" customHeight="1" x14ac:dyDescent="0.2">
      <c r="A77" s="127" t="s">
        <v>520</v>
      </c>
      <c r="B77" s="98" t="s">
        <v>521</v>
      </c>
      <c r="C77" s="119" t="s">
        <v>207</v>
      </c>
      <c r="D77" s="119" t="s">
        <v>37</v>
      </c>
      <c r="E77" s="125">
        <v>4.4976000000000003</v>
      </c>
      <c r="F77" s="99">
        <v>12.17</v>
      </c>
      <c r="G77" s="126">
        <v>54.72</v>
      </c>
    </row>
    <row r="78" spans="1:7" ht="15" hidden="1" customHeight="1" x14ac:dyDescent="0.2">
      <c r="A78" s="127" t="s">
        <v>950</v>
      </c>
      <c r="B78" s="98" t="s">
        <v>951</v>
      </c>
      <c r="C78" s="119" t="s">
        <v>207</v>
      </c>
      <c r="D78" s="119" t="s">
        <v>37</v>
      </c>
      <c r="E78" s="125">
        <v>8.0600000000000005E-2</v>
      </c>
      <c r="F78" s="99">
        <v>46.14</v>
      </c>
      <c r="G78" s="126">
        <v>3.72</v>
      </c>
    </row>
    <row r="79" spans="1:7" ht="15" hidden="1" customHeight="1" x14ac:dyDescent="0.2">
      <c r="A79" s="127" t="s">
        <v>952</v>
      </c>
      <c r="B79" s="98" t="s">
        <v>953</v>
      </c>
      <c r="C79" s="119" t="s">
        <v>207</v>
      </c>
      <c r="D79" s="119" t="s">
        <v>37</v>
      </c>
      <c r="E79" s="125">
        <v>0.20469999999999999</v>
      </c>
      <c r="F79" s="99">
        <v>29.22</v>
      </c>
      <c r="G79" s="126">
        <v>5.98</v>
      </c>
    </row>
    <row r="80" spans="1:7" ht="15" hidden="1" customHeight="1" x14ac:dyDescent="0.2">
      <c r="A80" s="127" t="s">
        <v>954</v>
      </c>
      <c r="B80" s="98" t="s">
        <v>955</v>
      </c>
      <c r="C80" s="119" t="s">
        <v>207</v>
      </c>
      <c r="D80" s="119" t="s">
        <v>35</v>
      </c>
      <c r="E80" s="125">
        <v>3.85E-2</v>
      </c>
      <c r="F80" s="99">
        <v>37.020000000000003</v>
      </c>
      <c r="G80" s="126">
        <v>1.43</v>
      </c>
    </row>
    <row r="81" spans="1:7" ht="15" hidden="1" customHeight="1" x14ac:dyDescent="0.2">
      <c r="A81" s="127" t="s">
        <v>71</v>
      </c>
      <c r="B81" s="98" t="s">
        <v>72</v>
      </c>
      <c r="C81" s="119" t="s">
        <v>207</v>
      </c>
      <c r="D81" s="119" t="s">
        <v>40</v>
      </c>
      <c r="E81" s="125">
        <v>0.13880000000000001</v>
      </c>
      <c r="F81" s="99">
        <v>19.989999999999998</v>
      </c>
      <c r="G81" s="126">
        <v>2.77</v>
      </c>
    </row>
    <row r="82" spans="1:7" ht="15" hidden="1" customHeight="1" x14ac:dyDescent="0.2">
      <c r="A82" s="127" t="s">
        <v>73</v>
      </c>
      <c r="B82" s="98" t="s">
        <v>74</v>
      </c>
      <c r="C82" s="119" t="s">
        <v>207</v>
      </c>
      <c r="D82" s="119" t="s">
        <v>40</v>
      </c>
      <c r="E82" s="125">
        <v>0.12529999999999999</v>
      </c>
      <c r="F82" s="99">
        <v>25.92</v>
      </c>
      <c r="G82" s="126">
        <v>3.25</v>
      </c>
    </row>
    <row r="83" spans="1:7" ht="15" hidden="1" customHeight="1" x14ac:dyDescent="0.2">
      <c r="A83" s="127" t="s">
        <v>696</v>
      </c>
      <c r="B83" s="98" t="s">
        <v>697</v>
      </c>
      <c r="C83" s="119" t="s">
        <v>207</v>
      </c>
      <c r="D83" s="119" t="s">
        <v>40</v>
      </c>
      <c r="E83" s="125">
        <v>0.1472</v>
      </c>
      <c r="F83" s="99">
        <v>36.07</v>
      </c>
      <c r="G83" s="126">
        <v>5.31</v>
      </c>
    </row>
    <row r="84" spans="1:7" ht="15" hidden="1" customHeight="1" x14ac:dyDescent="0.2">
      <c r="A84" s="127" t="s">
        <v>158</v>
      </c>
      <c r="B84" s="98" t="s">
        <v>159</v>
      </c>
      <c r="C84" s="119" t="s">
        <v>207</v>
      </c>
      <c r="D84" s="119" t="s">
        <v>35</v>
      </c>
      <c r="E84" s="125">
        <v>7.7100000000000002E-2</v>
      </c>
      <c r="F84" s="99">
        <v>9.36</v>
      </c>
      <c r="G84" s="126">
        <v>0.72</v>
      </c>
    </row>
    <row r="85" spans="1:7" ht="15" hidden="1" customHeight="1" x14ac:dyDescent="0.2">
      <c r="A85" s="127" t="s">
        <v>75</v>
      </c>
      <c r="B85" s="98" t="s">
        <v>76</v>
      </c>
      <c r="C85" s="119" t="s">
        <v>207</v>
      </c>
      <c r="D85" s="119" t="s">
        <v>35</v>
      </c>
      <c r="E85" s="125">
        <v>5.7799999999999997E-2</v>
      </c>
      <c r="F85" s="99">
        <v>9.61</v>
      </c>
      <c r="G85" s="126">
        <v>0.56000000000000005</v>
      </c>
    </row>
    <row r="86" spans="1:7" ht="15" hidden="1" customHeight="1" x14ac:dyDescent="0.2">
      <c r="A86" s="127" t="s">
        <v>698</v>
      </c>
      <c r="B86" s="98" t="s">
        <v>699</v>
      </c>
      <c r="C86" s="119" t="s">
        <v>207</v>
      </c>
      <c r="D86" s="119" t="s">
        <v>35</v>
      </c>
      <c r="E86" s="125">
        <v>1.9300000000000001E-2</v>
      </c>
      <c r="F86" s="99">
        <v>13.71</v>
      </c>
      <c r="G86" s="126">
        <v>0.26</v>
      </c>
    </row>
    <row r="87" spans="1:7" ht="15" hidden="1" customHeight="1" x14ac:dyDescent="0.2">
      <c r="A87" s="127" t="s">
        <v>718</v>
      </c>
      <c r="B87" s="98" t="s">
        <v>719</v>
      </c>
      <c r="C87" s="119" t="s">
        <v>207</v>
      </c>
      <c r="D87" s="119" t="s">
        <v>35</v>
      </c>
      <c r="E87" s="125">
        <v>5.7799999999999997E-2</v>
      </c>
      <c r="F87" s="99">
        <v>42.18</v>
      </c>
      <c r="G87" s="126">
        <v>2.44</v>
      </c>
    </row>
    <row r="88" spans="1:7" ht="15" hidden="1" customHeight="1" x14ac:dyDescent="0.2">
      <c r="A88" s="127" t="s">
        <v>704</v>
      </c>
      <c r="B88" s="98" t="s">
        <v>705</v>
      </c>
      <c r="C88" s="119" t="s">
        <v>207</v>
      </c>
      <c r="D88" s="119" t="s">
        <v>35</v>
      </c>
      <c r="E88" s="125">
        <v>5.7799999999999997E-2</v>
      </c>
      <c r="F88" s="99">
        <v>22.77</v>
      </c>
      <c r="G88" s="126">
        <v>1.32</v>
      </c>
    </row>
    <row r="89" spans="1:7" ht="15" hidden="1" customHeight="1" x14ac:dyDescent="0.2">
      <c r="A89" s="127" t="s">
        <v>956</v>
      </c>
      <c r="B89" s="98" t="s">
        <v>957</v>
      </c>
      <c r="C89" s="119" t="s">
        <v>207</v>
      </c>
      <c r="D89" s="119" t="s">
        <v>35</v>
      </c>
      <c r="E89" s="125">
        <v>3.85E-2</v>
      </c>
      <c r="F89" s="99">
        <v>41.31</v>
      </c>
      <c r="G89" s="126">
        <v>1.59</v>
      </c>
    </row>
    <row r="90" spans="1:7" ht="15" hidden="1" customHeight="1" x14ac:dyDescent="0.2">
      <c r="A90" s="127" t="s">
        <v>958</v>
      </c>
      <c r="B90" s="98" t="s">
        <v>959</v>
      </c>
      <c r="C90" s="119" t="s">
        <v>207</v>
      </c>
      <c r="D90" s="119" t="s">
        <v>35</v>
      </c>
      <c r="E90" s="125">
        <v>9.64E-2</v>
      </c>
      <c r="F90" s="99">
        <v>122.2</v>
      </c>
      <c r="G90" s="126">
        <v>11.78</v>
      </c>
    </row>
    <row r="91" spans="1:7" ht="15" hidden="1" customHeight="1" x14ac:dyDescent="0.2">
      <c r="A91" s="127" t="s">
        <v>960</v>
      </c>
      <c r="B91" s="98" t="s">
        <v>961</v>
      </c>
      <c r="C91" s="119" t="s">
        <v>207</v>
      </c>
      <c r="D91" s="119" t="s">
        <v>40</v>
      </c>
      <c r="E91" s="125">
        <v>0.1002</v>
      </c>
      <c r="F91" s="99">
        <v>6.71</v>
      </c>
      <c r="G91" s="126">
        <v>0.67</v>
      </c>
    </row>
    <row r="92" spans="1:7" ht="15" hidden="1" customHeight="1" x14ac:dyDescent="0.2">
      <c r="A92" s="127" t="s">
        <v>962</v>
      </c>
      <c r="B92" s="98" t="s">
        <v>963</v>
      </c>
      <c r="C92" s="119" t="s">
        <v>207</v>
      </c>
      <c r="D92" s="119" t="s">
        <v>40</v>
      </c>
      <c r="E92" s="125">
        <v>0.1002</v>
      </c>
      <c r="F92" s="99">
        <v>12.86</v>
      </c>
      <c r="G92" s="126">
        <v>1.29</v>
      </c>
    </row>
    <row r="93" spans="1:7" ht="15" hidden="1" customHeight="1" x14ac:dyDescent="0.2">
      <c r="A93" s="127" t="s">
        <v>964</v>
      </c>
      <c r="B93" s="98" t="s">
        <v>965</v>
      </c>
      <c r="C93" s="119" t="s">
        <v>207</v>
      </c>
      <c r="D93" s="119" t="s">
        <v>35</v>
      </c>
      <c r="E93" s="125">
        <v>3.85E-2</v>
      </c>
      <c r="F93" s="99">
        <v>372.74</v>
      </c>
      <c r="G93" s="126">
        <v>14.35</v>
      </c>
    </row>
    <row r="94" spans="1:7" ht="12.75" hidden="1" customHeight="1" x14ac:dyDescent="0.2">
      <c r="A94" s="127" t="s">
        <v>966</v>
      </c>
      <c r="B94" s="98" t="s">
        <v>967</v>
      </c>
      <c r="C94" s="119" t="s">
        <v>207</v>
      </c>
      <c r="D94" s="119" t="s">
        <v>35</v>
      </c>
      <c r="E94" s="125">
        <v>5.7799999999999997E-2</v>
      </c>
      <c r="F94" s="99">
        <v>403.29</v>
      </c>
      <c r="G94" s="126">
        <v>23.31</v>
      </c>
    </row>
    <row r="95" spans="1:7" ht="15" hidden="1" customHeight="1" x14ac:dyDescent="0.2">
      <c r="A95" s="127" t="s">
        <v>968</v>
      </c>
      <c r="B95" s="98" t="s">
        <v>969</v>
      </c>
      <c r="C95" s="119" t="s">
        <v>207</v>
      </c>
      <c r="D95" s="119" t="s">
        <v>40</v>
      </c>
      <c r="E95" s="125">
        <v>0.53</v>
      </c>
      <c r="F95" s="99">
        <v>8.76</v>
      </c>
      <c r="G95" s="126">
        <v>4.6399999999999997</v>
      </c>
    </row>
    <row r="96" spans="1:7" ht="15" hidden="1" customHeight="1" x14ac:dyDescent="0.2">
      <c r="A96" s="127" t="s">
        <v>970</v>
      </c>
      <c r="B96" s="98" t="s">
        <v>971</v>
      </c>
      <c r="C96" s="119" t="s">
        <v>207</v>
      </c>
      <c r="D96" s="119" t="s">
        <v>40</v>
      </c>
      <c r="E96" s="125">
        <v>1.7343999999999999</v>
      </c>
      <c r="F96" s="99">
        <v>3.27</v>
      </c>
      <c r="G96" s="126">
        <v>5.67</v>
      </c>
    </row>
    <row r="97" spans="1:7" ht="15" hidden="1" customHeight="1" x14ac:dyDescent="0.2">
      <c r="A97" s="127" t="s">
        <v>972</v>
      </c>
      <c r="B97" s="98" t="s">
        <v>973</v>
      </c>
      <c r="C97" s="119" t="s">
        <v>207</v>
      </c>
      <c r="D97" s="119" t="s">
        <v>37</v>
      </c>
      <c r="E97" s="125">
        <v>3.2399999999999998E-2</v>
      </c>
      <c r="F97" s="99">
        <v>701.66</v>
      </c>
      <c r="G97" s="126">
        <v>22.73</v>
      </c>
    </row>
    <row r="98" spans="1:7" ht="15" hidden="1" customHeight="1" x14ac:dyDescent="0.2">
      <c r="A98" s="127" t="s">
        <v>974</v>
      </c>
      <c r="B98" s="98" t="s">
        <v>975</v>
      </c>
      <c r="C98" s="119" t="s">
        <v>207</v>
      </c>
      <c r="D98" s="119" t="s">
        <v>40</v>
      </c>
      <c r="E98" s="125">
        <v>0.53</v>
      </c>
      <c r="F98" s="99">
        <v>8.2799999999999994</v>
      </c>
      <c r="G98" s="126">
        <v>4.3899999999999997</v>
      </c>
    </row>
    <row r="99" spans="1:7" ht="15" hidden="1" customHeight="1" x14ac:dyDescent="0.2">
      <c r="A99" s="127" t="s">
        <v>976</v>
      </c>
      <c r="B99" s="98" t="s">
        <v>977</v>
      </c>
      <c r="C99" s="119" t="s">
        <v>207</v>
      </c>
      <c r="D99" s="119" t="s">
        <v>40</v>
      </c>
      <c r="E99" s="125">
        <v>1.7343999999999999</v>
      </c>
      <c r="F99" s="99">
        <v>10.93</v>
      </c>
      <c r="G99" s="126">
        <v>18.96</v>
      </c>
    </row>
    <row r="100" spans="1:7" ht="12.75" hidden="1" customHeight="1" x14ac:dyDescent="0.2">
      <c r="A100" s="127" t="s">
        <v>978</v>
      </c>
      <c r="B100" s="98" t="s">
        <v>979</v>
      </c>
      <c r="C100" s="119" t="s">
        <v>207</v>
      </c>
      <c r="D100" s="119" t="s">
        <v>35</v>
      </c>
      <c r="E100" s="125">
        <v>0.19270000000000001</v>
      </c>
      <c r="F100" s="99">
        <v>14.6</v>
      </c>
      <c r="G100" s="126">
        <v>2.81</v>
      </c>
    </row>
    <row r="101" spans="1:7" ht="15" hidden="1" customHeight="1" x14ac:dyDescent="0.2">
      <c r="A101" s="127" t="s">
        <v>863</v>
      </c>
      <c r="B101" s="98" t="s">
        <v>864</v>
      </c>
      <c r="C101" s="119" t="s">
        <v>207</v>
      </c>
      <c r="D101" s="119" t="s">
        <v>40</v>
      </c>
      <c r="E101" s="125">
        <v>1.4165000000000001</v>
      </c>
      <c r="F101" s="99">
        <v>2.98</v>
      </c>
      <c r="G101" s="126">
        <v>4.22</v>
      </c>
    </row>
    <row r="102" spans="1:7" ht="15" hidden="1" customHeight="1" x14ac:dyDescent="0.2">
      <c r="A102" s="127" t="s">
        <v>865</v>
      </c>
      <c r="B102" s="98" t="s">
        <v>866</v>
      </c>
      <c r="C102" s="119" t="s">
        <v>207</v>
      </c>
      <c r="D102" s="119" t="s">
        <v>40</v>
      </c>
      <c r="E102" s="125">
        <v>3.4689000000000001</v>
      </c>
      <c r="F102" s="99">
        <v>4.34</v>
      </c>
      <c r="G102" s="126">
        <v>15.04</v>
      </c>
    </row>
    <row r="103" spans="1:7" ht="15" hidden="1" customHeight="1" x14ac:dyDescent="0.2">
      <c r="A103" s="127" t="s">
        <v>980</v>
      </c>
      <c r="B103" s="98" t="s">
        <v>981</v>
      </c>
      <c r="C103" s="119" t="s">
        <v>207</v>
      </c>
      <c r="D103" s="119" t="s">
        <v>40</v>
      </c>
      <c r="E103" s="125">
        <v>2.0234999999999999</v>
      </c>
      <c r="F103" s="99">
        <v>6.73</v>
      </c>
      <c r="G103" s="126">
        <v>13.63</v>
      </c>
    </row>
    <row r="104" spans="1:7" ht="15" hidden="1" customHeight="1" x14ac:dyDescent="0.2">
      <c r="A104" s="127" t="s">
        <v>826</v>
      </c>
      <c r="B104" s="98" t="s">
        <v>827</v>
      </c>
      <c r="C104" s="119" t="s">
        <v>207</v>
      </c>
      <c r="D104" s="119" t="s">
        <v>35</v>
      </c>
      <c r="E104" s="125">
        <v>0.1734</v>
      </c>
      <c r="F104" s="99">
        <v>13.52</v>
      </c>
      <c r="G104" s="126">
        <v>2.34</v>
      </c>
    </row>
    <row r="105" spans="1:7" ht="15" hidden="1" customHeight="1" x14ac:dyDescent="0.2">
      <c r="A105" s="127" t="s">
        <v>982</v>
      </c>
      <c r="B105" s="98" t="s">
        <v>983</v>
      </c>
      <c r="C105" s="119" t="s">
        <v>207</v>
      </c>
      <c r="D105" s="119" t="s">
        <v>35</v>
      </c>
      <c r="E105" s="125">
        <v>5.7799999999999997E-2</v>
      </c>
      <c r="F105" s="99">
        <v>13.07</v>
      </c>
      <c r="G105" s="126">
        <v>0.76</v>
      </c>
    </row>
    <row r="106" spans="1:7" ht="15" hidden="1" customHeight="1" x14ac:dyDescent="0.2">
      <c r="A106" s="127" t="s">
        <v>984</v>
      </c>
      <c r="B106" s="98" t="s">
        <v>985</v>
      </c>
      <c r="C106" s="119" t="s">
        <v>207</v>
      </c>
      <c r="D106" s="119" t="s">
        <v>35</v>
      </c>
      <c r="E106" s="125">
        <v>7.7100000000000002E-2</v>
      </c>
      <c r="F106" s="99">
        <v>29.44</v>
      </c>
      <c r="G106" s="126">
        <v>2.27</v>
      </c>
    </row>
    <row r="107" spans="1:7" ht="15" hidden="1" customHeight="1" x14ac:dyDescent="0.2">
      <c r="A107" s="127" t="s">
        <v>986</v>
      </c>
      <c r="B107" s="98" t="s">
        <v>987</v>
      </c>
      <c r="C107" s="119" t="s">
        <v>207</v>
      </c>
      <c r="D107" s="119" t="s">
        <v>35</v>
      </c>
      <c r="E107" s="125">
        <v>0.1542</v>
      </c>
      <c r="F107" s="99">
        <v>45.62</v>
      </c>
      <c r="G107" s="126">
        <v>7.04</v>
      </c>
    </row>
    <row r="108" spans="1:7" ht="15" hidden="1" customHeight="1" x14ac:dyDescent="0.2">
      <c r="A108" s="127" t="s">
        <v>988</v>
      </c>
      <c r="B108" s="98" t="s">
        <v>989</v>
      </c>
      <c r="C108" s="119" t="s">
        <v>207</v>
      </c>
      <c r="D108" s="119" t="s">
        <v>35</v>
      </c>
      <c r="E108" s="125">
        <v>0.13489999999999999</v>
      </c>
      <c r="F108" s="99">
        <v>47.63</v>
      </c>
      <c r="G108" s="126">
        <v>6.43</v>
      </c>
    </row>
    <row r="109" spans="1:7" ht="15" hidden="1" customHeight="1" x14ac:dyDescent="0.2">
      <c r="A109" s="127" t="s">
        <v>990</v>
      </c>
      <c r="B109" s="98" t="s">
        <v>991</v>
      </c>
      <c r="C109" s="119" t="s">
        <v>207</v>
      </c>
      <c r="D109" s="119" t="s">
        <v>37</v>
      </c>
      <c r="E109" s="125">
        <v>1.3621000000000001</v>
      </c>
      <c r="F109" s="99">
        <v>26.19</v>
      </c>
      <c r="G109" s="126">
        <v>35.67</v>
      </c>
    </row>
    <row r="110" spans="1:7" ht="15" hidden="1" customHeight="1" x14ac:dyDescent="0.2">
      <c r="A110" s="127" t="s">
        <v>992</v>
      </c>
      <c r="B110" s="98" t="s">
        <v>993</v>
      </c>
      <c r="C110" s="119" t="s">
        <v>207</v>
      </c>
      <c r="D110" s="119" t="s">
        <v>40</v>
      </c>
      <c r="E110" s="125">
        <v>0.19270000000000001</v>
      </c>
      <c r="F110" s="99">
        <v>16.48</v>
      </c>
      <c r="G110" s="126">
        <v>3.18</v>
      </c>
    </row>
    <row r="111" spans="1:7" ht="12.75" hidden="1" customHeight="1" x14ac:dyDescent="0.2">
      <c r="A111" s="127" t="s">
        <v>994</v>
      </c>
      <c r="B111" s="98" t="s">
        <v>995</v>
      </c>
      <c r="C111" s="119" t="s">
        <v>207</v>
      </c>
      <c r="D111" s="119" t="s">
        <v>38</v>
      </c>
      <c r="E111" s="125">
        <v>2.3300000000000001E-2</v>
      </c>
      <c r="F111" s="99">
        <v>75.2</v>
      </c>
      <c r="G111" s="126">
        <v>1.75</v>
      </c>
    </row>
    <row r="112" spans="1:7" ht="15" hidden="1" customHeight="1" x14ac:dyDescent="0.2">
      <c r="A112" s="127" t="s">
        <v>123</v>
      </c>
      <c r="B112" s="98" t="s">
        <v>124</v>
      </c>
      <c r="C112" s="119" t="s">
        <v>207</v>
      </c>
      <c r="D112" s="119" t="s">
        <v>38</v>
      </c>
      <c r="E112" s="125">
        <v>6.0000000000000001E-3</v>
      </c>
      <c r="F112" s="99">
        <v>22.71</v>
      </c>
      <c r="G112" s="126">
        <v>0.14000000000000001</v>
      </c>
    </row>
    <row r="113" spans="1:7" ht="15" hidden="1" customHeight="1" x14ac:dyDescent="0.2">
      <c r="A113" s="127" t="s">
        <v>996</v>
      </c>
      <c r="B113" s="98" t="s">
        <v>997</v>
      </c>
      <c r="C113" s="119" t="s">
        <v>207</v>
      </c>
      <c r="D113" s="119" t="s">
        <v>37</v>
      </c>
      <c r="E113" s="125">
        <v>1.3621000000000001</v>
      </c>
      <c r="F113" s="99">
        <v>45.48</v>
      </c>
      <c r="G113" s="126">
        <v>61.95</v>
      </c>
    </row>
    <row r="114" spans="1:7" ht="15" hidden="1" customHeight="1" x14ac:dyDescent="0.2">
      <c r="A114" s="127" t="s">
        <v>998</v>
      </c>
      <c r="B114" s="98" t="s">
        <v>999</v>
      </c>
      <c r="C114" s="119" t="s">
        <v>207</v>
      </c>
      <c r="D114" s="119" t="s">
        <v>37</v>
      </c>
      <c r="E114" s="125">
        <v>2.8899999999999999E-2</v>
      </c>
      <c r="F114" s="99">
        <v>681.76</v>
      </c>
      <c r="G114" s="126">
        <v>19.7</v>
      </c>
    </row>
    <row r="115" spans="1:7" ht="15" hidden="1" customHeight="1" x14ac:dyDescent="0.2">
      <c r="A115" s="127" t="s">
        <v>1000</v>
      </c>
      <c r="B115" s="98" t="s">
        <v>1001</v>
      </c>
      <c r="C115" s="119" t="s">
        <v>207</v>
      </c>
      <c r="D115" s="119" t="s">
        <v>37</v>
      </c>
      <c r="E115" s="125">
        <v>5.4000000000000003E-3</v>
      </c>
      <c r="F115" s="99">
        <v>15.15</v>
      </c>
      <c r="G115" s="126">
        <v>0.08</v>
      </c>
    </row>
    <row r="116" spans="1:7" ht="15" hidden="1" customHeight="1" x14ac:dyDescent="0.2">
      <c r="A116" s="127" t="s">
        <v>206</v>
      </c>
      <c r="B116" s="98" t="s">
        <v>1002</v>
      </c>
      <c r="C116" s="119" t="s">
        <v>207</v>
      </c>
      <c r="D116" s="119" t="s">
        <v>37</v>
      </c>
      <c r="E116" s="125">
        <v>1.3559000000000001</v>
      </c>
      <c r="F116" s="99">
        <v>29.21</v>
      </c>
      <c r="G116" s="126">
        <v>39.6</v>
      </c>
    </row>
    <row r="117" spans="1:7" ht="15" hidden="1" customHeight="1" x14ac:dyDescent="0.2">
      <c r="A117" s="127" t="s">
        <v>1003</v>
      </c>
      <c r="B117" s="98" t="s">
        <v>1004</v>
      </c>
      <c r="C117" s="119" t="s">
        <v>207</v>
      </c>
      <c r="D117" s="119" t="s">
        <v>35</v>
      </c>
      <c r="E117" s="125">
        <v>0.28910000000000002</v>
      </c>
      <c r="F117" s="99">
        <v>19.07</v>
      </c>
      <c r="G117" s="126">
        <v>5.51</v>
      </c>
    </row>
    <row r="118" spans="1:7" ht="15" hidden="1" customHeight="1" x14ac:dyDescent="0.2">
      <c r="A118" s="127" t="s">
        <v>1005</v>
      </c>
      <c r="B118" s="98" t="s">
        <v>1006</v>
      </c>
      <c r="C118" s="119" t="s">
        <v>207</v>
      </c>
      <c r="D118" s="119" t="s">
        <v>35</v>
      </c>
      <c r="E118" s="125">
        <v>0.13489999999999999</v>
      </c>
      <c r="F118" s="99">
        <v>15.89</v>
      </c>
      <c r="G118" s="126">
        <v>2.14</v>
      </c>
    </row>
    <row r="119" spans="1:7" ht="15" hidden="1" customHeight="1" x14ac:dyDescent="0.2">
      <c r="A119" s="127" t="s">
        <v>93</v>
      </c>
      <c r="B119" s="98" t="s">
        <v>94</v>
      </c>
      <c r="C119" s="119" t="s">
        <v>207</v>
      </c>
      <c r="D119" s="119" t="s">
        <v>35</v>
      </c>
      <c r="E119" s="125">
        <v>3.85E-2</v>
      </c>
      <c r="F119" s="99">
        <v>81.81</v>
      </c>
      <c r="G119" s="126">
        <v>3.15</v>
      </c>
    </row>
    <row r="120" spans="1:7" ht="15" hidden="1" customHeight="1" x14ac:dyDescent="0.2">
      <c r="A120" s="127" t="s">
        <v>1007</v>
      </c>
      <c r="B120" s="98" t="s">
        <v>1008</v>
      </c>
      <c r="C120" s="119" t="s">
        <v>207</v>
      </c>
      <c r="D120" s="119" t="s">
        <v>35</v>
      </c>
      <c r="E120" s="125">
        <v>0.11559999999999999</v>
      </c>
      <c r="F120" s="99">
        <v>156.26</v>
      </c>
      <c r="G120" s="126">
        <v>18.059999999999999</v>
      </c>
    </row>
    <row r="121" spans="1:7" ht="15" hidden="1" customHeight="1" x14ac:dyDescent="0.2">
      <c r="A121" s="127" t="s">
        <v>1009</v>
      </c>
      <c r="B121" s="98" t="s">
        <v>1010</v>
      </c>
      <c r="C121" s="119" t="s">
        <v>207</v>
      </c>
      <c r="D121" s="119" t="s">
        <v>35</v>
      </c>
      <c r="E121" s="125">
        <v>7.7100000000000002E-2</v>
      </c>
      <c r="F121" s="99">
        <v>138.31</v>
      </c>
      <c r="G121" s="126">
        <v>10.66</v>
      </c>
    </row>
    <row r="122" spans="1:7" ht="15" hidden="1" customHeight="1" x14ac:dyDescent="0.2">
      <c r="A122" s="127" t="s">
        <v>1011</v>
      </c>
      <c r="B122" s="98" t="s">
        <v>1012</v>
      </c>
      <c r="C122" s="119" t="s">
        <v>207</v>
      </c>
      <c r="D122" s="119" t="s">
        <v>35</v>
      </c>
      <c r="E122" s="125">
        <v>3.85E-2</v>
      </c>
      <c r="F122" s="99">
        <v>24.08</v>
      </c>
      <c r="G122" s="126">
        <v>0.93</v>
      </c>
    </row>
    <row r="123" spans="1:7" ht="15" hidden="1" customHeight="1" x14ac:dyDescent="0.2">
      <c r="A123" s="127" t="s">
        <v>1013</v>
      </c>
      <c r="B123" s="98" t="s">
        <v>1014</v>
      </c>
      <c r="C123" s="119" t="s">
        <v>207</v>
      </c>
      <c r="D123" s="119" t="s">
        <v>35</v>
      </c>
      <c r="E123" s="125">
        <v>3.85E-2</v>
      </c>
      <c r="F123" s="99">
        <v>26.29</v>
      </c>
      <c r="G123" s="126">
        <v>1.01</v>
      </c>
    </row>
    <row r="124" spans="1:7" ht="15" hidden="1" customHeight="1" x14ac:dyDescent="0.2">
      <c r="A124" s="127" t="s">
        <v>1015</v>
      </c>
      <c r="B124" s="98" t="s">
        <v>1016</v>
      </c>
      <c r="C124" s="119" t="s">
        <v>207</v>
      </c>
      <c r="D124" s="119" t="s">
        <v>35</v>
      </c>
      <c r="E124" s="125">
        <v>3.85E-2</v>
      </c>
      <c r="F124" s="99">
        <v>135.83000000000001</v>
      </c>
      <c r="G124" s="126">
        <v>5.23</v>
      </c>
    </row>
    <row r="125" spans="1:7" ht="15" hidden="1" customHeight="1" x14ac:dyDescent="0.2">
      <c r="A125" s="127" t="s">
        <v>1017</v>
      </c>
      <c r="B125" s="98" t="s">
        <v>1018</v>
      </c>
      <c r="C125" s="119" t="s">
        <v>207</v>
      </c>
      <c r="D125" s="119" t="s">
        <v>35</v>
      </c>
      <c r="E125" s="125">
        <v>1.9300000000000001E-2</v>
      </c>
      <c r="F125" s="99">
        <v>376.58</v>
      </c>
      <c r="G125" s="126">
        <v>7.27</v>
      </c>
    </row>
    <row r="126" spans="1:7" ht="15" hidden="1" customHeight="1" x14ac:dyDescent="0.2">
      <c r="A126" s="127" t="s">
        <v>1019</v>
      </c>
      <c r="B126" s="98" t="s">
        <v>1020</v>
      </c>
      <c r="C126" s="119" t="s">
        <v>207</v>
      </c>
      <c r="D126" s="119" t="s">
        <v>40</v>
      </c>
      <c r="E126" s="125">
        <v>0.61670000000000003</v>
      </c>
      <c r="F126" s="99">
        <v>7.82</v>
      </c>
      <c r="G126" s="126">
        <v>4.82</v>
      </c>
    </row>
    <row r="127" spans="1:7" ht="15" hidden="1" customHeight="1" x14ac:dyDescent="0.2">
      <c r="A127" s="127" t="s">
        <v>1021</v>
      </c>
      <c r="B127" s="98" t="s">
        <v>1022</v>
      </c>
      <c r="C127" s="119" t="s">
        <v>207</v>
      </c>
      <c r="D127" s="119" t="s">
        <v>37</v>
      </c>
      <c r="E127" s="125">
        <v>0.2979</v>
      </c>
      <c r="F127" s="99">
        <v>79.680000000000007</v>
      </c>
      <c r="G127" s="126">
        <v>23.74</v>
      </c>
    </row>
    <row r="128" spans="1:7" ht="15" hidden="1" customHeight="1" x14ac:dyDescent="0.2">
      <c r="A128" s="127" t="s">
        <v>1023</v>
      </c>
      <c r="B128" s="98" t="s">
        <v>1024</v>
      </c>
      <c r="C128" s="119" t="s">
        <v>207</v>
      </c>
      <c r="D128" s="119" t="s">
        <v>37</v>
      </c>
      <c r="E128" s="125">
        <v>0.34289999999999998</v>
      </c>
      <c r="F128" s="99">
        <v>156.56</v>
      </c>
      <c r="G128" s="126">
        <v>53.69</v>
      </c>
    </row>
    <row r="129" spans="1:7" ht="15" hidden="1" customHeight="1" x14ac:dyDescent="0.2">
      <c r="A129" s="127" t="s">
        <v>1025</v>
      </c>
      <c r="B129" s="98" t="s">
        <v>1026</v>
      </c>
      <c r="C129" s="119" t="s">
        <v>207</v>
      </c>
      <c r="D129" s="119" t="s">
        <v>37</v>
      </c>
      <c r="E129" s="125">
        <v>0.15809999999999999</v>
      </c>
      <c r="F129" s="99">
        <v>63.25</v>
      </c>
      <c r="G129" s="126">
        <v>10</v>
      </c>
    </row>
    <row r="130" spans="1:7" ht="15" hidden="1" customHeight="1" x14ac:dyDescent="0.2">
      <c r="A130" s="127" t="s">
        <v>1027</v>
      </c>
      <c r="B130" s="98" t="s">
        <v>1028</v>
      </c>
      <c r="C130" s="119" t="s">
        <v>207</v>
      </c>
      <c r="D130" s="119" t="s">
        <v>37</v>
      </c>
      <c r="E130" s="125">
        <v>0.182</v>
      </c>
      <c r="F130" s="99">
        <v>137.91999999999999</v>
      </c>
      <c r="G130" s="126">
        <v>25.1</v>
      </c>
    </row>
    <row r="131" spans="1:7" ht="15" hidden="1" customHeight="1" x14ac:dyDescent="0.2">
      <c r="A131" s="127" t="s">
        <v>1029</v>
      </c>
      <c r="B131" s="98" t="s">
        <v>1030</v>
      </c>
      <c r="C131" s="119" t="s">
        <v>207</v>
      </c>
      <c r="D131" s="119" t="s">
        <v>37</v>
      </c>
      <c r="E131" s="125">
        <v>0.46539999999999998</v>
      </c>
      <c r="F131" s="99">
        <v>93.48</v>
      </c>
      <c r="G131" s="126">
        <v>43.5</v>
      </c>
    </row>
    <row r="132" spans="1:7" ht="15" hidden="1" customHeight="1" x14ac:dyDescent="0.2">
      <c r="A132" s="127" t="s">
        <v>1031</v>
      </c>
      <c r="B132" s="98" t="s">
        <v>1032</v>
      </c>
      <c r="C132" s="119" t="s">
        <v>207</v>
      </c>
      <c r="D132" s="119" t="s">
        <v>37</v>
      </c>
      <c r="E132" s="125">
        <v>0.3629</v>
      </c>
      <c r="F132" s="99">
        <v>118.59</v>
      </c>
      <c r="G132" s="126">
        <v>43.03</v>
      </c>
    </row>
    <row r="133" spans="1:7" ht="15" hidden="1" customHeight="1" x14ac:dyDescent="0.2">
      <c r="A133" s="127" t="s">
        <v>1033</v>
      </c>
      <c r="B133" s="98" t="s">
        <v>1034</v>
      </c>
      <c r="C133" s="119" t="s">
        <v>207</v>
      </c>
      <c r="D133" s="119" t="s">
        <v>37</v>
      </c>
      <c r="E133" s="125">
        <v>0.247</v>
      </c>
      <c r="F133" s="99">
        <v>74.41</v>
      </c>
      <c r="G133" s="126">
        <v>18.38</v>
      </c>
    </row>
    <row r="134" spans="1:7" ht="15" hidden="1" customHeight="1" x14ac:dyDescent="0.2">
      <c r="A134" s="127" t="s">
        <v>1035</v>
      </c>
      <c r="B134" s="98" t="s">
        <v>1036</v>
      </c>
      <c r="C134" s="119" t="s">
        <v>207</v>
      </c>
      <c r="D134" s="119" t="s">
        <v>37</v>
      </c>
      <c r="E134" s="125">
        <v>0.19259999999999999</v>
      </c>
      <c r="F134" s="99">
        <v>94.94</v>
      </c>
      <c r="G134" s="126">
        <v>18.28</v>
      </c>
    </row>
    <row r="135" spans="1:7" ht="15" hidden="1" customHeight="1" x14ac:dyDescent="0.2">
      <c r="A135" s="244" t="s">
        <v>213</v>
      </c>
      <c r="B135" s="245"/>
      <c r="C135" s="245"/>
      <c r="D135" s="245"/>
      <c r="E135" s="245"/>
      <c r="F135" s="309"/>
      <c r="G135" s="128">
        <v>144.25</v>
      </c>
    </row>
    <row r="136" spans="1:7" ht="15" hidden="1" customHeight="1" x14ac:dyDescent="0.2">
      <c r="A136" s="244" t="s">
        <v>214</v>
      </c>
      <c r="B136" s="245"/>
      <c r="C136" s="245"/>
      <c r="D136" s="245"/>
      <c r="E136" s="245"/>
      <c r="F136" s="309"/>
      <c r="G136" s="128">
        <v>811.64</v>
      </c>
    </row>
    <row r="137" spans="1:7" ht="15" hidden="1" customHeight="1" x14ac:dyDescent="0.2">
      <c r="A137" s="244" t="s">
        <v>215</v>
      </c>
      <c r="B137" s="245"/>
      <c r="C137" s="245"/>
      <c r="D137" s="245"/>
      <c r="E137" s="245"/>
      <c r="F137" s="309"/>
      <c r="G137" s="129">
        <v>955.89</v>
      </c>
    </row>
    <row r="138" spans="1:7" ht="15" hidden="1" customHeight="1" x14ac:dyDescent="0.2">
      <c r="A138" s="244" t="s">
        <v>216</v>
      </c>
      <c r="B138" s="245"/>
      <c r="C138" s="245"/>
      <c r="D138" s="245"/>
      <c r="E138" s="245"/>
      <c r="F138" s="309"/>
      <c r="G138" s="128">
        <v>166.58</v>
      </c>
    </row>
    <row r="139" spans="1:7" ht="15" hidden="1" customHeight="1" x14ac:dyDescent="0.2">
      <c r="A139" s="244" t="s">
        <v>217</v>
      </c>
      <c r="B139" s="245"/>
      <c r="C139" s="245"/>
      <c r="D139" s="245"/>
      <c r="E139" s="245"/>
      <c r="F139" s="309"/>
      <c r="G139" s="128">
        <v>235.72000000000006</v>
      </c>
    </row>
    <row r="140" spans="1:7" ht="15" hidden="1" customHeight="1" x14ac:dyDescent="0.2">
      <c r="A140" s="244" t="s">
        <v>218</v>
      </c>
      <c r="B140" s="245"/>
      <c r="C140" s="245"/>
      <c r="D140" s="245"/>
      <c r="E140" s="245"/>
      <c r="F140" s="309"/>
      <c r="G140" s="128">
        <v>0</v>
      </c>
    </row>
    <row r="141" spans="1:7" ht="15" hidden="1" customHeight="1" x14ac:dyDescent="0.2">
      <c r="A141" s="244" t="s">
        <v>219</v>
      </c>
      <c r="B141" s="245"/>
      <c r="C141" s="245"/>
      <c r="D141" s="245"/>
      <c r="E141" s="245"/>
      <c r="F141" s="309"/>
      <c r="G141" s="128">
        <v>402.30000000000007</v>
      </c>
    </row>
    <row r="142" spans="1:7" ht="12.75" hidden="1" customHeight="1" x14ac:dyDescent="0.2">
      <c r="A142" s="244" t="s">
        <v>220</v>
      </c>
      <c r="B142" s="245"/>
      <c r="C142" s="245"/>
      <c r="D142" s="245"/>
      <c r="E142" s="245"/>
      <c r="F142" s="309"/>
      <c r="G142" s="129">
        <f>ROUND(G137+G141,2)</f>
        <v>1358.19</v>
      </c>
    </row>
    <row r="143" spans="1:7" ht="15" hidden="1" customHeight="1" x14ac:dyDescent="0.2">
      <c r="A143" s="244" t="s">
        <v>221</v>
      </c>
      <c r="B143" s="245"/>
      <c r="C143" s="245"/>
      <c r="D143" s="245"/>
      <c r="E143" s="245"/>
      <c r="F143" s="309"/>
      <c r="G143" s="128">
        <v>20</v>
      </c>
    </row>
    <row r="144" spans="1:7" ht="15" hidden="1" customHeight="1" x14ac:dyDescent="0.2">
      <c r="A144" s="244" t="s">
        <v>222</v>
      </c>
      <c r="B144" s="245"/>
      <c r="C144" s="245"/>
      <c r="D144" s="245"/>
      <c r="E144" s="245"/>
      <c r="F144" s="309"/>
      <c r="G144" s="129">
        <f>ROUND(G142*G143,2)</f>
        <v>27163.8</v>
      </c>
    </row>
    <row r="145" spans="1:7" ht="15" hidden="1" customHeight="1" x14ac:dyDescent="0.2">
      <c r="A145" s="310"/>
      <c r="B145" s="311"/>
      <c r="C145" s="311"/>
      <c r="D145" s="311"/>
      <c r="E145" s="311"/>
      <c r="F145" s="311"/>
      <c r="G145" s="312"/>
    </row>
    <row r="146" spans="1:7" ht="15" hidden="1" customHeight="1" x14ac:dyDescent="0.2">
      <c r="A146" s="96" t="s">
        <v>563</v>
      </c>
      <c r="B146" s="124" t="s">
        <v>564</v>
      </c>
      <c r="C146" s="123" t="s">
        <v>207</v>
      </c>
      <c r="D146" s="123" t="s">
        <v>37</v>
      </c>
      <c r="E146" s="125"/>
      <c r="F146" s="99"/>
      <c r="G146" s="126"/>
    </row>
    <row r="147" spans="1:7" ht="15" hidden="1" customHeight="1" x14ac:dyDescent="0.2">
      <c r="A147" s="127" t="s">
        <v>1037</v>
      </c>
      <c r="B147" s="98" t="s">
        <v>1038</v>
      </c>
      <c r="C147" s="119" t="s">
        <v>207</v>
      </c>
      <c r="D147" s="119" t="s">
        <v>1039</v>
      </c>
      <c r="E147" s="125">
        <v>0.1673</v>
      </c>
      <c r="F147" s="99">
        <v>11.63</v>
      </c>
      <c r="G147" s="126">
        <v>1.95</v>
      </c>
    </row>
    <row r="148" spans="1:7" ht="15" hidden="1" customHeight="1" x14ac:dyDescent="0.2">
      <c r="A148" s="127" t="s">
        <v>1040</v>
      </c>
      <c r="B148" s="98" t="s">
        <v>1041</v>
      </c>
      <c r="C148" s="119" t="s">
        <v>207</v>
      </c>
      <c r="D148" s="119" t="s">
        <v>210</v>
      </c>
      <c r="E148" s="125">
        <v>0.55459999999999998</v>
      </c>
      <c r="F148" s="99">
        <v>20.21</v>
      </c>
      <c r="G148" s="126">
        <v>11.21</v>
      </c>
    </row>
    <row r="149" spans="1:7" ht="15" hidden="1" customHeight="1" x14ac:dyDescent="0.2">
      <c r="A149" s="127" t="s">
        <v>246</v>
      </c>
      <c r="B149" s="98" t="s">
        <v>247</v>
      </c>
      <c r="C149" s="119" t="s">
        <v>207</v>
      </c>
      <c r="D149" s="119" t="s">
        <v>210</v>
      </c>
      <c r="E149" s="125">
        <v>0.10580000000000001</v>
      </c>
      <c r="F149" s="99">
        <v>19.010000000000002</v>
      </c>
      <c r="G149" s="126">
        <v>2.0099999999999998</v>
      </c>
    </row>
    <row r="150" spans="1:7" ht="15" hidden="1" customHeight="1" x14ac:dyDescent="0.2">
      <c r="A150" s="244" t="s">
        <v>213</v>
      </c>
      <c r="B150" s="245"/>
      <c r="C150" s="245"/>
      <c r="D150" s="245"/>
      <c r="E150" s="245"/>
      <c r="F150" s="309"/>
      <c r="G150" s="128">
        <v>9.0300000000000011</v>
      </c>
    </row>
    <row r="151" spans="1:7" ht="15" hidden="1" customHeight="1" x14ac:dyDescent="0.2">
      <c r="A151" s="244" t="s">
        <v>214</v>
      </c>
      <c r="B151" s="245"/>
      <c r="C151" s="245"/>
      <c r="D151" s="245"/>
      <c r="E151" s="245"/>
      <c r="F151" s="309"/>
      <c r="G151" s="128">
        <v>6.14</v>
      </c>
    </row>
    <row r="152" spans="1:7" ht="15" hidden="1" customHeight="1" x14ac:dyDescent="0.2">
      <c r="A152" s="244" t="s">
        <v>215</v>
      </c>
      <c r="B152" s="245"/>
      <c r="C152" s="245"/>
      <c r="D152" s="245"/>
      <c r="E152" s="245"/>
      <c r="F152" s="309"/>
      <c r="G152" s="129">
        <v>15.17</v>
      </c>
    </row>
    <row r="153" spans="1:7" ht="15" hidden="1" customHeight="1" x14ac:dyDescent="0.2">
      <c r="A153" s="244" t="s">
        <v>216</v>
      </c>
      <c r="B153" s="245"/>
      <c r="C153" s="245"/>
      <c r="D153" s="245"/>
      <c r="E153" s="245"/>
      <c r="F153" s="309"/>
      <c r="G153" s="128">
        <v>10.420000000000002</v>
      </c>
    </row>
    <row r="154" spans="1:7" ht="15" hidden="1" customHeight="1" x14ac:dyDescent="0.2">
      <c r="A154" s="244" t="s">
        <v>217</v>
      </c>
      <c r="B154" s="245"/>
      <c r="C154" s="245"/>
      <c r="D154" s="245"/>
      <c r="E154" s="245"/>
      <c r="F154" s="309"/>
      <c r="G154" s="128">
        <v>5.37</v>
      </c>
    </row>
    <row r="155" spans="1:7" ht="15" hidden="1" customHeight="1" x14ac:dyDescent="0.2">
      <c r="A155" s="244" t="s">
        <v>218</v>
      </c>
      <c r="B155" s="245"/>
      <c r="C155" s="245"/>
      <c r="D155" s="245"/>
      <c r="E155" s="245"/>
      <c r="F155" s="309"/>
      <c r="G155" s="128">
        <v>0</v>
      </c>
    </row>
    <row r="156" spans="1:7" ht="15" hidden="1" customHeight="1" x14ac:dyDescent="0.2">
      <c r="A156" s="244" t="s">
        <v>219</v>
      </c>
      <c r="B156" s="245"/>
      <c r="C156" s="245"/>
      <c r="D156" s="245"/>
      <c r="E156" s="245"/>
      <c r="F156" s="309"/>
      <c r="G156" s="128">
        <v>15.790000000000001</v>
      </c>
    </row>
    <row r="157" spans="1:7" ht="15" hidden="1" customHeight="1" x14ac:dyDescent="0.2">
      <c r="A157" s="244" t="s">
        <v>220</v>
      </c>
      <c r="B157" s="245"/>
      <c r="C157" s="245"/>
      <c r="D157" s="245"/>
      <c r="E157" s="245"/>
      <c r="F157" s="309"/>
      <c r="G157" s="129">
        <f>ROUND(G152+G156,2)</f>
        <v>30.96</v>
      </c>
    </row>
    <row r="158" spans="1:7" ht="15" hidden="1" customHeight="1" x14ac:dyDescent="0.2">
      <c r="A158" s="244" t="s">
        <v>221</v>
      </c>
      <c r="B158" s="245"/>
      <c r="C158" s="245"/>
      <c r="D158" s="245"/>
      <c r="E158" s="245"/>
      <c r="F158" s="309"/>
      <c r="G158" s="128">
        <v>100</v>
      </c>
    </row>
    <row r="159" spans="1:7" ht="15" hidden="1" customHeight="1" x14ac:dyDescent="0.2">
      <c r="A159" s="244" t="s">
        <v>222</v>
      </c>
      <c r="B159" s="245"/>
      <c r="C159" s="245"/>
      <c r="D159" s="245"/>
      <c r="E159" s="245"/>
      <c r="F159" s="309"/>
      <c r="G159" s="129">
        <f>ROUND(G157*G158,2)</f>
        <v>3096</v>
      </c>
    </row>
    <row r="160" spans="1:7" ht="15" hidden="1" customHeight="1" x14ac:dyDescent="0.2">
      <c r="A160" s="310"/>
      <c r="B160" s="311"/>
      <c r="C160" s="311"/>
      <c r="D160" s="311"/>
      <c r="E160" s="311"/>
      <c r="F160" s="311"/>
      <c r="G160" s="312"/>
    </row>
    <row r="161" spans="1:7" ht="15" hidden="1" customHeight="1" x14ac:dyDescent="0.2">
      <c r="A161" s="96" t="s">
        <v>127</v>
      </c>
      <c r="B161" s="124" t="s">
        <v>128</v>
      </c>
      <c r="C161" s="123" t="s">
        <v>207</v>
      </c>
      <c r="D161" s="123" t="s">
        <v>129</v>
      </c>
      <c r="E161" s="125"/>
      <c r="F161" s="99"/>
      <c r="G161" s="126"/>
    </row>
    <row r="162" spans="1:7" ht="15" hidden="1" customHeight="1" x14ac:dyDescent="0.2">
      <c r="A162" s="127" t="s">
        <v>264</v>
      </c>
      <c r="B162" s="98" t="s">
        <v>265</v>
      </c>
      <c r="C162" s="119" t="s">
        <v>207</v>
      </c>
      <c r="D162" s="119" t="s">
        <v>234</v>
      </c>
      <c r="E162" s="125">
        <v>1.3899999999999999E-2</v>
      </c>
      <c r="F162" s="99">
        <v>181.38</v>
      </c>
      <c r="G162" s="126">
        <v>2.52</v>
      </c>
    </row>
    <row r="163" spans="1:7" ht="15" hidden="1" customHeight="1" x14ac:dyDescent="0.2">
      <c r="A163" s="127" t="s">
        <v>266</v>
      </c>
      <c r="B163" s="98" t="s">
        <v>267</v>
      </c>
      <c r="C163" s="119" t="s">
        <v>207</v>
      </c>
      <c r="D163" s="119" t="s">
        <v>237</v>
      </c>
      <c r="E163" s="125">
        <v>6.0000000000000001E-3</v>
      </c>
      <c r="F163" s="99">
        <v>57.63</v>
      </c>
      <c r="G163" s="126">
        <v>0.35</v>
      </c>
    </row>
    <row r="164" spans="1:7" ht="15" hidden="1" customHeight="1" x14ac:dyDescent="0.2">
      <c r="A164" s="244" t="s">
        <v>213</v>
      </c>
      <c r="B164" s="245"/>
      <c r="C164" s="245"/>
      <c r="D164" s="245"/>
      <c r="E164" s="245"/>
      <c r="F164" s="309"/>
      <c r="G164" s="128">
        <v>0.28000000000000003</v>
      </c>
    </row>
    <row r="165" spans="1:7" ht="15" hidden="1" customHeight="1" x14ac:dyDescent="0.2">
      <c r="A165" s="244" t="s">
        <v>214</v>
      </c>
      <c r="B165" s="245"/>
      <c r="C165" s="245"/>
      <c r="D165" s="245"/>
      <c r="E165" s="245"/>
      <c r="F165" s="309"/>
      <c r="G165" s="128">
        <v>2.59</v>
      </c>
    </row>
    <row r="166" spans="1:7" ht="15" hidden="1" customHeight="1" x14ac:dyDescent="0.2">
      <c r="A166" s="244" t="s">
        <v>215</v>
      </c>
      <c r="B166" s="245"/>
      <c r="C166" s="245"/>
      <c r="D166" s="245"/>
      <c r="E166" s="245"/>
      <c r="F166" s="309"/>
      <c r="G166" s="129">
        <v>2.87</v>
      </c>
    </row>
    <row r="167" spans="1:7" ht="12.75" hidden="1" customHeight="1" x14ac:dyDescent="0.2">
      <c r="A167" s="244" t="s">
        <v>216</v>
      </c>
      <c r="B167" s="245"/>
      <c r="C167" s="245"/>
      <c r="D167" s="245"/>
      <c r="E167" s="245"/>
      <c r="F167" s="309"/>
      <c r="G167" s="128">
        <v>0.32</v>
      </c>
    </row>
    <row r="168" spans="1:7" ht="15" hidden="1" customHeight="1" x14ac:dyDescent="0.2">
      <c r="A168" s="244" t="s">
        <v>217</v>
      </c>
      <c r="B168" s="245"/>
      <c r="C168" s="245"/>
      <c r="D168" s="245"/>
      <c r="E168" s="245"/>
      <c r="F168" s="309"/>
      <c r="G168" s="128">
        <v>0.66999999999999982</v>
      </c>
    </row>
    <row r="169" spans="1:7" ht="15" hidden="1" customHeight="1" x14ac:dyDescent="0.2">
      <c r="A169" s="244" t="s">
        <v>218</v>
      </c>
      <c r="B169" s="245"/>
      <c r="C169" s="245"/>
      <c r="D169" s="245"/>
      <c r="E169" s="245"/>
      <c r="F169" s="309"/>
      <c r="G169" s="128">
        <v>0</v>
      </c>
    </row>
    <row r="170" spans="1:7" ht="15" hidden="1" customHeight="1" x14ac:dyDescent="0.2">
      <c r="A170" s="244" t="s">
        <v>219</v>
      </c>
      <c r="B170" s="245"/>
      <c r="C170" s="245"/>
      <c r="D170" s="245"/>
      <c r="E170" s="245"/>
      <c r="F170" s="309"/>
      <c r="G170" s="128">
        <v>0.98999999999999977</v>
      </c>
    </row>
    <row r="171" spans="1:7" ht="15" hidden="1" customHeight="1" x14ac:dyDescent="0.2">
      <c r="A171" s="244" t="s">
        <v>220</v>
      </c>
      <c r="B171" s="245"/>
      <c r="C171" s="245"/>
      <c r="D171" s="245"/>
      <c r="E171" s="245"/>
      <c r="F171" s="309"/>
      <c r="G171" s="129">
        <f>ROUND(G166+G170,2)</f>
        <v>3.86</v>
      </c>
    </row>
    <row r="172" spans="1:7" ht="15" hidden="1" customHeight="1" x14ac:dyDescent="0.2">
      <c r="A172" s="244" t="s">
        <v>221</v>
      </c>
      <c r="B172" s="245"/>
      <c r="C172" s="245"/>
      <c r="D172" s="245"/>
      <c r="E172" s="245"/>
      <c r="F172" s="309"/>
      <c r="G172" s="128">
        <v>48</v>
      </c>
    </row>
    <row r="173" spans="1:7" ht="15" hidden="1" customHeight="1" x14ac:dyDescent="0.2">
      <c r="A173" s="244" t="s">
        <v>222</v>
      </c>
      <c r="B173" s="245"/>
      <c r="C173" s="245"/>
      <c r="D173" s="245"/>
      <c r="E173" s="245"/>
      <c r="F173" s="309"/>
      <c r="G173" s="129">
        <f>ROUND(G171*G172,2)</f>
        <v>185.28</v>
      </c>
    </row>
    <row r="174" spans="1:7" ht="15" hidden="1" customHeight="1" x14ac:dyDescent="0.2">
      <c r="A174" s="310"/>
      <c r="B174" s="311"/>
      <c r="C174" s="311"/>
      <c r="D174" s="311"/>
      <c r="E174" s="311"/>
      <c r="F174" s="311"/>
      <c r="G174" s="312"/>
    </row>
    <row r="175" spans="1:7" ht="15" hidden="1" customHeight="1" x14ac:dyDescent="0.2">
      <c r="A175" s="96" t="s">
        <v>51</v>
      </c>
      <c r="B175" s="124" t="s">
        <v>422</v>
      </c>
      <c r="C175" s="123" t="s">
        <v>207</v>
      </c>
      <c r="D175" s="123" t="s">
        <v>37</v>
      </c>
      <c r="E175" s="125"/>
      <c r="F175" s="99"/>
      <c r="G175" s="126"/>
    </row>
    <row r="176" spans="1:7" ht="15" hidden="1" customHeight="1" x14ac:dyDescent="0.2">
      <c r="A176" s="127">
        <v>4491</v>
      </c>
      <c r="B176" s="98" t="s">
        <v>223</v>
      </c>
      <c r="C176" s="119" t="s">
        <v>224</v>
      </c>
      <c r="D176" s="119" t="s">
        <v>40</v>
      </c>
      <c r="E176" s="125">
        <v>1.2273000000000001</v>
      </c>
      <c r="F176" s="99">
        <v>8.14</v>
      </c>
      <c r="G176" s="126">
        <v>9.99</v>
      </c>
    </row>
    <row r="177" spans="1:7" ht="15" hidden="1" customHeight="1" x14ac:dyDescent="0.2">
      <c r="A177" s="127">
        <v>5061</v>
      </c>
      <c r="B177" s="98" t="s">
        <v>225</v>
      </c>
      <c r="C177" s="119" t="s">
        <v>224</v>
      </c>
      <c r="D177" s="119" t="s">
        <v>39</v>
      </c>
      <c r="E177" s="125">
        <v>6.8000000000000005E-2</v>
      </c>
      <c r="F177" s="99">
        <v>12</v>
      </c>
      <c r="G177" s="126">
        <v>0.82</v>
      </c>
    </row>
    <row r="178" spans="1:7" ht="15" hidden="1" customHeight="1" x14ac:dyDescent="0.2">
      <c r="A178" s="127">
        <v>6194</v>
      </c>
      <c r="B178" s="98" t="s">
        <v>226</v>
      </c>
      <c r="C178" s="119" t="s">
        <v>224</v>
      </c>
      <c r="D178" s="119" t="s">
        <v>40</v>
      </c>
      <c r="E178" s="125">
        <v>2</v>
      </c>
      <c r="F178" s="99">
        <v>5.81</v>
      </c>
      <c r="G178" s="126">
        <v>11.62</v>
      </c>
    </row>
    <row r="179" spans="1:7" ht="15" hidden="1" customHeight="1" x14ac:dyDescent="0.2">
      <c r="A179" s="127">
        <v>7243</v>
      </c>
      <c r="B179" s="98" t="s">
        <v>227</v>
      </c>
      <c r="C179" s="119" t="s">
        <v>224</v>
      </c>
      <c r="D179" s="119" t="s">
        <v>37</v>
      </c>
      <c r="E179" s="125">
        <v>0.58530000000000004</v>
      </c>
      <c r="F179" s="99">
        <v>48.85</v>
      </c>
      <c r="G179" s="126">
        <v>28.59</v>
      </c>
    </row>
    <row r="180" spans="1:7" ht="15" hidden="1" customHeight="1" x14ac:dyDescent="0.2">
      <c r="A180" s="127" t="s">
        <v>228</v>
      </c>
      <c r="B180" s="98" t="s">
        <v>229</v>
      </c>
      <c r="C180" s="119" t="s">
        <v>207</v>
      </c>
      <c r="D180" s="119" t="s">
        <v>210</v>
      </c>
      <c r="E180" s="125">
        <v>0.49199999999999999</v>
      </c>
      <c r="F180" s="99">
        <v>19.96</v>
      </c>
      <c r="G180" s="126">
        <v>9.82</v>
      </c>
    </row>
    <row r="181" spans="1:7" ht="15" hidden="1" customHeight="1" x14ac:dyDescent="0.2">
      <c r="A181" s="127" t="s">
        <v>230</v>
      </c>
      <c r="B181" s="98" t="s">
        <v>231</v>
      </c>
      <c r="C181" s="119" t="s">
        <v>207</v>
      </c>
      <c r="D181" s="119" t="s">
        <v>210</v>
      </c>
      <c r="E181" s="125">
        <v>0.73499999999999999</v>
      </c>
      <c r="F181" s="99">
        <v>20.97</v>
      </c>
      <c r="G181" s="126">
        <v>15.41</v>
      </c>
    </row>
    <row r="182" spans="1:7" ht="15" hidden="1" customHeight="1" x14ac:dyDescent="0.2">
      <c r="A182" s="127" t="s">
        <v>232</v>
      </c>
      <c r="B182" s="98" t="s">
        <v>233</v>
      </c>
      <c r="C182" s="119" t="s">
        <v>207</v>
      </c>
      <c r="D182" s="119" t="s">
        <v>234</v>
      </c>
      <c r="E182" s="125">
        <v>6.6E-3</v>
      </c>
      <c r="F182" s="99">
        <v>23.53</v>
      </c>
      <c r="G182" s="126">
        <v>0.16</v>
      </c>
    </row>
    <row r="183" spans="1:7" ht="15" hidden="1" customHeight="1" x14ac:dyDescent="0.2">
      <c r="A183" s="127" t="s">
        <v>235</v>
      </c>
      <c r="B183" s="98" t="s">
        <v>236</v>
      </c>
      <c r="C183" s="119" t="s">
        <v>207</v>
      </c>
      <c r="D183" s="119" t="s">
        <v>237</v>
      </c>
      <c r="E183" s="125">
        <v>2.64E-2</v>
      </c>
      <c r="F183" s="99">
        <v>22.29</v>
      </c>
      <c r="G183" s="126">
        <v>0.59</v>
      </c>
    </row>
    <row r="184" spans="1:7" ht="15" hidden="1" customHeight="1" x14ac:dyDescent="0.2">
      <c r="A184" s="127" t="s">
        <v>238</v>
      </c>
      <c r="B184" s="98" t="s">
        <v>239</v>
      </c>
      <c r="C184" s="119" t="s">
        <v>207</v>
      </c>
      <c r="D184" s="119" t="s">
        <v>38</v>
      </c>
      <c r="E184" s="125">
        <v>6.1000000000000004E-3</v>
      </c>
      <c r="F184" s="99">
        <v>374.25</v>
      </c>
      <c r="G184" s="126">
        <v>2.2799999999999998</v>
      </c>
    </row>
    <row r="185" spans="1:7" ht="12.75" hidden="1" customHeight="1" x14ac:dyDescent="0.2">
      <c r="A185" s="244" t="s">
        <v>213</v>
      </c>
      <c r="B185" s="245"/>
      <c r="C185" s="245"/>
      <c r="D185" s="245"/>
      <c r="E185" s="245"/>
      <c r="F185" s="309"/>
      <c r="G185" s="128">
        <v>15.4</v>
      </c>
    </row>
    <row r="186" spans="1:7" ht="15" hidden="1" customHeight="1" x14ac:dyDescent="0.2">
      <c r="A186" s="244" t="s">
        <v>214</v>
      </c>
      <c r="B186" s="245"/>
      <c r="C186" s="245"/>
      <c r="D186" s="245"/>
      <c r="E186" s="245"/>
      <c r="F186" s="309"/>
      <c r="G186" s="128">
        <v>63.88</v>
      </c>
    </row>
    <row r="187" spans="1:7" ht="15" hidden="1" customHeight="1" x14ac:dyDescent="0.2">
      <c r="A187" s="244" t="s">
        <v>215</v>
      </c>
      <c r="B187" s="245"/>
      <c r="C187" s="245"/>
      <c r="D187" s="245"/>
      <c r="E187" s="245"/>
      <c r="F187" s="309"/>
      <c r="G187" s="129">
        <v>79.28</v>
      </c>
    </row>
    <row r="188" spans="1:7" ht="15" hidden="1" customHeight="1" x14ac:dyDescent="0.2">
      <c r="A188" s="244" t="s">
        <v>216</v>
      </c>
      <c r="B188" s="245"/>
      <c r="C188" s="245"/>
      <c r="D188" s="245"/>
      <c r="E188" s="245"/>
      <c r="F188" s="309"/>
      <c r="G188" s="128">
        <v>17.79</v>
      </c>
    </row>
    <row r="189" spans="1:7" ht="12.75" hidden="1" customHeight="1" x14ac:dyDescent="0.2">
      <c r="A189" s="244" t="s">
        <v>217</v>
      </c>
      <c r="B189" s="245"/>
      <c r="C189" s="245"/>
      <c r="D189" s="245"/>
      <c r="E189" s="245"/>
      <c r="F189" s="309"/>
      <c r="G189" s="128">
        <v>20.38</v>
      </c>
    </row>
    <row r="190" spans="1:7" ht="15" hidden="1" customHeight="1" x14ac:dyDescent="0.2">
      <c r="A190" s="244" t="s">
        <v>218</v>
      </c>
      <c r="B190" s="245"/>
      <c r="C190" s="245"/>
      <c r="D190" s="245"/>
      <c r="E190" s="245"/>
      <c r="F190" s="309"/>
      <c r="G190" s="128">
        <v>0</v>
      </c>
    </row>
    <row r="191" spans="1:7" ht="15" hidden="1" customHeight="1" x14ac:dyDescent="0.2">
      <c r="A191" s="244" t="s">
        <v>219</v>
      </c>
      <c r="B191" s="245"/>
      <c r="C191" s="245"/>
      <c r="D191" s="245"/>
      <c r="E191" s="245"/>
      <c r="F191" s="309"/>
      <c r="G191" s="128">
        <v>38.17</v>
      </c>
    </row>
    <row r="192" spans="1:7" ht="15" hidden="1" customHeight="1" x14ac:dyDescent="0.2">
      <c r="A192" s="244" t="s">
        <v>220</v>
      </c>
      <c r="B192" s="245"/>
      <c r="C192" s="245"/>
      <c r="D192" s="245"/>
      <c r="E192" s="245"/>
      <c r="F192" s="309"/>
      <c r="G192" s="129">
        <f>ROUND(G187+G191,2)</f>
        <v>117.45</v>
      </c>
    </row>
    <row r="193" spans="1:7" ht="15" hidden="1" customHeight="1" x14ac:dyDescent="0.2">
      <c r="A193" s="244" t="s">
        <v>221</v>
      </c>
      <c r="B193" s="245"/>
      <c r="C193" s="245"/>
      <c r="D193" s="245"/>
      <c r="E193" s="245"/>
      <c r="F193" s="309"/>
      <c r="G193" s="128">
        <v>509.6</v>
      </c>
    </row>
    <row r="194" spans="1:7" ht="15" hidden="1" customHeight="1" x14ac:dyDescent="0.2">
      <c r="A194" s="244" t="s">
        <v>222</v>
      </c>
      <c r="B194" s="245"/>
      <c r="C194" s="245"/>
      <c r="D194" s="245"/>
      <c r="E194" s="245"/>
      <c r="F194" s="309"/>
      <c r="G194" s="129">
        <f>ROUND(G192*G193,2)</f>
        <v>59852.52</v>
      </c>
    </row>
    <row r="195" spans="1:7" ht="15" hidden="1" customHeight="1" x14ac:dyDescent="0.2">
      <c r="A195" s="310"/>
      <c r="B195" s="311"/>
      <c r="C195" s="311"/>
      <c r="D195" s="311"/>
      <c r="E195" s="311"/>
      <c r="F195" s="311"/>
      <c r="G195" s="312"/>
    </row>
    <row r="196" spans="1:7" ht="15" hidden="1" customHeight="1" x14ac:dyDescent="0.2">
      <c r="A196" s="96" t="s">
        <v>417</v>
      </c>
      <c r="B196" s="124" t="s">
        <v>418</v>
      </c>
      <c r="C196" s="123" t="s">
        <v>207</v>
      </c>
      <c r="D196" s="123" t="s">
        <v>38</v>
      </c>
      <c r="E196" s="125"/>
      <c r="F196" s="99"/>
      <c r="G196" s="126"/>
    </row>
    <row r="197" spans="1:7" ht="15" hidden="1" customHeight="1" x14ac:dyDescent="0.2">
      <c r="A197" s="127" t="s">
        <v>1042</v>
      </c>
      <c r="B197" s="98" t="s">
        <v>1043</v>
      </c>
      <c r="C197" s="119" t="s">
        <v>207</v>
      </c>
      <c r="D197" s="119" t="s">
        <v>234</v>
      </c>
      <c r="E197" s="125">
        <v>8.3000000000000001E-3</v>
      </c>
      <c r="F197" s="99">
        <v>210.93</v>
      </c>
      <c r="G197" s="126">
        <v>1.75</v>
      </c>
    </row>
    <row r="198" spans="1:7" ht="15" hidden="1" customHeight="1" x14ac:dyDescent="0.2">
      <c r="A198" s="127" t="s">
        <v>1044</v>
      </c>
      <c r="B198" s="98" t="s">
        <v>1045</v>
      </c>
      <c r="C198" s="119" t="s">
        <v>207</v>
      </c>
      <c r="D198" s="119" t="s">
        <v>237</v>
      </c>
      <c r="E198" s="125">
        <v>1.5100000000000001E-2</v>
      </c>
      <c r="F198" s="99">
        <v>86.3</v>
      </c>
      <c r="G198" s="126">
        <v>1.3</v>
      </c>
    </row>
    <row r="199" spans="1:7" ht="15" hidden="1" customHeight="1" x14ac:dyDescent="0.2">
      <c r="A199" s="127" t="s">
        <v>264</v>
      </c>
      <c r="B199" s="98" t="s">
        <v>265</v>
      </c>
      <c r="C199" s="119" t="s">
        <v>207</v>
      </c>
      <c r="D199" s="119" t="s">
        <v>234</v>
      </c>
      <c r="E199" s="125">
        <v>2.6700000000000002E-2</v>
      </c>
      <c r="F199" s="99">
        <v>181.38</v>
      </c>
      <c r="G199" s="126">
        <v>4.84</v>
      </c>
    </row>
    <row r="200" spans="1:7" ht="15" hidden="1" customHeight="1" x14ac:dyDescent="0.2">
      <c r="A200" s="127" t="s">
        <v>266</v>
      </c>
      <c r="B200" s="98" t="s">
        <v>267</v>
      </c>
      <c r="C200" s="119" t="s">
        <v>207</v>
      </c>
      <c r="D200" s="119" t="s">
        <v>237</v>
      </c>
      <c r="E200" s="125">
        <v>2.0299999999999999E-2</v>
      </c>
      <c r="F200" s="99">
        <v>57.63</v>
      </c>
      <c r="G200" s="126">
        <v>1.17</v>
      </c>
    </row>
    <row r="201" spans="1:7" ht="15" hidden="1" customHeight="1" x14ac:dyDescent="0.2">
      <c r="A201" s="244" t="s">
        <v>213</v>
      </c>
      <c r="B201" s="245"/>
      <c r="C201" s="245"/>
      <c r="D201" s="245"/>
      <c r="E201" s="245"/>
      <c r="F201" s="309"/>
      <c r="G201" s="128">
        <v>1.08</v>
      </c>
    </row>
    <row r="202" spans="1:7" ht="15" hidden="1" customHeight="1" x14ac:dyDescent="0.2">
      <c r="A202" s="244" t="s">
        <v>214</v>
      </c>
      <c r="B202" s="245"/>
      <c r="C202" s="245"/>
      <c r="D202" s="245"/>
      <c r="E202" s="245"/>
      <c r="F202" s="309"/>
      <c r="G202" s="128">
        <v>7.99</v>
      </c>
    </row>
    <row r="203" spans="1:7" ht="15" hidden="1" customHeight="1" x14ac:dyDescent="0.2">
      <c r="A203" s="244" t="s">
        <v>215</v>
      </c>
      <c r="B203" s="245"/>
      <c r="C203" s="245"/>
      <c r="D203" s="245"/>
      <c r="E203" s="245"/>
      <c r="F203" s="309"/>
      <c r="G203" s="129">
        <v>9.07</v>
      </c>
    </row>
    <row r="204" spans="1:7" ht="15" hidden="1" customHeight="1" x14ac:dyDescent="0.2">
      <c r="A204" s="244" t="s">
        <v>216</v>
      </c>
      <c r="B204" s="245"/>
      <c r="C204" s="245"/>
      <c r="D204" s="245"/>
      <c r="E204" s="245"/>
      <c r="F204" s="309"/>
      <c r="G204" s="128">
        <v>1.25</v>
      </c>
    </row>
    <row r="205" spans="1:7" ht="15" hidden="1" customHeight="1" x14ac:dyDescent="0.2">
      <c r="A205" s="244" t="s">
        <v>217</v>
      </c>
      <c r="B205" s="245"/>
      <c r="C205" s="245"/>
      <c r="D205" s="245"/>
      <c r="E205" s="245"/>
      <c r="F205" s="309"/>
      <c r="G205" s="128">
        <v>2.1600000002235173</v>
      </c>
    </row>
    <row r="206" spans="1:7" ht="15" hidden="1" customHeight="1" x14ac:dyDescent="0.2">
      <c r="A206" s="244" t="s">
        <v>218</v>
      </c>
      <c r="B206" s="245"/>
      <c r="C206" s="245"/>
      <c r="D206" s="245"/>
      <c r="E206" s="245"/>
      <c r="F206" s="309"/>
      <c r="G206" s="128">
        <v>0</v>
      </c>
    </row>
    <row r="207" spans="1:7" ht="15" hidden="1" customHeight="1" x14ac:dyDescent="0.2">
      <c r="A207" s="244" t="s">
        <v>219</v>
      </c>
      <c r="B207" s="245"/>
      <c r="C207" s="245"/>
      <c r="D207" s="245"/>
      <c r="E207" s="245"/>
      <c r="F207" s="309"/>
      <c r="G207" s="128">
        <v>3.41</v>
      </c>
    </row>
    <row r="208" spans="1:7" ht="15" hidden="1" customHeight="1" x14ac:dyDescent="0.2">
      <c r="A208" s="244" t="s">
        <v>220</v>
      </c>
      <c r="B208" s="245"/>
      <c r="C208" s="245"/>
      <c r="D208" s="245"/>
      <c r="E208" s="245"/>
      <c r="F208" s="309"/>
      <c r="G208" s="129">
        <f>ROUND(G203+G207,2)</f>
        <v>12.48</v>
      </c>
    </row>
    <row r="209" spans="1:7" ht="15" hidden="1" customHeight="1" x14ac:dyDescent="0.2">
      <c r="A209" s="244" t="s">
        <v>221</v>
      </c>
      <c r="B209" s="245"/>
      <c r="C209" s="245"/>
      <c r="D209" s="245"/>
      <c r="E209" s="245"/>
      <c r="F209" s="309"/>
      <c r="G209" s="128">
        <v>20</v>
      </c>
    </row>
    <row r="210" spans="1:7" ht="15" hidden="1" customHeight="1" x14ac:dyDescent="0.2">
      <c r="A210" s="244" t="s">
        <v>222</v>
      </c>
      <c r="B210" s="245"/>
      <c r="C210" s="245"/>
      <c r="D210" s="245"/>
      <c r="E210" s="245"/>
      <c r="F210" s="309"/>
      <c r="G210" s="129">
        <f>ROUND(G208*G209,2)</f>
        <v>249.6</v>
      </c>
    </row>
    <row r="211" spans="1:7" ht="15" hidden="1" customHeight="1" x14ac:dyDescent="0.2">
      <c r="A211" s="310"/>
      <c r="B211" s="311"/>
      <c r="C211" s="311"/>
      <c r="D211" s="311"/>
      <c r="E211" s="311"/>
      <c r="F211" s="311"/>
      <c r="G211" s="312"/>
    </row>
    <row r="212" spans="1:7" ht="15" hidden="1" customHeight="1" x14ac:dyDescent="0.2">
      <c r="A212" s="96" t="s">
        <v>52</v>
      </c>
      <c r="B212" s="124" t="s">
        <v>53</v>
      </c>
      <c r="C212" s="123" t="s">
        <v>207</v>
      </c>
      <c r="D212" s="123" t="s">
        <v>37</v>
      </c>
      <c r="E212" s="125"/>
      <c r="F212" s="99"/>
      <c r="G212" s="126"/>
    </row>
    <row r="213" spans="1:7" ht="15" hidden="1" customHeight="1" x14ac:dyDescent="0.2">
      <c r="A213" s="127" t="s">
        <v>240</v>
      </c>
      <c r="B213" s="98" t="s">
        <v>241</v>
      </c>
      <c r="C213" s="119" t="s">
        <v>207</v>
      </c>
      <c r="D213" s="119" t="s">
        <v>37</v>
      </c>
      <c r="E213" s="125">
        <v>0.5</v>
      </c>
      <c r="F213" s="99">
        <v>19.18</v>
      </c>
      <c r="G213" s="126">
        <v>9.59</v>
      </c>
    </row>
    <row r="214" spans="1:7" ht="12.75" hidden="1" customHeight="1" x14ac:dyDescent="0.2">
      <c r="A214" s="127">
        <v>4509</v>
      </c>
      <c r="B214" s="98" t="s">
        <v>242</v>
      </c>
      <c r="C214" s="119" t="s">
        <v>224</v>
      </c>
      <c r="D214" s="119" t="s">
        <v>40</v>
      </c>
      <c r="E214" s="125">
        <v>3.2082999999999999</v>
      </c>
      <c r="F214" s="99">
        <v>4.13</v>
      </c>
      <c r="G214" s="126">
        <v>13.25</v>
      </c>
    </row>
    <row r="215" spans="1:7" ht="15" hidden="1" customHeight="1" x14ac:dyDescent="0.2">
      <c r="A215" s="127">
        <v>4813</v>
      </c>
      <c r="B215" s="98" t="s">
        <v>243</v>
      </c>
      <c r="C215" s="119" t="s">
        <v>224</v>
      </c>
      <c r="D215" s="119" t="s">
        <v>37</v>
      </c>
      <c r="E215" s="125">
        <v>1</v>
      </c>
      <c r="F215" s="99">
        <v>400</v>
      </c>
      <c r="G215" s="126">
        <v>400</v>
      </c>
    </row>
    <row r="216" spans="1:7" ht="15" hidden="1" customHeight="1" x14ac:dyDescent="0.2">
      <c r="A216" s="127">
        <v>5065</v>
      </c>
      <c r="B216" s="98" t="s">
        <v>244</v>
      </c>
      <c r="C216" s="119" t="s">
        <v>224</v>
      </c>
      <c r="D216" s="119" t="s">
        <v>39</v>
      </c>
      <c r="E216" s="125">
        <v>1.1299999999999999E-2</v>
      </c>
      <c r="F216" s="99">
        <v>23.22</v>
      </c>
      <c r="G216" s="126">
        <v>0.26</v>
      </c>
    </row>
    <row r="217" spans="1:7" ht="15" hidden="1" customHeight="1" x14ac:dyDescent="0.2">
      <c r="A217" s="127">
        <v>5069</v>
      </c>
      <c r="B217" s="98" t="s">
        <v>245</v>
      </c>
      <c r="C217" s="119" t="s">
        <v>224</v>
      </c>
      <c r="D217" s="119" t="s">
        <v>39</v>
      </c>
      <c r="E217" s="125">
        <v>1.32E-2</v>
      </c>
      <c r="F217" s="99">
        <v>12.44</v>
      </c>
      <c r="G217" s="126">
        <v>0.16</v>
      </c>
    </row>
    <row r="218" spans="1:7" ht="15" hidden="1" customHeight="1" x14ac:dyDescent="0.2">
      <c r="A218" s="127" t="s">
        <v>230</v>
      </c>
      <c r="B218" s="98" t="s">
        <v>231</v>
      </c>
      <c r="C218" s="119" t="s">
        <v>207</v>
      </c>
      <c r="D218" s="119" t="s">
        <v>210</v>
      </c>
      <c r="E218" s="125">
        <v>0.37290000000000001</v>
      </c>
      <c r="F218" s="99">
        <v>20.97</v>
      </c>
      <c r="G218" s="126">
        <v>7.82</v>
      </c>
    </row>
    <row r="219" spans="1:7" ht="15" hidden="1" customHeight="1" x14ac:dyDescent="0.2">
      <c r="A219" s="127" t="s">
        <v>246</v>
      </c>
      <c r="B219" s="98" t="s">
        <v>247</v>
      </c>
      <c r="C219" s="119" t="s">
        <v>207</v>
      </c>
      <c r="D219" s="119" t="s">
        <v>210</v>
      </c>
      <c r="E219" s="125">
        <v>1.1186</v>
      </c>
      <c r="F219" s="99">
        <v>19.010000000000002</v>
      </c>
      <c r="G219" s="126">
        <v>21.27</v>
      </c>
    </row>
    <row r="220" spans="1:7" ht="15" hidden="1" customHeight="1" x14ac:dyDescent="0.2">
      <c r="A220" s="244" t="s">
        <v>213</v>
      </c>
      <c r="B220" s="245"/>
      <c r="C220" s="245"/>
      <c r="D220" s="245"/>
      <c r="E220" s="245"/>
      <c r="F220" s="309"/>
      <c r="G220" s="128">
        <v>18.72</v>
      </c>
    </row>
    <row r="221" spans="1:7" ht="15" hidden="1" customHeight="1" x14ac:dyDescent="0.2">
      <c r="A221" s="244" t="s">
        <v>214</v>
      </c>
      <c r="B221" s="245"/>
      <c r="C221" s="245"/>
      <c r="D221" s="245"/>
      <c r="E221" s="245"/>
      <c r="F221" s="309"/>
      <c r="G221" s="128">
        <v>433.63</v>
      </c>
    </row>
    <row r="222" spans="1:7" ht="15" hidden="1" customHeight="1" x14ac:dyDescent="0.2">
      <c r="A222" s="244" t="s">
        <v>215</v>
      </c>
      <c r="B222" s="245"/>
      <c r="C222" s="245"/>
      <c r="D222" s="245"/>
      <c r="E222" s="245"/>
      <c r="F222" s="309"/>
      <c r="G222" s="129">
        <v>452.35</v>
      </c>
    </row>
    <row r="223" spans="1:7" ht="15" hidden="1" customHeight="1" x14ac:dyDescent="0.2">
      <c r="A223" s="244" t="s">
        <v>216</v>
      </c>
      <c r="B223" s="245"/>
      <c r="C223" s="245"/>
      <c r="D223" s="245"/>
      <c r="E223" s="245"/>
      <c r="F223" s="309"/>
      <c r="G223" s="128">
        <v>21.61</v>
      </c>
    </row>
    <row r="224" spans="1:7" ht="15" hidden="1" customHeight="1" x14ac:dyDescent="0.2">
      <c r="A224" s="244" t="s">
        <v>217</v>
      </c>
      <c r="B224" s="245"/>
      <c r="C224" s="245"/>
      <c r="D224" s="245"/>
      <c r="E224" s="245"/>
      <c r="F224" s="309"/>
      <c r="G224" s="128">
        <v>99.539999999776484</v>
      </c>
    </row>
    <row r="225" spans="1:7" ht="15" hidden="1" customHeight="1" x14ac:dyDescent="0.2">
      <c r="A225" s="244" t="s">
        <v>218</v>
      </c>
      <c r="B225" s="245"/>
      <c r="C225" s="245"/>
      <c r="D225" s="245"/>
      <c r="E225" s="245"/>
      <c r="F225" s="309"/>
      <c r="G225" s="128">
        <v>0</v>
      </c>
    </row>
    <row r="226" spans="1:7" ht="15" hidden="1" customHeight="1" x14ac:dyDescent="0.2">
      <c r="A226" s="244" t="s">
        <v>219</v>
      </c>
      <c r="B226" s="245"/>
      <c r="C226" s="245"/>
      <c r="D226" s="245"/>
      <c r="E226" s="245"/>
      <c r="F226" s="309"/>
      <c r="G226" s="128">
        <v>121.14999999999998</v>
      </c>
    </row>
    <row r="227" spans="1:7" ht="15" hidden="1" customHeight="1" x14ac:dyDescent="0.2">
      <c r="A227" s="244" t="s">
        <v>220</v>
      </c>
      <c r="B227" s="245"/>
      <c r="C227" s="245"/>
      <c r="D227" s="245"/>
      <c r="E227" s="245"/>
      <c r="F227" s="309"/>
      <c r="G227" s="129">
        <f>ROUND(G222+G226,2)</f>
        <v>573.5</v>
      </c>
    </row>
    <row r="228" spans="1:7" ht="15" hidden="1" customHeight="1" x14ac:dyDescent="0.2">
      <c r="A228" s="244" t="s">
        <v>221</v>
      </c>
      <c r="B228" s="245"/>
      <c r="C228" s="245"/>
      <c r="D228" s="245"/>
      <c r="E228" s="245"/>
      <c r="F228" s="309"/>
      <c r="G228" s="128">
        <v>12</v>
      </c>
    </row>
    <row r="229" spans="1:7" ht="15" hidden="1" customHeight="1" x14ac:dyDescent="0.2">
      <c r="A229" s="244" t="s">
        <v>222</v>
      </c>
      <c r="B229" s="245"/>
      <c r="C229" s="245"/>
      <c r="D229" s="245"/>
      <c r="E229" s="245"/>
      <c r="F229" s="309"/>
      <c r="G229" s="129">
        <f>ROUND(G227*G228,2)</f>
        <v>6882</v>
      </c>
    </row>
    <row r="230" spans="1:7" ht="15" hidden="1" customHeight="1" x14ac:dyDescent="0.2">
      <c r="A230" s="310"/>
      <c r="B230" s="311"/>
      <c r="C230" s="311"/>
      <c r="D230" s="311"/>
      <c r="E230" s="311"/>
      <c r="F230" s="311"/>
      <c r="G230" s="312"/>
    </row>
    <row r="231" spans="1:7" ht="15" hidden="1" customHeight="1" x14ac:dyDescent="0.2">
      <c r="A231" s="96" t="s">
        <v>54</v>
      </c>
      <c r="B231" s="124" t="s">
        <v>55</v>
      </c>
      <c r="C231" s="123" t="s">
        <v>207</v>
      </c>
      <c r="D231" s="123" t="s">
        <v>56</v>
      </c>
      <c r="E231" s="125"/>
      <c r="F231" s="99"/>
      <c r="G231" s="126"/>
    </row>
    <row r="232" spans="1:7" ht="15" hidden="1" customHeight="1" x14ac:dyDescent="0.2">
      <c r="A232" s="127" t="s">
        <v>248</v>
      </c>
      <c r="B232" s="98" t="s">
        <v>249</v>
      </c>
      <c r="C232" s="119" t="s">
        <v>250</v>
      </c>
      <c r="D232" s="119" t="s">
        <v>56</v>
      </c>
      <c r="E232" s="125">
        <v>1</v>
      </c>
      <c r="F232" s="99">
        <v>1251.8</v>
      </c>
      <c r="G232" s="126">
        <v>1251.8</v>
      </c>
    </row>
    <row r="233" spans="1:7" ht="15" hidden="1" customHeight="1" x14ac:dyDescent="0.2">
      <c r="A233" s="244" t="s">
        <v>213</v>
      </c>
      <c r="B233" s="245"/>
      <c r="C233" s="245"/>
      <c r="D233" s="245"/>
      <c r="E233" s="245"/>
      <c r="F233" s="309"/>
      <c r="G233" s="128">
        <v>0</v>
      </c>
    </row>
    <row r="234" spans="1:7" ht="15" hidden="1" customHeight="1" x14ac:dyDescent="0.2">
      <c r="A234" s="244" t="s">
        <v>214</v>
      </c>
      <c r="B234" s="245"/>
      <c r="C234" s="245"/>
      <c r="D234" s="245"/>
      <c r="E234" s="245"/>
      <c r="F234" s="309"/>
      <c r="G234" s="128">
        <v>1251.8</v>
      </c>
    </row>
    <row r="235" spans="1:7" ht="15" hidden="1" customHeight="1" x14ac:dyDescent="0.2">
      <c r="A235" s="244" t="s">
        <v>215</v>
      </c>
      <c r="B235" s="245"/>
      <c r="C235" s="245"/>
      <c r="D235" s="245"/>
      <c r="E235" s="245"/>
      <c r="F235" s="309"/>
      <c r="G235" s="129">
        <v>1251.8</v>
      </c>
    </row>
    <row r="236" spans="1:7" ht="15" hidden="1" customHeight="1" x14ac:dyDescent="0.2">
      <c r="A236" s="244" t="s">
        <v>216</v>
      </c>
      <c r="B236" s="245"/>
      <c r="C236" s="245"/>
      <c r="D236" s="245"/>
      <c r="E236" s="245"/>
      <c r="F236" s="309"/>
      <c r="G236" s="128">
        <v>0</v>
      </c>
    </row>
    <row r="237" spans="1:7" ht="15" hidden="1" customHeight="1" x14ac:dyDescent="0.2">
      <c r="A237" s="244" t="s">
        <v>217</v>
      </c>
      <c r="B237" s="245"/>
      <c r="C237" s="245"/>
      <c r="D237" s="245"/>
      <c r="E237" s="245"/>
      <c r="F237" s="309"/>
      <c r="G237" s="128">
        <v>262.88000000000011</v>
      </c>
    </row>
    <row r="238" spans="1:7" ht="15" hidden="1" customHeight="1" x14ac:dyDescent="0.2">
      <c r="A238" s="244" t="s">
        <v>218</v>
      </c>
      <c r="B238" s="245"/>
      <c r="C238" s="245"/>
      <c r="D238" s="245"/>
      <c r="E238" s="245"/>
      <c r="F238" s="309"/>
      <c r="G238" s="128">
        <v>0</v>
      </c>
    </row>
    <row r="239" spans="1:7" ht="15" hidden="1" customHeight="1" x14ac:dyDescent="0.2">
      <c r="A239" s="244" t="s">
        <v>219</v>
      </c>
      <c r="B239" s="245"/>
      <c r="C239" s="245"/>
      <c r="D239" s="245"/>
      <c r="E239" s="245"/>
      <c r="F239" s="309"/>
      <c r="G239" s="128">
        <v>262.88000000000011</v>
      </c>
    </row>
    <row r="240" spans="1:7" ht="15" hidden="1" customHeight="1" x14ac:dyDescent="0.2">
      <c r="A240" s="244" t="s">
        <v>220</v>
      </c>
      <c r="B240" s="245"/>
      <c r="C240" s="245"/>
      <c r="D240" s="245"/>
      <c r="E240" s="245"/>
      <c r="F240" s="309"/>
      <c r="G240" s="129">
        <f>ROUND(G235+G239,2)</f>
        <v>1514.68</v>
      </c>
    </row>
    <row r="241" spans="1:7" ht="15" hidden="1" customHeight="1" x14ac:dyDescent="0.2">
      <c r="A241" s="244" t="s">
        <v>221</v>
      </c>
      <c r="B241" s="245"/>
      <c r="C241" s="245"/>
      <c r="D241" s="245"/>
      <c r="E241" s="245"/>
      <c r="F241" s="309"/>
      <c r="G241" s="128">
        <v>8</v>
      </c>
    </row>
    <row r="242" spans="1:7" ht="15" hidden="1" customHeight="1" x14ac:dyDescent="0.2">
      <c r="A242" s="244" t="s">
        <v>222</v>
      </c>
      <c r="B242" s="245"/>
      <c r="C242" s="245"/>
      <c r="D242" s="245"/>
      <c r="E242" s="245"/>
      <c r="F242" s="309"/>
      <c r="G242" s="129">
        <f>ROUND(G240*G241,2)</f>
        <v>12117.44</v>
      </c>
    </row>
    <row r="243" spans="1:7" ht="15" hidden="1" customHeight="1" x14ac:dyDescent="0.2">
      <c r="A243" s="310"/>
      <c r="B243" s="311"/>
      <c r="C243" s="311"/>
      <c r="D243" s="311"/>
      <c r="E243" s="311"/>
      <c r="F243" s="311"/>
      <c r="G243" s="312"/>
    </row>
    <row r="244" spans="1:7" ht="15" hidden="1" customHeight="1" x14ac:dyDescent="0.2">
      <c r="A244" s="96" t="s">
        <v>565</v>
      </c>
      <c r="B244" s="124" t="s">
        <v>566</v>
      </c>
      <c r="C244" s="123" t="s">
        <v>207</v>
      </c>
      <c r="D244" s="123" t="s">
        <v>567</v>
      </c>
      <c r="E244" s="125"/>
      <c r="F244" s="99"/>
      <c r="G244" s="126"/>
    </row>
    <row r="245" spans="1:7" ht="15" hidden="1" customHeight="1" x14ac:dyDescent="0.2">
      <c r="A245" s="127" t="s">
        <v>246</v>
      </c>
      <c r="B245" s="98" t="s">
        <v>247</v>
      </c>
      <c r="C245" s="119" t="s">
        <v>207</v>
      </c>
      <c r="D245" s="119" t="s">
        <v>210</v>
      </c>
      <c r="E245" s="125">
        <v>0.24</v>
      </c>
      <c r="F245" s="99">
        <v>19.010000000000002</v>
      </c>
      <c r="G245" s="126">
        <v>4.5599999999999996</v>
      </c>
    </row>
    <row r="246" spans="1:7" ht="15" hidden="1" customHeight="1" x14ac:dyDescent="0.2">
      <c r="A246" s="127" t="s">
        <v>1046</v>
      </c>
      <c r="B246" s="98" t="s">
        <v>1047</v>
      </c>
      <c r="C246" s="119" t="s">
        <v>224</v>
      </c>
      <c r="D246" s="119" t="s">
        <v>1048</v>
      </c>
      <c r="E246" s="125">
        <v>1</v>
      </c>
      <c r="F246" s="99">
        <v>20.010000000000002</v>
      </c>
      <c r="G246" s="126">
        <v>20.010000000000002</v>
      </c>
    </row>
    <row r="247" spans="1:7" ht="15" hidden="1" customHeight="1" x14ac:dyDescent="0.2">
      <c r="A247" s="244" t="s">
        <v>213</v>
      </c>
      <c r="B247" s="245"/>
      <c r="C247" s="245"/>
      <c r="D247" s="245"/>
      <c r="E247" s="245"/>
      <c r="F247" s="309"/>
      <c r="G247" s="128">
        <v>2.44</v>
      </c>
    </row>
    <row r="248" spans="1:7" ht="15" hidden="1" customHeight="1" x14ac:dyDescent="0.2">
      <c r="A248" s="244" t="s">
        <v>214</v>
      </c>
      <c r="B248" s="245"/>
      <c r="C248" s="245"/>
      <c r="D248" s="245"/>
      <c r="E248" s="245"/>
      <c r="F248" s="309"/>
      <c r="G248" s="128">
        <v>22.13</v>
      </c>
    </row>
    <row r="249" spans="1:7" ht="15" hidden="1" customHeight="1" x14ac:dyDescent="0.2">
      <c r="A249" s="244" t="s">
        <v>215</v>
      </c>
      <c r="B249" s="245"/>
      <c r="C249" s="245"/>
      <c r="D249" s="245"/>
      <c r="E249" s="245"/>
      <c r="F249" s="309"/>
      <c r="G249" s="129">
        <v>24.57</v>
      </c>
    </row>
    <row r="250" spans="1:7" ht="15" hidden="1" customHeight="1" x14ac:dyDescent="0.2">
      <c r="A250" s="244" t="s">
        <v>216</v>
      </c>
      <c r="B250" s="245"/>
      <c r="C250" s="245"/>
      <c r="D250" s="245"/>
      <c r="E250" s="245"/>
      <c r="F250" s="309"/>
      <c r="G250" s="128">
        <v>2.82</v>
      </c>
    </row>
    <row r="251" spans="1:7" ht="15" hidden="1" customHeight="1" x14ac:dyDescent="0.2">
      <c r="A251" s="244" t="s">
        <v>217</v>
      </c>
      <c r="B251" s="245"/>
      <c r="C251" s="245"/>
      <c r="D251" s="245"/>
      <c r="E251" s="245"/>
      <c r="F251" s="309"/>
      <c r="G251" s="128">
        <v>5.75</v>
      </c>
    </row>
    <row r="252" spans="1:7" ht="15" hidden="1" customHeight="1" x14ac:dyDescent="0.2">
      <c r="A252" s="244" t="s">
        <v>218</v>
      </c>
      <c r="B252" s="245"/>
      <c r="C252" s="245"/>
      <c r="D252" s="245"/>
      <c r="E252" s="245"/>
      <c r="F252" s="309"/>
      <c r="G252" s="128">
        <v>0</v>
      </c>
    </row>
    <row r="253" spans="1:7" ht="15" hidden="1" customHeight="1" x14ac:dyDescent="0.2">
      <c r="A253" s="244" t="s">
        <v>219</v>
      </c>
      <c r="B253" s="245"/>
      <c r="C253" s="245"/>
      <c r="D253" s="245"/>
      <c r="E253" s="245"/>
      <c r="F253" s="309"/>
      <c r="G253" s="128">
        <v>8.57</v>
      </c>
    </row>
    <row r="254" spans="1:7" ht="15" hidden="1" customHeight="1" x14ac:dyDescent="0.2">
      <c r="A254" s="244" t="s">
        <v>220</v>
      </c>
      <c r="B254" s="245"/>
      <c r="C254" s="245"/>
      <c r="D254" s="245"/>
      <c r="E254" s="245"/>
      <c r="F254" s="309"/>
      <c r="G254" s="129">
        <f>ROUND(G249+G253,2)</f>
        <v>33.14</v>
      </c>
    </row>
    <row r="255" spans="1:7" ht="15" hidden="1" customHeight="1" x14ac:dyDescent="0.2">
      <c r="A255" s="244" t="s">
        <v>221</v>
      </c>
      <c r="B255" s="245"/>
      <c r="C255" s="245"/>
      <c r="D255" s="245"/>
      <c r="E255" s="245"/>
      <c r="F255" s="309"/>
      <c r="G255" s="128">
        <v>300</v>
      </c>
    </row>
    <row r="256" spans="1:7" ht="15" hidden="1" customHeight="1" x14ac:dyDescent="0.2">
      <c r="A256" s="244" t="s">
        <v>222</v>
      </c>
      <c r="B256" s="245"/>
      <c r="C256" s="245"/>
      <c r="D256" s="245"/>
      <c r="E256" s="245"/>
      <c r="F256" s="309"/>
      <c r="G256" s="129">
        <f>ROUND(G254*G255,2)</f>
        <v>9942</v>
      </c>
    </row>
    <row r="257" spans="1:7" ht="15" hidden="1" customHeight="1" x14ac:dyDescent="0.2">
      <c r="A257" s="310"/>
      <c r="B257" s="311"/>
      <c r="C257" s="311"/>
      <c r="D257" s="311"/>
      <c r="E257" s="311"/>
      <c r="F257" s="311"/>
      <c r="G257" s="312"/>
    </row>
    <row r="258" spans="1:7" ht="15" hidden="1" customHeight="1" x14ac:dyDescent="0.2">
      <c r="A258" s="96" t="s">
        <v>49</v>
      </c>
      <c r="B258" s="124" t="s">
        <v>50</v>
      </c>
      <c r="C258" s="123" t="s">
        <v>207</v>
      </c>
      <c r="D258" s="123" t="s">
        <v>38</v>
      </c>
      <c r="E258" s="125"/>
      <c r="F258" s="99"/>
      <c r="G258" s="126"/>
    </row>
    <row r="259" spans="1:7" ht="15" hidden="1" customHeight="1" x14ac:dyDescent="0.2">
      <c r="A259" s="127" t="s">
        <v>246</v>
      </c>
      <c r="B259" s="98" t="s">
        <v>247</v>
      </c>
      <c r="C259" s="119" t="s">
        <v>207</v>
      </c>
      <c r="D259" s="119" t="s">
        <v>210</v>
      </c>
      <c r="E259" s="125">
        <v>0.6</v>
      </c>
      <c r="F259" s="99">
        <v>19.010000000000002</v>
      </c>
      <c r="G259" s="126">
        <v>11.41</v>
      </c>
    </row>
    <row r="260" spans="1:7" ht="15" hidden="1" customHeight="1" x14ac:dyDescent="0.2">
      <c r="A260" s="127" t="s">
        <v>257</v>
      </c>
      <c r="B260" s="98" t="s">
        <v>258</v>
      </c>
      <c r="C260" s="119" t="s">
        <v>259</v>
      </c>
      <c r="D260" s="119" t="s">
        <v>38</v>
      </c>
      <c r="E260" s="125">
        <v>1</v>
      </c>
      <c r="F260" s="99">
        <v>97.99</v>
      </c>
      <c r="G260" s="126">
        <v>97.99</v>
      </c>
    </row>
    <row r="261" spans="1:7" ht="15" hidden="1" customHeight="1" x14ac:dyDescent="0.2">
      <c r="A261" s="244" t="s">
        <v>213</v>
      </c>
      <c r="B261" s="245"/>
      <c r="C261" s="245"/>
      <c r="D261" s="245"/>
      <c r="E261" s="245"/>
      <c r="F261" s="309"/>
      <c r="G261" s="128">
        <v>6.1</v>
      </c>
    </row>
    <row r="262" spans="1:7" ht="15" hidden="1" customHeight="1" x14ac:dyDescent="0.2">
      <c r="A262" s="244" t="s">
        <v>214</v>
      </c>
      <c r="B262" s="245"/>
      <c r="C262" s="245"/>
      <c r="D262" s="245"/>
      <c r="E262" s="245"/>
      <c r="F262" s="309"/>
      <c r="G262" s="128">
        <v>103.30000000000001</v>
      </c>
    </row>
    <row r="263" spans="1:7" ht="15" hidden="1" customHeight="1" x14ac:dyDescent="0.2">
      <c r="A263" s="244" t="s">
        <v>215</v>
      </c>
      <c r="B263" s="245"/>
      <c r="C263" s="245"/>
      <c r="D263" s="245"/>
      <c r="E263" s="245"/>
      <c r="F263" s="309"/>
      <c r="G263" s="129">
        <v>109.4</v>
      </c>
    </row>
    <row r="264" spans="1:7" ht="15" hidden="1" customHeight="1" x14ac:dyDescent="0.2">
      <c r="A264" s="244" t="s">
        <v>216</v>
      </c>
      <c r="B264" s="245"/>
      <c r="C264" s="245"/>
      <c r="D264" s="245"/>
      <c r="E264" s="245"/>
      <c r="F264" s="309"/>
      <c r="G264" s="128">
        <v>7.04</v>
      </c>
    </row>
    <row r="265" spans="1:7" ht="15" hidden="1" customHeight="1" x14ac:dyDescent="0.2">
      <c r="A265" s="244" t="s">
        <v>217</v>
      </c>
      <c r="B265" s="245"/>
      <c r="C265" s="245"/>
      <c r="D265" s="245"/>
      <c r="E265" s="245"/>
      <c r="F265" s="309"/>
      <c r="G265" s="128">
        <v>24.449999999999982</v>
      </c>
    </row>
    <row r="266" spans="1:7" ht="15" hidden="1" customHeight="1" x14ac:dyDescent="0.2">
      <c r="A266" s="244" t="s">
        <v>218</v>
      </c>
      <c r="B266" s="245"/>
      <c r="C266" s="245"/>
      <c r="D266" s="245"/>
      <c r="E266" s="245"/>
      <c r="F266" s="309"/>
      <c r="G266" s="128">
        <v>0</v>
      </c>
    </row>
    <row r="267" spans="1:7" ht="15" hidden="1" customHeight="1" x14ac:dyDescent="0.2">
      <c r="A267" s="244" t="s">
        <v>219</v>
      </c>
      <c r="B267" s="245"/>
      <c r="C267" s="245"/>
      <c r="D267" s="245"/>
      <c r="E267" s="245"/>
      <c r="F267" s="309"/>
      <c r="G267" s="128">
        <v>31.489999999999981</v>
      </c>
    </row>
    <row r="268" spans="1:7" ht="15" hidden="1" customHeight="1" x14ac:dyDescent="0.2">
      <c r="A268" s="244" t="s">
        <v>220</v>
      </c>
      <c r="B268" s="245"/>
      <c r="C268" s="245"/>
      <c r="D268" s="245"/>
      <c r="E268" s="245"/>
      <c r="F268" s="309"/>
      <c r="G268" s="129">
        <f>ROUND(G263+G267,2)</f>
        <v>140.88999999999999</v>
      </c>
    </row>
    <row r="269" spans="1:7" ht="15" hidden="1" customHeight="1" x14ac:dyDescent="0.2">
      <c r="A269" s="244" t="s">
        <v>221</v>
      </c>
      <c r="B269" s="245"/>
      <c r="C269" s="245"/>
      <c r="D269" s="245"/>
      <c r="E269" s="245"/>
      <c r="F269" s="309"/>
      <c r="G269" s="128">
        <v>20</v>
      </c>
    </row>
    <row r="270" spans="1:7" ht="15" hidden="1" customHeight="1" x14ac:dyDescent="0.2">
      <c r="A270" s="244" t="s">
        <v>222</v>
      </c>
      <c r="B270" s="245"/>
      <c r="C270" s="245"/>
      <c r="D270" s="245"/>
      <c r="E270" s="245"/>
      <c r="F270" s="309"/>
      <c r="G270" s="129">
        <f>ROUND(G268*G269,2)</f>
        <v>2817.8</v>
      </c>
    </row>
    <row r="271" spans="1:7" ht="15" hidden="1" customHeight="1" x14ac:dyDescent="0.2">
      <c r="A271" s="310"/>
      <c r="B271" s="311"/>
      <c r="C271" s="311"/>
      <c r="D271" s="311"/>
      <c r="E271" s="311"/>
      <c r="F271" s="311"/>
      <c r="G271" s="312"/>
    </row>
    <row r="272" spans="1:7" ht="15" hidden="1" customHeight="1" x14ac:dyDescent="0.2">
      <c r="A272" s="96" t="s">
        <v>181</v>
      </c>
      <c r="B272" s="182" t="s">
        <v>57</v>
      </c>
      <c r="C272" s="183"/>
      <c r="D272" s="183"/>
      <c r="E272" s="183"/>
      <c r="F272" s="183"/>
      <c r="G272" s="313"/>
    </row>
    <row r="273" spans="1:7" ht="15" hidden="1" customHeight="1" x14ac:dyDescent="0.2">
      <c r="A273" s="96" t="s">
        <v>423</v>
      </c>
      <c r="B273" s="124" t="s">
        <v>424</v>
      </c>
      <c r="C273" s="123" t="s">
        <v>207</v>
      </c>
      <c r="D273" s="123" t="s">
        <v>40</v>
      </c>
      <c r="E273" s="125"/>
      <c r="F273" s="99"/>
      <c r="G273" s="126"/>
    </row>
    <row r="274" spans="1:7" ht="15" hidden="1" customHeight="1" x14ac:dyDescent="0.2">
      <c r="A274" s="127">
        <v>10567</v>
      </c>
      <c r="B274" s="98" t="s">
        <v>1049</v>
      </c>
      <c r="C274" s="119" t="s">
        <v>224</v>
      </c>
      <c r="D274" s="119" t="s">
        <v>40</v>
      </c>
      <c r="E274" s="125">
        <v>0.55000000000000004</v>
      </c>
      <c r="F274" s="99">
        <v>9.1999999999999993</v>
      </c>
      <c r="G274" s="126">
        <v>5.0599999999999996</v>
      </c>
    </row>
    <row r="275" spans="1:7" ht="15" hidden="1" customHeight="1" x14ac:dyDescent="0.2">
      <c r="A275" s="127">
        <v>4417</v>
      </c>
      <c r="B275" s="98" t="s">
        <v>1050</v>
      </c>
      <c r="C275" s="119" t="s">
        <v>224</v>
      </c>
      <c r="D275" s="119" t="s">
        <v>40</v>
      </c>
      <c r="E275" s="125">
        <v>0.74450000000000005</v>
      </c>
      <c r="F275" s="99">
        <v>8.85</v>
      </c>
      <c r="G275" s="126">
        <v>6.59</v>
      </c>
    </row>
    <row r="276" spans="1:7" ht="15" hidden="1" customHeight="1" x14ac:dyDescent="0.2">
      <c r="A276" s="127">
        <v>4433</v>
      </c>
      <c r="B276" s="98" t="s">
        <v>1051</v>
      </c>
      <c r="C276" s="119" t="s">
        <v>224</v>
      </c>
      <c r="D276" s="119" t="s">
        <v>40</v>
      </c>
      <c r="E276" s="125">
        <v>0.41249999999999998</v>
      </c>
      <c r="F276" s="99">
        <v>31.81</v>
      </c>
      <c r="G276" s="126">
        <v>13.12</v>
      </c>
    </row>
    <row r="277" spans="1:7" ht="15" hidden="1" customHeight="1" x14ac:dyDescent="0.2">
      <c r="A277" s="127">
        <v>5068</v>
      </c>
      <c r="B277" s="98" t="s">
        <v>317</v>
      </c>
      <c r="C277" s="119" t="s">
        <v>224</v>
      </c>
      <c r="D277" s="119" t="s">
        <v>39</v>
      </c>
      <c r="E277" s="125">
        <v>0.111</v>
      </c>
      <c r="F277" s="99">
        <v>12.2</v>
      </c>
      <c r="G277" s="126">
        <v>1.35</v>
      </c>
    </row>
    <row r="278" spans="1:7" ht="15" hidden="1" customHeight="1" x14ac:dyDescent="0.2">
      <c r="A278" s="127">
        <v>7356</v>
      </c>
      <c r="B278" s="98" t="s">
        <v>1052</v>
      </c>
      <c r="C278" s="119" t="s">
        <v>224</v>
      </c>
      <c r="D278" s="119" t="s">
        <v>315</v>
      </c>
      <c r="E278" s="125">
        <v>2.5600000000000001E-2</v>
      </c>
      <c r="F278" s="99">
        <v>32.270000000000003</v>
      </c>
      <c r="G278" s="126">
        <v>0.83</v>
      </c>
    </row>
    <row r="279" spans="1:7" ht="15" hidden="1" customHeight="1" x14ac:dyDescent="0.2">
      <c r="A279" s="127" t="s">
        <v>228</v>
      </c>
      <c r="B279" s="98" t="s">
        <v>229</v>
      </c>
      <c r="C279" s="119" t="s">
        <v>207</v>
      </c>
      <c r="D279" s="119" t="s">
        <v>210</v>
      </c>
      <c r="E279" s="125">
        <v>0.72470000000000001</v>
      </c>
      <c r="F279" s="99">
        <v>19.96</v>
      </c>
      <c r="G279" s="126">
        <v>14.47</v>
      </c>
    </row>
    <row r="280" spans="1:7" ht="15" hidden="1" customHeight="1" x14ac:dyDescent="0.2">
      <c r="A280" s="127" t="s">
        <v>230</v>
      </c>
      <c r="B280" s="98" t="s">
        <v>231</v>
      </c>
      <c r="C280" s="119" t="s">
        <v>207</v>
      </c>
      <c r="D280" s="119" t="s">
        <v>210</v>
      </c>
      <c r="E280" s="125">
        <v>0.72470000000000001</v>
      </c>
      <c r="F280" s="99">
        <v>20.97</v>
      </c>
      <c r="G280" s="126">
        <v>15.2</v>
      </c>
    </row>
    <row r="281" spans="1:7" ht="15" hidden="1" customHeight="1" x14ac:dyDescent="0.2">
      <c r="A281" s="127" t="s">
        <v>232</v>
      </c>
      <c r="B281" s="98" t="s">
        <v>233</v>
      </c>
      <c r="C281" s="119" t="s">
        <v>207</v>
      </c>
      <c r="D281" s="119" t="s">
        <v>234</v>
      </c>
      <c r="E281" s="125">
        <v>7.0000000000000001E-3</v>
      </c>
      <c r="F281" s="99">
        <v>23.53</v>
      </c>
      <c r="G281" s="126">
        <v>0.16</v>
      </c>
    </row>
    <row r="282" spans="1:7" ht="15" hidden="1" customHeight="1" x14ac:dyDescent="0.2">
      <c r="A282" s="127" t="s">
        <v>235</v>
      </c>
      <c r="B282" s="98" t="s">
        <v>236</v>
      </c>
      <c r="C282" s="119" t="s">
        <v>207</v>
      </c>
      <c r="D282" s="119" t="s">
        <v>237</v>
      </c>
      <c r="E282" s="125">
        <v>2.8000000000000001E-2</v>
      </c>
      <c r="F282" s="99">
        <v>22.29</v>
      </c>
      <c r="G282" s="126">
        <v>0.62</v>
      </c>
    </row>
    <row r="283" spans="1:7" ht="15" hidden="1" customHeight="1" x14ac:dyDescent="0.2">
      <c r="A283" s="127" t="s">
        <v>238</v>
      </c>
      <c r="B283" s="98" t="s">
        <v>239</v>
      </c>
      <c r="C283" s="119" t="s">
        <v>207</v>
      </c>
      <c r="D283" s="119" t="s">
        <v>38</v>
      </c>
      <c r="E283" s="125">
        <v>4.0000000000000001E-3</v>
      </c>
      <c r="F283" s="99">
        <v>374.25</v>
      </c>
      <c r="G283" s="126">
        <v>1.5</v>
      </c>
    </row>
    <row r="284" spans="1:7" ht="15" hidden="1" customHeight="1" x14ac:dyDescent="0.2">
      <c r="A284" s="244" t="s">
        <v>213</v>
      </c>
      <c r="B284" s="245"/>
      <c r="C284" s="245"/>
      <c r="D284" s="245"/>
      <c r="E284" s="245"/>
      <c r="F284" s="309"/>
      <c r="G284" s="128">
        <v>17.79</v>
      </c>
    </row>
    <row r="285" spans="1:7" ht="15" hidden="1" customHeight="1" x14ac:dyDescent="0.2">
      <c r="A285" s="244" t="s">
        <v>214</v>
      </c>
      <c r="B285" s="245"/>
      <c r="C285" s="245"/>
      <c r="D285" s="245"/>
      <c r="E285" s="245"/>
      <c r="F285" s="309"/>
      <c r="G285" s="128">
        <v>41.11</v>
      </c>
    </row>
    <row r="286" spans="1:7" ht="15" hidden="1" customHeight="1" x14ac:dyDescent="0.2">
      <c r="A286" s="244" t="s">
        <v>215</v>
      </c>
      <c r="B286" s="245"/>
      <c r="C286" s="245"/>
      <c r="D286" s="245"/>
      <c r="E286" s="245"/>
      <c r="F286" s="309"/>
      <c r="G286" s="129">
        <v>58.9</v>
      </c>
    </row>
    <row r="287" spans="1:7" ht="15" hidden="1" customHeight="1" x14ac:dyDescent="0.2">
      <c r="A287" s="244" t="s">
        <v>216</v>
      </c>
      <c r="B287" s="245"/>
      <c r="C287" s="245"/>
      <c r="D287" s="245"/>
      <c r="E287" s="245"/>
      <c r="F287" s="309"/>
      <c r="G287" s="128">
        <v>20.540000000000006</v>
      </c>
    </row>
    <row r="288" spans="1:7" ht="15" hidden="1" customHeight="1" x14ac:dyDescent="0.2">
      <c r="A288" s="244" t="s">
        <v>217</v>
      </c>
      <c r="B288" s="245"/>
      <c r="C288" s="245"/>
      <c r="D288" s="245"/>
      <c r="E288" s="245"/>
      <c r="F288" s="309"/>
      <c r="G288" s="128">
        <v>16.68</v>
      </c>
    </row>
    <row r="289" spans="1:7" ht="15" hidden="1" customHeight="1" x14ac:dyDescent="0.2">
      <c r="A289" s="244" t="s">
        <v>218</v>
      </c>
      <c r="B289" s="245"/>
      <c r="C289" s="245"/>
      <c r="D289" s="245"/>
      <c r="E289" s="245"/>
      <c r="F289" s="309"/>
      <c r="G289" s="128">
        <v>0</v>
      </c>
    </row>
    <row r="290" spans="1:7" ht="15" hidden="1" customHeight="1" x14ac:dyDescent="0.2">
      <c r="A290" s="244" t="s">
        <v>219</v>
      </c>
      <c r="B290" s="245"/>
      <c r="C290" s="245"/>
      <c r="D290" s="245"/>
      <c r="E290" s="245"/>
      <c r="F290" s="309"/>
      <c r="G290" s="128">
        <v>37.220000000000006</v>
      </c>
    </row>
    <row r="291" spans="1:7" ht="15" hidden="1" customHeight="1" x14ac:dyDescent="0.2">
      <c r="A291" s="244" t="s">
        <v>220</v>
      </c>
      <c r="B291" s="245"/>
      <c r="C291" s="245"/>
      <c r="D291" s="245"/>
      <c r="E291" s="245"/>
      <c r="F291" s="309"/>
      <c r="G291" s="129">
        <f>ROUND(G286+G290,2)</f>
        <v>96.12</v>
      </c>
    </row>
    <row r="292" spans="1:7" ht="15" hidden="1" customHeight="1" x14ac:dyDescent="0.2">
      <c r="A292" s="244" t="s">
        <v>221</v>
      </c>
      <c r="B292" s="245"/>
      <c r="C292" s="245"/>
      <c r="D292" s="245"/>
      <c r="E292" s="245"/>
      <c r="F292" s="309"/>
      <c r="G292" s="128">
        <v>36.520000000000003</v>
      </c>
    </row>
    <row r="293" spans="1:7" ht="15" hidden="1" customHeight="1" x14ac:dyDescent="0.2">
      <c r="A293" s="244" t="s">
        <v>222</v>
      </c>
      <c r="B293" s="245"/>
      <c r="C293" s="245"/>
      <c r="D293" s="245"/>
      <c r="E293" s="245"/>
      <c r="F293" s="309"/>
      <c r="G293" s="129">
        <f>ROUND(G291*G292,2)</f>
        <v>3510.3</v>
      </c>
    </row>
    <row r="294" spans="1:7" ht="15" hidden="1" customHeight="1" x14ac:dyDescent="0.2">
      <c r="A294" s="310"/>
      <c r="B294" s="311"/>
      <c r="C294" s="311"/>
      <c r="D294" s="311"/>
      <c r="E294" s="311"/>
      <c r="F294" s="311"/>
      <c r="G294" s="312"/>
    </row>
    <row r="295" spans="1:7" ht="15" hidden="1" customHeight="1" x14ac:dyDescent="0.2">
      <c r="A295" s="96" t="s">
        <v>569</v>
      </c>
      <c r="B295" s="182" t="s">
        <v>121</v>
      </c>
      <c r="C295" s="183"/>
      <c r="D295" s="183"/>
      <c r="E295" s="183"/>
      <c r="F295" s="183"/>
      <c r="G295" s="313"/>
    </row>
    <row r="296" spans="1:7" ht="15" hidden="1" customHeight="1" x14ac:dyDescent="0.2">
      <c r="A296" s="96" t="s">
        <v>127</v>
      </c>
      <c r="B296" s="124" t="s">
        <v>128</v>
      </c>
      <c r="C296" s="123" t="s">
        <v>207</v>
      </c>
      <c r="D296" s="123" t="s">
        <v>129</v>
      </c>
      <c r="E296" s="125"/>
      <c r="F296" s="99"/>
      <c r="G296" s="126"/>
    </row>
    <row r="297" spans="1:7" ht="15" hidden="1" customHeight="1" x14ac:dyDescent="0.2">
      <c r="A297" s="127" t="s">
        <v>264</v>
      </c>
      <c r="B297" s="98" t="s">
        <v>265</v>
      </c>
      <c r="C297" s="119" t="s">
        <v>207</v>
      </c>
      <c r="D297" s="119" t="s">
        <v>234</v>
      </c>
      <c r="E297" s="125">
        <v>1.3899999999999999E-2</v>
      </c>
      <c r="F297" s="99">
        <v>181.38</v>
      </c>
      <c r="G297" s="126">
        <v>2.52</v>
      </c>
    </row>
    <row r="298" spans="1:7" ht="15" hidden="1" customHeight="1" x14ac:dyDescent="0.2">
      <c r="A298" s="127" t="s">
        <v>266</v>
      </c>
      <c r="B298" s="98" t="s">
        <v>267</v>
      </c>
      <c r="C298" s="119" t="s">
        <v>207</v>
      </c>
      <c r="D298" s="119" t="s">
        <v>237</v>
      </c>
      <c r="E298" s="125">
        <v>6.0000000000000001E-3</v>
      </c>
      <c r="F298" s="99">
        <v>57.63</v>
      </c>
      <c r="G298" s="126">
        <v>0.35</v>
      </c>
    </row>
    <row r="299" spans="1:7" ht="15" hidden="1" customHeight="1" x14ac:dyDescent="0.2">
      <c r="A299" s="244" t="s">
        <v>213</v>
      </c>
      <c r="B299" s="245"/>
      <c r="C299" s="245"/>
      <c r="D299" s="245"/>
      <c r="E299" s="245"/>
      <c r="F299" s="309"/>
      <c r="G299" s="128">
        <v>0.28000000000000003</v>
      </c>
    </row>
    <row r="300" spans="1:7" ht="15" hidden="1" customHeight="1" x14ac:dyDescent="0.2">
      <c r="A300" s="244" t="s">
        <v>214</v>
      </c>
      <c r="B300" s="245"/>
      <c r="C300" s="245"/>
      <c r="D300" s="245"/>
      <c r="E300" s="245"/>
      <c r="F300" s="309"/>
      <c r="G300" s="128">
        <v>2.59</v>
      </c>
    </row>
    <row r="301" spans="1:7" ht="15" hidden="1" customHeight="1" x14ac:dyDescent="0.2">
      <c r="A301" s="244" t="s">
        <v>215</v>
      </c>
      <c r="B301" s="245"/>
      <c r="C301" s="245"/>
      <c r="D301" s="245"/>
      <c r="E301" s="245"/>
      <c r="F301" s="309"/>
      <c r="G301" s="129">
        <v>2.87</v>
      </c>
    </row>
    <row r="302" spans="1:7" ht="15" hidden="1" customHeight="1" x14ac:dyDescent="0.2">
      <c r="A302" s="244" t="s">
        <v>216</v>
      </c>
      <c r="B302" s="245"/>
      <c r="C302" s="245"/>
      <c r="D302" s="245"/>
      <c r="E302" s="245"/>
      <c r="F302" s="309"/>
      <c r="G302" s="128">
        <v>0.32</v>
      </c>
    </row>
    <row r="303" spans="1:7" ht="15" hidden="1" customHeight="1" x14ac:dyDescent="0.2">
      <c r="A303" s="244" t="s">
        <v>217</v>
      </c>
      <c r="B303" s="245"/>
      <c r="C303" s="245"/>
      <c r="D303" s="245"/>
      <c r="E303" s="245"/>
      <c r="F303" s="309"/>
      <c r="G303" s="128">
        <v>0.66999999999999982</v>
      </c>
    </row>
    <row r="304" spans="1:7" ht="15" hidden="1" customHeight="1" x14ac:dyDescent="0.2">
      <c r="A304" s="244" t="s">
        <v>218</v>
      </c>
      <c r="B304" s="245"/>
      <c r="C304" s="245"/>
      <c r="D304" s="245"/>
      <c r="E304" s="245"/>
      <c r="F304" s="309"/>
      <c r="G304" s="128">
        <v>0</v>
      </c>
    </row>
    <row r="305" spans="1:7" ht="15" hidden="1" customHeight="1" x14ac:dyDescent="0.2">
      <c r="A305" s="244" t="s">
        <v>219</v>
      </c>
      <c r="B305" s="245"/>
      <c r="C305" s="245"/>
      <c r="D305" s="245"/>
      <c r="E305" s="245"/>
      <c r="F305" s="309"/>
      <c r="G305" s="128">
        <v>0.98999999999999977</v>
      </c>
    </row>
    <row r="306" spans="1:7" ht="15" hidden="1" customHeight="1" x14ac:dyDescent="0.2">
      <c r="A306" s="244" t="s">
        <v>220</v>
      </c>
      <c r="B306" s="245"/>
      <c r="C306" s="245"/>
      <c r="D306" s="245"/>
      <c r="E306" s="245"/>
      <c r="F306" s="309"/>
      <c r="G306" s="129">
        <f>ROUND(G301+G305,2)</f>
        <v>3.86</v>
      </c>
    </row>
    <row r="307" spans="1:7" ht="15" hidden="1" customHeight="1" x14ac:dyDescent="0.2">
      <c r="A307" s="244" t="s">
        <v>221</v>
      </c>
      <c r="B307" s="245"/>
      <c r="C307" s="245"/>
      <c r="D307" s="245"/>
      <c r="E307" s="245"/>
      <c r="F307" s="309"/>
      <c r="G307" s="128">
        <v>67.5</v>
      </c>
    </row>
    <row r="308" spans="1:7" ht="15" hidden="1" customHeight="1" x14ac:dyDescent="0.2">
      <c r="A308" s="244" t="s">
        <v>222</v>
      </c>
      <c r="B308" s="245"/>
      <c r="C308" s="245"/>
      <c r="D308" s="245"/>
      <c r="E308" s="245"/>
      <c r="F308" s="309"/>
      <c r="G308" s="129">
        <f>ROUND(G306*G307,2)</f>
        <v>260.55</v>
      </c>
    </row>
    <row r="309" spans="1:7" ht="15" hidden="1" customHeight="1" x14ac:dyDescent="0.2">
      <c r="A309" s="310"/>
      <c r="B309" s="311"/>
      <c r="C309" s="311"/>
      <c r="D309" s="311"/>
      <c r="E309" s="311"/>
      <c r="F309" s="311"/>
      <c r="G309" s="312"/>
    </row>
    <row r="310" spans="1:7" ht="15" hidden="1" customHeight="1" x14ac:dyDescent="0.2">
      <c r="A310" s="96" t="s">
        <v>122</v>
      </c>
      <c r="B310" s="124" t="s">
        <v>568</v>
      </c>
      <c r="C310" s="123" t="s">
        <v>207</v>
      </c>
      <c r="D310" s="123" t="s">
        <v>37</v>
      </c>
      <c r="E310" s="125"/>
      <c r="F310" s="99"/>
      <c r="G310" s="126"/>
    </row>
    <row r="311" spans="1:7" ht="15" hidden="1" customHeight="1" x14ac:dyDescent="0.2">
      <c r="A311" s="127" t="s">
        <v>268</v>
      </c>
      <c r="B311" s="98" t="s">
        <v>269</v>
      </c>
      <c r="C311" s="119" t="s">
        <v>207</v>
      </c>
      <c r="D311" s="119" t="s">
        <v>210</v>
      </c>
      <c r="E311" s="125">
        <v>4.5999999999999999E-3</v>
      </c>
      <c r="F311" s="99">
        <v>19.649999999999999</v>
      </c>
      <c r="G311" s="126">
        <v>0.09</v>
      </c>
    </row>
    <row r="312" spans="1:7" ht="15" hidden="1" customHeight="1" x14ac:dyDescent="0.2">
      <c r="A312" s="127" t="s">
        <v>270</v>
      </c>
      <c r="B312" s="98" t="s">
        <v>271</v>
      </c>
      <c r="C312" s="119" t="s">
        <v>207</v>
      </c>
      <c r="D312" s="119" t="s">
        <v>237</v>
      </c>
      <c r="E312" s="125">
        <v>2.8999999999999998E-3</v>
      </c>
      <c r="F312" s="99">
        <v>70.569999999999993</v>
      </c>
      <c r="G312" s="126">
        <v>0.2</v>
      </c>
    </row>
    <row r="313" spans="1:7" ht="12.75" hidden="1" customHeight="1" x14ac:dyDescent="0.2">
      <c r="A313" s="127" t="s">
        <v>272</v>
      </c>
      <c r="B313" s="98" t="s">
        <v>273</v>
      </c>
      <c r="C313" s="119" t="s">
        <v>207</v>
      </c>
      <c r="D313" s="119" t="s">
        <v>234</v>
      </c>
      <c r="E313" s="125">
        <v>1.6999999999999999E-3</v>
      </c>
      <c r="F313" s="99">
        <v>193.35</v>
      </c>
      <c r="G313" s="126">
        <v>0.33</v>
      </c>
    </row>
    <row r="314" spans="1:7" ht="15" hidden="1" customHeight="1" x14ac:dyDescent="0.2">
      <c r="A314" s="244" t="s">
        <v>213</v>
      </c>
      <c r="B314" s="245"/>
      <c r="C314" s="245"/>
      <c r="D314" s="245"/>
      <c r="E314" s="245"/>
      <c r="F314" s="309"/>
      <c r="G314" s="128">
        <v>0.12</v>
      </c>
    </row>
    <row r="315" spans="1:7" ht="15" hidden="1" customHeight="1" x14ac:dyDescent="0.2">
      <c r="A315" s="244" t="s">
        <v>214</v>
      </c>
      <c r="B315" s="245"/>
      <c r="C315" s="245"/>
      <c r="D315" s="245"/>
      <c r="E315" s="245"/>
      <c r="F315" s="309"/>
      <c r="G315" s="128">
        <v>0.5</v>
      </c>
    </row>
    <row r="316" spans="1:7" ht="15" hidden="1" customHeight="1" x14ac:dyDescent="0.2">
      <c r="A316" s="244" t="s">
        <v>215</v>
      </c>
      <c r="B316" s="245"/>
      <c r="C316" s="245"/>
      <c r="D316" s="245"/>
      <c r="E316" s="245"/>
      <c r="F316" s="309"/>
      <c r="G316" s="129">
        <v>0.62</v>
      </c>
    </row>
    <row r="317" spans="1:7" ht="15" hidden="1" customHeight="1" x14ac:dyDescent="0.2">
      <c r="A317" s="244" t="s">
        <v>216</v>
      </c>
      <c r="B317" s="245"/>
      <c r="C317" s="245"/>
      <c r="D317" s="245"/>
      <c r="E317" s="245"/>
      <c r="F317" s="309"/>
      <c r="G317" s="128">
        <v>0.13</v>
      </c>
    </row>
    <row r="318" spans="1:7" ht="15" hidden="1" customHeight="1" x14ac:dyDescent="0.2">
      <c r="A318" s="244" t="s">
        <v>217</v>
      </c>
      <c r="B318" s="245"/>
      <c r="C318" s="245"/>
      <c r="D318" s="245"/>
      <c r="E318" s="245"/>
      <c r="F318" s="309"/>
      <c r="G318" s="128">
        <v>0.16999999977648259</v>
      </c>
    </row>
    <row r="319" spans="1:7" ht="15" hidden="1" customHeight="1" x14ac:dyDescent="0.2">
      <c r="A319" s="244" t="s">
        <v>218</v>
      </c>
      <c r="B319" s="245"/>
      <c r="C319" s="245"/>
      <c r="D319" s="245"/>
      <c r="E319" s="245"/>
      <c r="F319" s="309"/>
      <c r="G319" s="128">
        <v>0</v>
      </c>
    </row>
    <row r="320" spans="1:7" ht="15" hidden="1" customHeight="1" x14ac:dyDescent="0.2">
      <c r="A320" s="244" t="s">
        <v>219</v>
      </c>
      <c r="B320" s="245"/>
      <c r="C320" s="245"/>
      <c r="D320" s="245"/>
      <c r="E320" s="245"/>
      <c r="F320" s="309"/>
      <c r="G320" s="128">
        <v>0.30000000000000004</v>
      </c>
    </row>
    <row r="321" spans="1:7" ht="15" hidden="1" customHeight="1" x14ac:dyDescent="0.2">
      <c r="A321" s="244" t="s">
        <v>220</v>
      </c>
      <c r="B321" s="245"/>
      <c r="C321" s="245"/>
      <c r="D321" s="245"/>
      <c r="E321" s="245"/>
      <c r="F321" s="309"/>
      <c r="G321" s="129">
        <f>ROUND(G316+G320,2)</f>
        <v>0.92</v>
      </c>
    </row>
    <row r="322" spans="1:7" ht="15" hidden="1" customHeight="1" x14ac:dyDescent="0.2">
      <c r="A322" s="244" t="s">
        <v>221</v>
      </c>
      <c r="B322" s="245"/>
      <c r="C322" s="245"/>
      <c r="D322" s="245"/>
      <c r="E322" s="245"/>
      <c r="F322" s="309"/>
      <c r="G322" s="128">
        <v>90</v>
      </c>
    </row>
    <row r="323" spans="1:7" ht="15" hidden="1" customHeight="1" x14ac:dyDescent="0.2">
      <c r="A323" s="244" t="s">
        <v>222</v>
      </c>
      <c r="B323" s="245"/>
      <c r="C323" s="245"/>
      <c r="D323" s="245"/>
      <c r="E323" s="245"/>
      <c r="F323" s="309"/>
      <c r="G323" s="129">
        <f>ROUND(G321*G322,2)</f>
        <v>82.8</v>
      </c>
    </row>
    <row r="324" spans="1:7" ht="15" hidden="1" customHeight="1" x14ac:dyDescent="0.2">
      <c r="A324" s="310"/>
      <c r="B324" s="311"/>
      <c r="C324" s="311"/>
      <c r="D324" s="311"/>
      <c r="E324" s="311"/>
      <c r="F324" s="311"/>
      <c r="G324" s="312"/>
    </row>
    <row r="325" spans="1:7" ht="15" hidden="1" customHeight="1" x14ac:dyDescent="0.2">
      <c r="A325" s="96" t="s">
        <v>417</v>
      </c>
      <c r="B325" s="124" t="s">
        <v>418</v>
      </c>
      <c r="C325" s="123" t="s">
        <v>207</v>
      </c>
      <c r="D325" s="123" t="s">
        <v>38</v>
      </c>
      <c r="E325" s="125"/>
      <c r="F325" s="99"/>
      <c r="G325" s="126"/>
    </row>
    <row r="326" spans="1:7" ht="15" hidden="1" customHeight="1" x14ac:dyDescent="0.2">
      <c r="A326" s="127" t="s">
        <v>1042</v>
      </c>
      <c r="B326" s="98" t="s">
        <v>1043</v>
      </c>
      <c r="C326" s="119" t="s">
        <v>207</v>
      </c>
      <c r="D326" s="119" t="s">
        <v>234</v>
      </c>
      <c r="E326" s="125">
        <v>8.3000000000000001E-3</v>
      </c>
      <c r="F326" s="99">
        <v>210.93</v>
      </c>
      <c r="G326" s="126">
        <v>1.75</v>
      </c>
    </row>
    <row r="327" spans="1:7" ht="15" hidden="1" customHeight="1" x14ac:dyDescent="0.2">
      <c r="A327" s="127" t="s">
        <v>1044</v>
      </c>
      <c r="B327" s="98" t="s">
        <v>1045</v>
      </c>
      <c r="C327" s="119" t="s">
        <v>207</v>
      </c>
      <c r="D327" s="119" t="s">
        <v>237</v>
      </c>
      <c r="E327" s="125">
        <v>1.5100000000000001E-2</v>
      </c>
      <c r="F327" s="99">
        <v>86.3</v>
      </c>
      <c r="G327" s="126">
        <v>1.3</v>
      </c>
    </row>
    <row r="328" spans="1:7" ht="15" hidden="1" customHeight="1" x14ac:dyDescent="0.2">
      <c r="A328" s="127" t="s">
        <v>264</v>
      </c>
      <c r="B328" s="98" t="s">
        <v>265</v>
      </c>
      <c r="C328" s="119" t="s">
        <v>207</v>
      </c>
      <c r="D328" s="119" t="s">
        <v>234</v>
      </c>
      <c r="E328" s="125">
        <v>2.6700000000000002E-2</v>
      </c>
      <c r="F328" s="99">
        <v>181.38</v>
      </c>
      <c r="G328" s="126">
        <v>4.84</v>
      </c>
    </row>
    <row r="329" spans="1:7" ht="15" hidden="1" customHeight="1" x14ac:dyDescent="0.2">
      <c r="A329" s="127" t="s">
        <v>266</v>
      </c>
      <c r="B329" s="98" t="s">
        <v>267</v>
      </c>
      <c r="C329" s="119" t="s">
        <v>207</v>
      </c>
      <c r="D329" s="119" t="s">
        <v>237</v>
      </c>
      <c r="E329" s="125">
        <v>2.0299999999999999E-2</v>
      </c>
      <c r="F329" s="99">
        <v>57.63</v>
      </c>
      <c r="G329" s="126">
        <v>1.17</v>
      </c>
    </row>
    <row r="330" spans="1:7" ht="15" hidden="1" customHeight="1" x14ac:dyDescent="0.2">
      <c r="A330" s="244" t="s">
        <v>213</v>
      </c>
      <c r="B330" s="245"/>
      <c r="C330" s="245"/>
      <c r="D330" s="245"/>
      <c r="E330" s="245"/>
      <c r="F330" s="309"/>
      <c r="G330" s="128">
        <v>1.08</v>
      </c>
    </row>
    <row r="331" spans="1:7" ht="15" hidden="1" customHeight="1" x14ac:dyDescent="0.2">
      <c r="A331" s="244" t="s">
        <v>214</v>
      </c>
      <c r="B331" s="245"/>
      <c r="C331" s="245"/>
      <c r="D331" s="245"/>
      <c r="E331" s="245"/>
      <c r="F331" s="309"/>
      <c r="G331" s="128">
        <v>7.99</v>
      </c>
    </row>
    <row r="332" spans="1:7" ht="15" hidden="1" customHeight="1" x14ac:dyDescent="0.2">
      <c r="A332" s="244" t="s">
        <v>215</v>
      </c>
      <c r="B332" s="245"/>
      <c r="C332" s="245"/>
      <c r="D332" s="245"/>
      <c r="E332" s="245"/>
      <c r="F332" s="309"/>
      <c r="G332" s="129">
        <v>9.07</v>
      </c>
    </row>
    <row r="333" spans="1:7" ht="15" hidden="1" customHeight="1" x14ac:dyDescent="0.2">
      <c r="A333" s="244" t="s">
        <v>216</v>
      </c>
      <c r="B333" s="245"/>
      <c r="C333" s="245"/>
      <c r="D333" s="245"/>
      <c r="E333" s="245"/>
      <c r="F333" s="309"/>
      <c r="G333" s="128">
        <v>1.25</v>
      </c>
    </row>
    <row r="334" spans="1:7" ht="15" hidden="1" customHeight="1" x14ac:dyDescent="0.2">
      <c r="A334" s="244" t="s">
        <v>217</v>
      </c>
      <c r="B334" s="245"/>
      <c r="C334" s="245"/>
      <c r="D334" s="245"/>
      <c r="E334" s="245"/>
      <c r="F334" s="309"/>
      <c r="G334" s="128">
        <v>2.1600000002235173</v>
      </c>
    </row>
    <row r="335" spans="1:7" ht="12.75" hidden="1" customHeight="1" x14ac:dyDescent="0.2">
      <c r="A335" s="244" t="s">
        <v>218</v>
      </c>
      <c r="B335" s="245"/>
      <c r="C335" s="245"/>
      <c r="D335" s="245"/>
      <c r="E335" s="245"/>
      <c r="F335" s="309"/>
      <c r="G335" s="128">
        <v>0</v>
      </c>
    </row>
    <row r="336" spans="1:7" ht="15" hidden="1" customHeight="1" x14ac:dyDescent="0.2">
      <c r="A336" s="244" t="s">
        <v>219</v>
      </c>
      <c r="B336" s="245"/>
      <c r="C336" s="245"/>
      <c r="D336" s="245"/>
      <c r="E336" s="245"/>
      <c r="F336" s="309"/>
      <c r="G336" s="128">
        <v>3.41</v>
      </c>
    </row>
    <row r="337" spans="1:7" ht="15" hidden="1" customHeight="1" x14ac:dyDescent="0.2">
      <c r="A337" s="244" t="s">
        <v>220</v>
      </c>
      <c r="B337" s="245"/>
      <c r="C337" s="245"/>
      <c r="D337" s="245"/>
      <c r="E337" s="245"/>
      <c r="F337" s="309"/>
      <c r="G337" s="129">
        <f>ROUND(G332+G336,2)</f>
        <v>12.48</v>
      </c>
    </row>
    <row r="338" spans="1:7" ht="15" hidden="1" customHeight="1" x14ac:dyDescent="0.2">
      <c r="A338" s="244" t="s">
        <v>221</v>
      </c>
      <c r="B338" s="245"/>
      <c r="C338" s="245"/>
      <c r="D338" s="245"/>
      <c r="E338" s="245"/>
      <c r="F338" s="309"/>
      <c r="G338" s="128">
        <v>27</v>
      </c>
    </row>
    <row r="339" spans="1:7" ht="15" hidden="1" customHeight="1" x14ac:dyDescent="0.2">
      <c r="A339" s="244" t="s">
        <v>222</v>
      </c>
      <c r="B339" s="245"/>
      <c r="C339" s="245"/>
      <c r="D339" s="245"/>
      <c r="E339" s="245"/>
      <c r="F339" s="309"/>
      <c r="G339" s="129">
        <f>ROUND(G337*G338,2)</f>
        <v>336.96</v>
      </c>
    </row>
    <row r="340" spans="1:7" ht="15" hidden="1" customHeight="1" x14ac:dyDescent="0.2">
      <c r="A340" s="310"/>
      <c r="B340" s="311"/>
      <c r="C340" s="311"/>
      <c r="D340" s="311"/>
      <c r="E340" s="311"/>
      <c r="F340" s="311"/>
      <c r="G340" s="312"/>
    </row>
    <row r="341" spans="1:7" ht="15" hidden="1" customHeight="1" x14ac:dyDescent="0.2">
      <c r="A341" s="96" t="s">
        <v>1530</v>
      </c>
      <c r="B341" s="182" t="s">
        <v>570</v>
      </c>
      <c r="C341" s="183"/>
      <c r="D341" s="183"/>
      <c r="E341" s="183"/>
      <c r="F341" s="183"/>
      <c r="G341" s="313"/>
    </row>
    <row r="342" spans="1:7" ht="12.75" hidden="1" customHeight="1" x14ac:dyDescent="0.2">
      <c r="A342" s="96" t="s">
        <v>571</v>
      </c>
      <c r="B342" s="124" t="s">
        <v>572</v>
      </c>
      <c r="C342" s="123" t="s">
        <v>207</v>
      </c>
      <c r="D342" s="123" t="s">
        <v>35</v>
      </c>
      <c r="E342" s="125"/>
      <c r="F342" s="99"/>
      <c r="G342" s="126"/>
    </row>
    <row r="343" spans="1:7" ht="15" hidden="1" customHeight="1" x14ac:dyDescent="0.2">
      <c r="A343" s="127" t="s">
        <v>1053</v>
      </c>
      <c r="B343" s="98" t="s">
        <v>1054</v>
      </c>
      <c r="C343" s="119" t="s">
        <v>224</v>
      </c>
      <c r="D343" s="119" t="s">
        <v>39</v>
      </c>
      <c r="E343" s="125">
        <v>5</v>
      </c>
      <c r="F343" s="99">
        <v>1.71</v>
      </c>
      <c r="G343" s="126">
        <v>8.5500000000000007</v>
      </c>
    </row>
    <row r="344" spans="1:7" ht="15" hidden="1" customHeight="1" x14ac:dyDescent="0.2">
      <c r="A344" s="127" t="s">
        <v>1055</v>
      </c>
      <c r="B344" s="98" t="s">
        <v>1056</v>
      </c>
      <c r="C344" s="119" t="s">
        <v>224</v>
      </c>
      <c r="D344" s="119" t="s">
        <v>40</v>
      </c>
      <c r="E344" s="125">
        <v>8</v>
      </c>
      <c r="F344" s="99">
        <v>33.65</v>
      </c>
      <c r="G344" s="126">
        <v>269.2</v>
      </c>
    </row>
    <row r="345" spans="1:7" ht="15" hidden="1" customHeight="1" x14ac:dyDescent="0.2">
      <c r="A345" s="127" t="s">
        <v>1057</v>
      </c>
      <c r="B345" s="98" t="s">
        <v>1058</v>
      </c>
      <c r="C345" s="119" t="s">
        <v>207</v>
      </c>
      <c r="D345" s="119" t="s">
        <v>35</v>
      </c>
      <c r="E345" s="125">
        <v>1</v>
      </c>
      <c r="F345" s="99">
        <v>1116.67</v>
      </c>
      <c r="G345" s="126">
        <v>1116.67</v>
      </c>
    </row>
    <row r="346" spans="1:7" ht="15" hidden="1" customHeight="1" x14ac:dyDescent="0.2">
      <c r="A346" s="127" t="s">
        <v>1059</v>
      </c>
      <c r="B346" s="98" t="s">
        <v>1060</v>
      </c>
      <c r="C346" s="119" t="s">
        <v>224</v>
      </c>
      <c r="D346" s="119" t="s">
        <v>39</v>
      </c>
      <c r="E346" s="125">
        <v>0.05</v>
      </c>
      <c r="F346" s="99">
        <v>78.349999999999994</v>
      </c>
      <c r="G346" s="126">
        <v>3.92</v>
      </c>
    </row>
    <row r="347" spans="1:7" ht="15" hidden="1" customHeight="1" x14ac:dyDescent="0.2">
      <c r="A347" s="127" t="s">
        <v>1061</v>
      </c>
      <c r="B347" s="98" t="s">
        <v>1062</v>
      </c>
      <c r="C347" s="119" t="s">
        <v>224</v>
      </c>
      <c r="D347" s="119" t="s">
        <v>40</v>
      </c>
      <c r="E347" s="125">
        <v>0.28999999999999998</v>
      </c>
      <c r="F347" s="99">
        <v>0.28000000000000003</v>
      </c>
      <c r="G347" s="126">
        <v>0.08</v>
      </c>
    </row>
    <row r="348" spans="1:7" ht="15" hidden="1" customHeight="1" x14ac:dyDescent="0.2">
      <c r="A348" s="127" t="s">
        <v>1063</v>
      </c>
      <c r="B348" s="98" t="s">
        <v>1064</v>
      </c>
      <c r="C348" s="119" t="s">
        <v>224</v>
      </c>
      <c r="D348" s="119" t="s">
        <v>35</v>
      </c>
      <c r="E348" s="125">
        <v>1</v>
      </c>
      <c r="F348" s="99">
        <v>157.61000000000001</v>
      </c>
      <c r="G348" s="126">
        <v>157.61000000000001</v>
      </c>
    </row>
    <row r="349" spans="1:7" ht="15" hidden="1" customHeight="1" x14ac:dyDescent="0.2">
      <c r="A349" s="127" t="s">
        <v>1065</v>
      </c>
      <c r="B349" s="98" t="s">
        <v>1066</v>
      </c>
      <c r="C349" s="119" t="s">
        <v>224</v>
      </c>
      <c r="D349" s="119" t="s">
        <v>35</v>
      </c>
      <c r="E349" s="125">
        <v>1</v>
      </c>
      <c r="F349" s="99">
        <v>708.08</v>
      </c>
      <c r="G349" s="126">
        <v>708.08</v>
      </c>
    </row>
    <row r="350" spans="1:7" ht="15" hidden="1" customHeight="1" x14ac:dyDescent="0.2">
      <c r="A350" s="127">
        <v>4491</v>
      </c>
      <c r="B350" s="98" t="s">
        <v>223</v>
      </c>
      <c r="C350" s="119" t="s">
        <v>224</v>
      </c>
      <c r="D350" s="119" t="s">
        <v>40</v>
      </c>
      <c r="E350" s="125">
        <v>25</v>
      </c>
      <c r="F350" s="99">
        <v>8.14</v>
      </c>
      <c r="G350" s="126">
        <v>203.5</v>
      </c>
    </row>
    <row r="351" spans="1:7" ht="15" hidden="1" customHeight="1" x14ac:dyDescent="0.2">
      <c r="A351" s="127">
        <v>5061</v>
      </c>
      <c r="B351" s="98" t="s">
        <v>225</v>
      </c>
      <c r="C351" s="119" t="s">
        <v>224</v>
      </c>
      <c r="D351" s="119" t="s">
        <v>39</v>
      </c>
      <c r="E351" s="125">
        <v>1</v>
      </c>
      <c r="F351" s="99">
        <v>12</v>
      </c>
      <c r="G351" s="126">
        <v>12</v>
      </c>
    </row>
    <row r="352" spans="1:7" ht="15" hidden="1" customHeight="1" x14ac:dyDescent="0.2">
      <c r="A352" s="127">
        <v>7258</v>
      </c>
      <c r="B352" s="98" t="s">
        <v>373</v>
      </c>
      <c r="C352" s="119" t="s">
        <v>224</v>
      </c>
      <c r="D352" s="119" t="s">
        <v>35</v>
      </c>
      <c r="E352" s="125">
        <v>30</v>
      </c>
      <c r="F352" s="99">
        <v>0.55000000000000004</v>
      </c>
      <c r="G352" s="126">
        <v>16.5</v>
      </c>
    </row>
    <row r="353" spans="1:7" ht="15" hidden="1" customHeight="1" x14ac:dyDescent="0.2">
      <c r="A353" s="127" t="s">
        <v>310</v>
      </c>
      <c r="B353" s="98" t="s">
        <v>311</v>
      </c>
      <c r="C353" s="119" t="s">
        <v>207</v>
      </c>
      <c r="D353" s="119" t="s">
        <v>210</v>
      </c>
      <c r="E353" s="125">
        <v>4</v>
      </c>
      <c r="F353" s="99">
        <v>19.57</v>
      </c>
      <c r="G353" s="126">
        <v>78.28</v>
      </c>
    </row>
    <row r="354" spans="1:7" ht="15" hidden="1" customHeight="1" x14ac:dyDescent="0.2">
      <c r="A354" s="127" t="s">
        <v>260</v>
      </c>
      <c r="B354" s="98" t="s">
        <v>261</v>
      </c>
      <c r="C354" s="119" t="s">
        <v>207</v>
      </c>
      <c r="D354" s="119" t="s">
        <v>210</v>
      </c>
      <c r="E354" s="125">
        <v>8</v>
      </c>
      <c r="F354" s="99">
        <v>21.01</v>
      </c>
      <c r="G354" s="126">
        <v>168.07</v>
      </c>
    </row>
    <row r="355" spans="1:7" ht="15" hidden="1" customHeight="1" x14ac:dyDescent="0.2">
      <c r="A355" s="127" t="s">
        <v>312</v>
      </c>
      <c r="B355" s="98" t="s">
        <v>313</v>
      </c>
      <c r="C355" s="119" t="s">
        <v>207</v>
      </c>
      <c r="D355" s="119" t="s">
        <v>210</v>
      </c>
      <c r="E355" s="125">
        <v>8</v>
      </c>
      <c r="F355" s="99">
        <v>23.06</v>
      </c>
      <c r="G355" s="126">
        <v>184.49</v>
      </c>
    </row>
    <row r="356" spans="1:7" ht="15" hidden="1" customHeight="1" x14ac:dyDescent="0.2">
      <c r="A356" s="127" t="s">
        <v>288</v>
      </c>
      <c r="B356" s="98" t="s">
        <v>289</v>
      </c>
      <c r="C356" s="119" t="s">
        <v>207</v>
      </c>
      <c r="D356" s="119" t="s">
        <v>210</v>
      </c>
      <c r="E356" s="125">
        <v>8</v>
      </c>
      <c r="F356" s="99">
        <v>21.31</v>
      </c>
      <c r="G356" s="126">
        <v>170.45</v>
      </c>
    </row>
    <row r="357" spans="1:7" ht="15" hidden="1" customHeight="1" x14ac:dyDescent="0.2">
      <c r="A357" s="127" t="s">
        <v>246</v>
      </c>
      <c r="B357" s="98" t="s">
        <v>247</v>
      </c>
      <c r="C357" s="119" t="s">
        <v>207</v>
      </c>
      <c r="D357" s="119" t="s">
        <v>210</v>
      </c>
      <c r="E357" s="125">
        <v>8.1199999999999992</v>
      </c>
      <c r="F357" s="99">
        <v>19.010000000000002</v>
      </c>
      <c r="G357" s="126">
        <v>154.37</v>
      </c>
    </row>
    <row r="358" spans="1:7" ht="15" hidden="1" customHeight="1" x14ac:dyDescent="0.2">
      <c r="A358" s="127">
        <v>9836</v>
      </c>
      <c r="B358" s="98" t="s">
        <v>364</v>
      </c>
      <c r="C358" s="119" t="s">
        <v>224</v>
      </c>
      <c r="D358" s="119" t="s">
        <v>40</v>
      </c>
      <c r="E358" s="125">
        <v>5</v>
      </c>
      <c r="F358" s="99">
        <v>16.18</v>
      </c>
      <c r="G358" s="126">
        <v>80.900000000000006</v>
      </c>
    </row>
    <row r="359" spans="1:7" ht="15" hidden="1" customHeight="1" x14ac:dyDescent="0.2">
      <c r="A359" s="127">
        <v>9868</v>
      </c>
      <c r="B359" s="98" t="s">
        <v>335</v>
      </c>
      <c r="C359" s="119" t="s">
        <v>224</v>
      </c>
      <c r="D359" s="119" t="s">
        <v>40</v>
      </c>
      <c r="E359" s="125">
        <v>30</v>
      </c>
      <c r="F359" s="99">
        <v>4.3499999999999996</v>
      </c>
      <c r="G359" s="126">
        <v>130.5</v>
      </c>
    </row>
    <row r="360" spans="1:7" ht="15" hidden="1" customHeight="1" x14ac:dyDescent="0.2">
      <c r="A360" s="244" t="s">
        <v>213</v>
      </c>
      <c r="B360" s="245"/>
      <c r="C360" s="245"/>
      <c r="D360" s="245"/>
      <c r="E360" s="245"/>
      <c r="F360" s="309"/>
      <c r="G360" s="128">
        <v>643.62</v>
      </c>
    </row>
    <row r="361" spans="1:7" ht="15" hidden="1" customHeight="1" x14ac:dyDescent="0.2">
      <c r="A361" s="244" t="s">
        <v>214</v>
      </c>
      <c r="B361" s="245"/>
      <c r="C361" s="245"/>
      <c r="D361" s="245"/>
      <c r="E361" s="245"/>
      <c r="F361" s="309"/>
      <c r="G361" s="128">
        <v>2819.54</v>
      </c>
    </row>
    <row r="362" spans="1:7" ht="15" hidden="1" customHeight="1" x14ac:dyDescent="0.2">
      <c r="A362" s="244" t="s">
        <v>215</v>
      </c>
      <c r="B362" s="245"/>
      <c r="C362" s="245"/>
      <c r="D362" s="245"/>
      <c r="E362" s="245"/>
      <c r="F362" s="309"/>
      <c r="G362" s="129">
        <v>3463.16</v>
      </c>
    </row>
    <row r="363" spans="1:7" ht="15" hidden="1" customHeight="1" x14ac:dyDescent="0.2">
      <c r="A363" s="244" t="s">
        <v>216</v>
      </c>
      <c r="B363" s="245"/>
      <c r="C363" s="245"/>
      <c r="D363" s="245"/>
      <c r="E363" s="245"/>
      <c r="F363" s="309"/>
      <c r="G363" s="128">
        <v>743.25</v>
      </c>
    </row>
    <row r="364" spans="1:7" ht="15" hidden="1" customHeight="1" x14ac:dyDescent="0.2">
      <c r="A364" s="244" t="s">
        <v>217</v>
      </c>
      <c r="B364" s="245"/>
      <c r="C364" s="245"/>
      <c r="D364" s="245"/>
      <c r="E364" s="245"/>
      <c r="F364" s="309"/>
      <c r="G364" s="128">
        <v>883.35000000000048</v>
      </c>
    </row>
    <row r="365" spans="1:7" ht="15" hidden="1" customHeight="1" x14ac:dyDescent="0.2">
      <c r="A365" s="244" t="s">
        <v>218</v>
      </c>
      <c r="B365" s="245"/>
      <c r="C365" s="245"/>
      <c r="D365" s="245"/>
      <c r="E365" s="245"/>
      <c r="F365" s="309"/>
      <c r="G365" s="128">
        <v>0</v>
      </c>
    </row>
    <row r="366" spans="1:7" ht="15" hidden="1" customHeight="1" x14ac:dyDescent="0.2">
      <c r="A366" s="244" t="s">
        <v>219</v>
      </c>
      <c r="B366" s="245"/>
      <c r="C366" s="245"/>
      <c r="D366" s="245"/>
      <c r="E366" s="245"/>
      <c r="F366" s="309"/>
      <c r="G366" s="128">
        <v>1626.6000000000004</v>
      </c>
    </row>
    <row r="367" spans="1:7" ht="15" hidden="1" customHeight="1" x14ac:dyDescent="0.2">
      <c r="A367" s="244" t="s">
        <v>220</v>
      </c>
      <c r="B367" s="245"/>
      <c r="C367" s="245"/>
      <c r="D367" s="245"/>
      <c r="E367" s="245"/>
      <c r="F367" s="309"/>
      <c r="G367" s="129">
        <f>ROUND(G362+G366,2)</f>
        <v>5089.76</v>
      </c>
    </row>
    <row r="368" spans="1:7" ht="15" hidden="1" customHeight="1" x14ac:dyDescent="0.2">
      <c r="A368" s="244" t="s">
        <v>221</v>
      </c>
      <c r="B368" s="245"/>
      <c r="C368" s="245"/>
      <c r="D368" s="245"/>
      <c r="E368" s="245"/>
      <c r="F368" s="309"/>
      <c r="G368" s="128">
        <v>1</v>
      </c>
    </row>
    <row r="369" spans="1:7" ht="15" hidden="1" customHeight="1" x14ac:dyDescent="0.2">
      <c r="A369" s="244" t="s">
        <v>222</v>
      </c>
      <c r="B369" s="245"/>
      <c r="C369" s="245"/>
      <c r="D369" s="245"/>
      <c r="E369" s="245"/>
      <c r="F369" s="309"/>
      <c r="G369" s="129">
        <f>ROUND(G367*G368,2)</f>
        <v>5089.76</v>
      </c>
    </row>
    <row r="370" spans="1:7" ht="15" hidden="1" customHeight="1" x14ac:dyDescent="0.2">
      <c r="A370" s="315"/>
      <c r="B370" s="316"/>
      <c r="C370" s="316"/>
      <c r="D370" s="316"/>
      <c r="E370" s="316"/>
      <c r="F370" s="316"/>
      <c r="G370" s="317"/>
    </row>
    <row r="371" spans="1:7" x14ac:dyDescent="0.2">
      <c r="A371" s="318">
        <v>1</v>
      </c>
      <c r="B371" s="285" t="s">
        <v>33</v>
      </c>
      <c r="C371" s="285"/>
      <c r="D371" s="285"/>
      <c r="E371" s="285"/>
      <c r="F371" s="285"/>
      <c r="G371" s="286"/>
    </row>
    <row r="372" spans="1:7" x14ac:dyDescent="0.2">
      <c r="A372" s="287" t="s">
        <v>179</v>
      </c>
      <c r="B372" s="288" t="s">
        <v>34</v>
      </c>
      <c r="C372" s="288"/>
      <c r="D372" s="288"/>
      <c r="E372" s="288"/>
      <c r="F372" s="288"/>
      <c r="G372" s="289"/>
    </row>
    <row r="373" spans="1:7" x14ac:dyDescent="0.2">
      <c r="A373" s="287" t="s">
        <v>780</v>
      </c>
      <c r="B373" s="290" t="s">
        <v>781</v>
      </c>
      <c r="C373" s="291" t="s">
        <v>207</v>
      </c>
      <c r="D373" s="291" t="s">
        <v>35</v>
      </c>
      <c r="E373" s="292"/>
      <c r="F373" s="283"/>
      <c r="G373" s="293"/>
    </row>
    <row r="374" spans="1:7" ht="25.5" x14ac:dyDescent="0.2">
      <c r="A374" s="294" t="s">
        <v>208</v>
      </c>
      <c r="B374" s="284" t="s">
        <v>209</v>
      </c>
      <c r="C374" s="295" t="s">
        <v>207</v>
      </c>
      <c r="D374" s="295" t="s">
        <v>210</v>
      </c>
      <c r="E374" s="292">
        <v>704</v>
      </c>
      <c r="F374" s="283">
        <v>71.61</v>
      </c>
      <c r="G374" s="293">
        <v>50413.69</v>
      </c>
    </row>
    <row r="375" spans="1:7" ht="25.5" x14ac:dyDescent="0.2">
      <c r="A375" s="294" t="s">
        <v>211</v>
      </c>
      <c r="B375" s="284" t="s">
        <v>212</v>
      </c>
      <c r="C375" s="295" t="s">
        <v>207</v>
      </c>
      <c r="D375" s="295" t="s">
        <v>210</v>
      </c>
      <c r="E375" s="292">
        <v>1408</v>
      </c>
      <c r="F375" s="283">
        <v>44.12</v>
      </c>
      <c r="G375" s="293">
        <v>62120.79</v>
      </c>
    </row>
    <row r="376" spans="1:7" ht="25.5" x14ac:dyDescent="0.2">
      <c r="A376" s="294" t="s">
        <v>1414</v>
      </c>
      <c r="B376" s="284" t="s">
        <v>1415</v>
      </c>
      <c r="C376" s="295" t="s">
        <v>207</v>
      </c>
      <c r="D376" s="295" t="s">
        <v>210</v>
      </c>
      <c r="E376" s="292">
        <v>2880</v>
      </c>
      <c r="F376" s="283">
        <v>24.63</v>
      </c>
      <c r="G376" s="293">
        <v>70930.98</v>
      </c>
    </row>
    <row r="377" spans="1:7" x14ac:dyDescent="0.2">
      <c r="A377" s="296" t="s">
        <v>213</v>
      </c>
      <c r="B377" s="297"/>
      <c r="C377" s="297"/>
      <c r="D377" s="297"/>
      <c r="E377" s="297"/>
      <c r="F377" s="297"/>
      <c r="G377" s="298">
        <v>140129.79</v>
      </c>
    </row>
    <row r="378" spans="1:7" x14ac:dyDescent="0.2">
      <c r="A378" s="296" t="s">
        <v>214</v>
      </c>
      <c r="B378" s="297"/>
      <c r="C378" s="297"/>
      <c r="D378" s="297"/>
      <c r="E378" s="297"/>
      <c r="F378" s="297"/>
      <c r="G378" s="298">
        <v>43335.68</v>
      </c>
    </row>
    <row r="379" spans="1:7" x14ac:dyDescent="0.2">
      <c r="A379" s="296" t="s">
        <v>215</v>
      </c>
      <c r="B379" s="297"/>
      <c r="C379" s="297"/>
      <c r="D379" s="297"/>
      <c r="E379" s="297"/>
      <c r="F379" s="297"/>
      <c r="G379" s="299">
        <v>183465.47</v>
      </c>
    </row>
    <row r="380" spans="1:7" x14ac:dyDescent="0.2">
      <c r="A380" s="296" t="s">
        <v>2158</v>
      </c>
      <c r="B380" s="297"/>
      <c r="C380" s="297"/>
      <c r="D380" s="297"/>
      <c r="E380" s="297"/>
      <c r="F380" s="297"/>
      <c r="G380" s="298">
        <v>161163.27000000002</v>
      </c>
    </row>
    <row r="381" spans="1:7" x14ac:dyDescent="0.2">
      <c r="A381" s="296" t="s">
        <v>217</v>
      </c>
      <c r="B381" s="297"/>
      <c r="C381" s="297"/>
      <c r="D381" s="297"/>
      <c r="E381" s="297"/>
      <c r="F381" s="297"/>
      <c r="G381" s="298">
        <v>72372.03</v>
      </c>
    </row>
    <row r="382" spans="1:7" x14ac:dyDescent="0.2">
      <c r="A382" s="296" t="s">
        <v>218</v>
      </c>
      <c r="B382" s="297"/>
      <c r="C382" s="297"/>
      <c r="D382" s="297"/>
      <c r="E382" s="297"/>
      <c r="F382" s="297"/>
      <c r="G382" s="298">
        <v>0</v>
      </c>
    </row>
    <row r="383" spans="1:7" x14ac:dyDescent="0.2">
      <c r="A383" s="296" t="s">
        <v>219</v>
      </c>
      <c r="B383" s="297"/>
      <c r="C383" s="297"/>
      <c r="D383" s="297"/>
      <c r="E383" s="297"/>
      <c r="F383" s="297"/>
      <c r="G383" s="298">
        <v>233535.30000000002</v>
      </c>
    </row>
    <row r="384" spans="1:7" x14ac:dyDescent="0.2">
      <c r="A384" s="296" t="s">
        <v>220</v>
      </c>
      <c r="B384" s="297"/>
      <c r="C384" s="297"/>
      <c r="D384" s="297"/>
      <c r="E384" s="297"/>
      <c r="F384" s="297"/>
      <c r="G384" s="299">
        <f>ROUND(G379+G383,2)</f>
        <v>417000.77</v>
      </c>
    </row>
    <row r="385" spans="1:7" x14ac:dyDescent="0.2">
      <c r="A385" s="296" t="s">
        <v>221</v>
      </c>
      <c r="B385" s="297"/>
      <c r="C385" s="297"/>
      <c r="D385" s="297"/>
      <c r="E385" s="297"/>
      <c r="F385" s="297"/>
      <c r="G385" s="298">
        <v>1</v>
      </c>
    </row>
    <row r="386" spans="1:7" x14ac:dyDescent="0.2">
      <c r="A386" s="296" t="s">
        <v>222</v>
      </c>
      <c r="B386" s="297"/>
      <c r="C386" s="297"/>
      <c r="D386" s="297"/>
      <c r="E386" s="297"/>
      <c r="F386" s="297"/>
      <c r="G386" s="299">
        <f>ROUND(G384*G385,2)</f>
        <v>417000.77</v>
      </c>
    </row>
    <row r="387" spans="1:7" x14ac:dyDescent="0.2">
      <c r="A387" s="300"/>
      <c r="B387" s="301"/>
      <c r="C387" s="301"/>
      <c r="D387" s="301"/>
      <c r="E387" s="301"/>
      <c r="F387" s="301"/>
      <c r="G387" s="302"/>
    </row>
    <row r="388" spans="1:7" ht="25.5" x14ac:dyDescent="0.2">
      <c r="A388" s="287" t="s">
        <v>782</v>
      </c>
      <c r="B388" s="290" t="s">
        <v>783</v>
      </c>
      <c r="C388" s="291" t="s">
        <v>207</v>
      </c>
      <c r="D388" s="291" t="s">
        <v>35</v>
      </c>
      <c r="E388" s="292"/>
      <c r="F388" s="283"/>
      <c r="G388" s="293"/>
    </row>
    <row r="389" spans="1:7" ht="25.5" x14ac:dyDescent="0.2">
      <c r="A389" s="294" t="s">
        <v>1299</v>
      </c>
      <c r="B389" s="284" t="s">
        <v>1300</v>
      </c>
      <c r="C389" s="295" t="s">
        <v>207</v>
      </c>
      <c r="D389" s="295" t="s">
        <v>210</v>
      </c>
      <c r="E389" s="292">
        <v>3</v>
      </c>
      <c r="F389" s="283">
        <v>68.13</v>
      </c>
      <c r="G389" s="293">
        <v>204.4</v>
      </c>
    </row>
    <row r="390" spans="1:7" ht="25.5" x14ac:dyDescent="0.2">
      <c r="A390" s="294" t="s">
        <v>1416</v>
      </c>
      <c r="B390" s="284" t="s">
        <v>1417</v>
      </c>
      <c r="C390" s="295" t="s">
        <v>207</v>
      </c>
      <c r="D390" s="295" t="s">
        <v>210</v>
      </c>
      <c r="E390" s="292">
        <v>2.2000000000000002</v>
      </c>
      <c r="F390" s="283">
        <v>75.959999999999994</v>
      </c>
      <c r="G390" s="293">
        <v>167.11</v>
      </c>
    </row>
    <row r="391" spans="1:7" ht="25.5" x14ac:dyDescent="0.2">
      <c r="A391" s="294" t="s">
        <v>1418</v>
      </c>
      <c r="B391" s="284" t="s">
        <v>1419</v>
      </c>
      <c r="C391" s="295" t="s">
        <v>207</v>
      </c>
      <c r="D391" s="295" t="s">
        <v>210</v>
      </c>
      <c r="E391" s="292">
        <v>18</v>
      </c>
      <c r="F391" s="283">
        <v>38.14</v>
      </c>
      <c r="G391" s="293">
        <v>686.58</v>
      </c>
    </row>
    <row r="392" spans="1:7" x14ac:dyDescent="0.2">
      <c r="A392" s="294" t="s">
        <v>1420</v>
      </c>
      <c r="B392" s="284" t="s">
        <v>1421</v>
      </c>
      <c r="C392" s="295" t="s">
        <v>1298</v>
      </c>
      <c r="D392" s="295" t="s">
        <v>210</v>
      </c>
      <c r="E392" s="292">
        <v>1.4</v>
      </c>
      <c r="F392" s="283">
        <v>165.81</v>
      </c>
      <c r="G392" s="293">
        <v>232.13</v>
      </c>
    </row>
    <row r="393" spans="1:7" x14ac:dyDescent="0.2">
      <c r="A393" s="294" t="s">
        <v>1422</v>
      </c>
      <c r="B393" s="284" t="s">
        <v>1423</v>
      </c>
      <c r="C393" s="295" t="s">
        <v>1298</v>
      </c>
      <c r="D393" s="295" t="s">
        <v>210</v>
      </c>
      <c r="E393" s="292">
        <v>11</v>
      </c>
      <c r="F393" s="283">
        <v>53.93</v>
      </c>
      <c r="G393" s="293">
        <v>593.23</v>
      </c>
    </row>
    <row r="394" spans="1:7" x14ac:dyDescent="0.2">
      <c r="A394" s="296" t="s">
        <v>213</v>
      </c>
      <c r="B394" s="297"/>
      <c r="C394" s="297"/>
      <c r="D394" s="297"/>
      <c r="E394" s="297"/>
      <c r="F394" s="297"/>
      <c r="G394" s="298">
        <v>1704.7</v>
      </c>
    </row>
    <row r="395" spans="1:7" x14ac:dyDescent="0.2">
      <c r="A395" s="296" t="s">
        <v>214</v>
      </c>
      <c r="B395" s="297"/>
      <c r="C395" s="297"/>
      <c r="D395" s="297"/>
      <c r="E395" s="297"/>
      <c r="F395" s="297"/>
      <c r="G395" s="298">
        <v>178.75</v>
      </c>
    </row>
    <row r="396" spans="1:7" x14ac:dyDescent="0.2">
      <c r="A396" s="296" t="s">
        <v>215</v>
      </c>
      <c r="B396" s="297"/>
      <c r="C396" s="297"/>
      <c r="D396" s="297"/>
      <c r="E396" s="297"/>
      <c r="F396" s="297"/>
      <c r="G396" s="299">
        <v>1883.45</v>
      </c>
    </row>
    <row r="397" spans="1:7" x14ac:dyDescent="0.2">
      <c r="A397" s="296" t="s">
        <v>2158</v>
      </c>
      <c r="B397" s="297"/>
      <c r="C397" s="297"/>
      <c r="D397" s="297"/>
      <c r="E397" s="297"/>
      <c r="F397" s="297"/>
      <c r="G397" s="298">
        <v>1960.5700000000008</v>
      </c>
    </row>
    <row r="398" spans="1:7" x14ac:dyDescent="0.2">
      <c r="A398" s="296" t="s">
        <v>217</v>
      </c>
      <c r="B398" s="297"/>
      <c r="C398" s="297"/>
      <c r="D398" s="297"/>
      <c r="E398" s="297"/>
      <c r="F398" s="297"/>
      <c r="G398" s="298">
        <v>807.25</v>
      </c>
    </row>
    <row r="399" spans="1:7" x14ac:dyDescent="0.2">
      <c r="A399" s="296" t="s">
        <v>218</v>
      </c>
      <c r="B399" s="297"/>
      <c r="C399" s="297"/>
      <c r="D399" s="297"/>
      <c r="E399" s="297"/>
      <c r="F399" s="297"/>
      <c r="G399" s="298">
        <v>0</v>
      </c>
    </row>
    <row r="400" spans="1:7" x14ac:dyDescent="0.2">
      <c r="A400" s="296" t="s">
        <v>219</v>
      </c>
      <c r="B400" s="297"/>
      <c r="C400" s="297"/>
      <c r="D400" s="297"/>
      <c r="E400" s="297"/>
      <c r="F400" s="297"/>
      <c r="G400" s="298">
        <v>2767.8200000000006</v>
      </c>
    </row>
    <row r="401" spans="1:7" x14ac:dyDescent="0.2">
      <c r="A401" s="296" t="s">
        <v>220</v>
      </c>
      <c r="B401" s="297"/>
      <c r="C401" s="297"/>
      <c r="D401" s="297"/>
      <c r="E401" s="297"/>
      <c r="F401" s="297"/>
      <c r="G401" s="299">
        <f>ROUND(G396+G400,2)</f>
        <v>4651.2700000000004</v>
      </c>
    </row>
    <row r="402" spans="1:7" x14ac:dyDescent="0.2">
      <c r="A402" s="296" t="s">
        <v>221</v>
      </c>
      <c r="B402" s="297"/>
      <c r="C402" s="297"/>
      <c r="D402" s="297"/>
      <c r="E402" s="297"/>
      <c r="F402" s="297"/>
      <c r="G402" s="298">
        <v>4</v>
      </c>
    </row>
    <row r="403" spans="1:7" x14ac:dyDescent="0.2">
      <c r="A403" s="296" t="s">
        <v>222</v>
      </c>
      <c r="B403" s="297"/>
      <c r="C403" s="297"/>
      <c r="D403" s="297"/>
      <c r="E403" s="297"/>
      <c r="F403" s="297"/>
      <c r="G403" s="299">
        <f>ROUND(G401*G402,2)</f>
        <v>18605.080000000002</v>
      </c>
    </row>
    <row r="404" spans="1:7" x14ac:dyDescent="0.2">
      <c r="A404" s="300"/>
      <c r="B404" s="301"/>
      <c r="C404" s="301"/>
      <c r="D404" s="301"/>
      <c r="E404" s="301"/>
      <c r="F404" s="301"/>
      <c r="G404" s="302"/>
    </row>
    <row r="405" spans="1:7" x14ac:dyDescent="0.2">
      <c r="A405" s="287" t="s">
        <v>1593</v>
      </c>
      <c r="B405" s="288" t="s">
        <v>1855</v>
      </c>
      <c r="C405" s="288"/>
      <c r="D405" s="288"/>
      <c r="E405" s="288"/>
      <c r="F405" s="288"/>
      <c r="G405" s="289"/>
    </row>
    <row r="406" spans="1:7" ht="25.5" x14ac:dyDescent="0.2">
      <c r="A406" s="287" t="s">
        <v>1853</v>
      </c>
      <c r="B406" s="290" t="s">
        <v>1854</v>
      </c>
      <c r="C406" s="291" t="s">
        <v>207</v>
      </c>
      <c r="D406" s="291" t="s">
        <v>40</v>
      </c>
      <c r="E406" s="292"/>
      <c r="F406" s="283"/>
      <c r="G406" s="293"/>
    </row>
    <row r="407" spans="1:7" ht="38.25" x14ac:dyDescent="0.2">
      <c r="A407" s="294" t="s">
        <v>1856</v>
      </c>
      <c r="B407" s="284" t="s">
        <v>1857</v>
      </c>
      <c r="C407" s="295" t="s">
        <v>259</v>
      </c>
      <c r="D407" s="295" t="s">
        <v>40</v>
      </c>
      <c r="E407" s="292">
        <v>1</v>
      </c>
      <c r="F407" s="283">
        <v>91.32</v>
      </c>
      <c r="G407" s="293">
        <v>91.32</v>
      </c>
    </row>
    <row r="408" spans="1:7" x14ac:dyDescent="0.2">
      <c r="A408" s="296" t="s">
        <v>213</v>
      </c>
      <c r="B408" s="297"/>
      <c r="C408" s="297"/>
      <c r="D408" s="297"/>
      <c r="E408" s="297"/>
      <c r="F408" s="297"/>
      <c r="G408" s="298">
        <v>0</v>
      </c>
    </row>
    <row r="409" spans="1:7" x14ac:dyDescent="0.2">
      <c r="A409" s="296" t="s">
        <v>214</v>
      </c>
      <c r="B409" s="297"/>
      <c r="C409" s="297"/>
      <c r="D409" s="297"/>
      <c r="E409" s="297"/>
      <c r="F409" s="297"/>
      <c r="G409" s="298">
        <v>91.32</v>
      </c>
    </row>
    <row r="410" spans="1:7" x14ac:dyDescent="0.2">
      <c r="A410" s="296" t="s">
        <v>215</v>
      </c>
      <c r="B410" s="297"/>
      <c r="C410" s="297"/>
      <c r="D410" s="297"/>
      <c r="E410" s="297"/>
      <c r="F410" s="297"/>
      <c r="G410" s="299">
        <v>91.32</v>
      </c>
    </row>
    <row r="411" spans="1:7" x14ac:dyDescent="0.2">
      <c r="A411" s="296" t="s">
        <v>2158</v>
      </c>
      <c r="B411" s="297"/>
      <c r="C411" s="297"/>
      <c r="D411" s="297"/>
      <c r="E411" s="297"/>
      <c r="F411" s="297"/>
      <c r="G411" s="298">
        <v>0</v>
      </c>
    </row>
    <row r="412" spans="1:7" x14ac:dyDescent="0.2">
      <c r="A412" s="296" t="s">
        <v>217</v>
      </c>
      <c r="B412" s="297"/>
      <c r="C412" s="297"/>
      <c r="D412" s="297"/>
      <c r="E412" s="297"/>
      <c r="F412" s="297"/>
      <c r="G412" s="298">
        <v>19.180000000000007</v>
      </c>
    </row>
    <row r="413" spans="1:7" x14ac:dyDescent="0.2">
      <c r="A413" s="296" t="s">
        <v>218</v>
      </c>
      <c r="B413" s="297"/>
      <c r="C413" s="297"/>
      <c r="D413" s="297"/>
      <c r="E413" s="297"/>
      <c r="F413" s="297"/>
      <c r="G413" s="298">
        <v>0</v>
      </c>
    </row>
    <row r="414" spans="1:7" x14ac:dyDescent="0.2">
      <c r="A414" s="296" t="s">
        <v>219</v>
      </c>
      <c r="B414" s="297"/>
      <c r="C414" s="297"/>
      <c r="D414" s="297"/>
      <c r="E414" s="297"/>
      <c r="F414" s="297"/>
      <c r="G414" s="298">
        <v>19.180000000000007</v>
      </c>
    </row>
    <row r="415" spans="1:7" x14ac:dyDescent="0.2">
      <c r="A415" s="296" t="s">
        <v>220</v>
      </c>
      <c r="B415" s="297"/>
      <c r="C415" s="297"/>
      <c r="D415" s="297"/>
      <c r="E415" s="297"/>
      <c r="F415" s="297"/>
      <c r="G415" s="299">
        <f>ROUND(G410+G414,2)</f>
        <v>110.5</v>
      </c>
    </row>
    <row r="416" spans="1:7" x14ac:dyDescent="0.2">
      <c r="A416" s="296" t="s">
        <v>221</v>
      </c>
      <c r="B416" s="297"/>
      <c r="C416" s="297"/>
      <c r="D416" s="297"/>
      <c r="E416" s="297"/>
      <c r="F416" s="297"/>
      <c r="G416" s="298">
        <v>60</v>
      </c>
    </row>
    <row r="417" spans="1:7" x14ac:dyDescent="0.2">
      <c r="A417" s="296" t="s">
        <v>222</v>
      </c>
      <c r="B417" s="297"/>
      <c r="C417" s="297"/>
      <c r="D417" s="297"/>
      <c r="E417" s="297"/>
      <c r="F417" s="297"/>
      <c r="G417" s="299">
        <f>ROUND(G415*G416,2)</f>
        <v>6630</v>
      </c>
    </row>
    <row r="418" spans="1:7" x14ac:dyDescent="0.2">
      <c r="A418" s="300"/>
      <c r="B418" s="301"/>
      <c r="C418" s="301"/>
      <c r="D418" s="301"/>
      <c r="E418" s="301"/>
      <c r="F418" s="301"/>
      <c r="G418" s="302"/>
    </row>
    <row r="419" spans="1:7" x14ac:dyDescent="0.2">
      <c r="A419" s="287">
        <v>2</v>
      </c>
      <c r="B419" s="288" t="s">
        <v>36</v>
      </c>
      <c r="C419" s="288"/>
      <c r="D419" s="288"/>
      <c r="E419" s="288"/>
      <c r="F419" s="288"/>
      <c r="G419" s="289"/>
    </row>
    <row r="420" spans="1:7" x14ac:dyDescent="0.2">
      <c r="A420" s="287" t="s">
        <v>180</v>
      </c>
      <c r="B420" s="288" t="s">
        <v>421</v>
      </c>
      <c r="C420" s="288"/>
      <c r="D420" s="288"/>
      <c r="E420" s="288"/>
      <c r="F420" s="288"/>
      <c r="G420" s="289"/>
    </row>
    <row r="421" spans="1:7" ht="63.75" x14ac:dyDescent="0.2">
      <c r="A421" s="287" t="s">
        <v>563</v>
      </c>
      <c r="B421" s="290" t="s">
        <v>564</v>
      </c>
      <c r="C421" s="291" t="s">
        <v>207</v>
      </c>
      <c r="D421" s="291" t="s">
        <v>37</v>
      </c>
      <c r="E421" s="292"/>
      <c r="F421" s="283"/>
      <c r="G421" s="293"/>
    </row>
    <row r="422" spans="1:7" ht="63.75" x14ac:dyDescent="0.2">
      <c r="A422" s="294" t="s">
        <v>1037</v>
      </c>
      <c r="B422" s="284" t="s">
        <v>1038</v>
      </c>
      <c r="C422" s="295" t="s">
        <v>207</v>
      </c>
      <c r="D422" s="295" t="s">
        <v>1039</v>
      </c>
      <c r="E422" s="292">
        <v>0.1673</v>
      </c>
      <c r="F422" s="283">
        <v>11.88</v>
      </c>
      <c r="G422" s="293">
        <v>1.99</v>
      </c>
    </row>
    <row r="423" spans="1:7" ht="25.5" x14ac:dyDescent="0.2">
      <c r="A423" s="294" t="s">
        <v>1040</v>
      </c>
      <c r="B423" s="284" t="s">
        <v>1041</v>
      </c>
      <c r="C423" s="295" t="s">
        <v>207</v>
      </c>
      <c r="D423" s="295" t="s">
        <v>210</v>
      </c>
      <c r="E423" s="292">
        <v>0.55459999999999998</v>
      </c>
      <c r="F423" s="283">
        <v>20.49</v>
      </c>
      <c r="G423" s="293">
        <v>11.36</v>
      </c>
    </row>
    <row r="424" spans="1:7" ht="25.5" x14ac:dyDescent="0.2">
      <c r="A424" s="294" t="s">
        <v>246</v>
      </c>
      <c r="B424" s="284" t="s">
        <v>247</v>
      </c>
      <c r="C424" s="295" t="s">
        <v>207</v>
      </c>
      <c r="D424" s="295" t="s">
        <v>210</v>
      </c>
      <c r="E424" s="292">
        <v>0.10580000000000001</v>
      </c>
      <c r="F424" s="283">
        <v>19.41</v>
      </c>
      <c r="G424" s="293">
        <v>2.0499999999999998</v>
      </c>
    </row>
    <row r="425" spans="1:7" x14ac:dyDescent="0.2">
      <c r="A425" s="296" t="s">
        <v>213</v>
      </c>
      <c r="B425" s="297"/>
      <c r="C425" s="297"/>
      <c r="D425" s="297"/>
      <c r="E425" s="297"/>
      <c r="F425" s="297"/>
      <c r="G425" s="298">
        <v>9.0399999999999991</v>
      </c>
    </row>
    <row r="426" spans="1:7" x14ac:dyDescent="0.2">
      <c r="A426" s="296" t="s">
        <v>214</v>
      </c>
      <c r="B426" s="297"/>
      <c r="C426" s="297"/>
      <c r="D426" s="297"/>
      <c r="E426" s="297"/>
      <c r="F426" s="297"/>
      <c r="G426" s="298">
        <v>6.37</v>
      </c>
    </row>
    <row r="427" spans="1:7" x14ac:dyDescent="0.2">
      <c r="A427" s="296" t="s">
        <v>215</v>
      </c>
      <c r="B427" s="297"/>
      <c r="C427" s="297"/>
      <c r="D427" s="297"/>
      <c r="E427" s="297"/>
      <c r="F427" s="297"/>
      <c r="G427" s="299">
        <v>15.41</v>
      </c>
    </row>
    <row r="428" spans="1:7" x14ac:dyDescent="0.2">
      <c r="A428" s="296" t="s">
        <v>2158</v>
      </c>
      <c r="B428" s="297"/>
      <c r="C428" s="297"/>
      <c r="D428" s="297"/>
      <c r="E428" s="297"/>
      <c r="F428" s="297"/>
      <c r="G428" s="298">
        <v>10.389999999999999</v>
      </c>
    </row>
    <row r="429" spans="1:7" x14ac:dyDescent="0.2">
      <c r="A429" s="296" t="s">
        <v>217</v>
      </c>
      <c r="B429" s="297"/>
      <c r="C429" s="297"/>
      <c r="D429" s="297"/>
      <c r="E429" s="297"/>
      <c r="F429" s="297"/>
      <c r="G429" s="298">
        <v>5.42</v>
      </c>
    </row>
    <row r="430" spans="1:7" x14ac:dyDescent="0.2">
      <c r="A430" s="296" t="s">
        <v>218</v>
      </c>
      <c r="B430" s="297"/>
      <c r="C430" s="297"/>
      <c r="D430" s="297"/>
      <c r="E430" s="297"/>
      <c r="F430" s="297"/>
      <c r="G430" s="298">
        <v>0</v>
      </c>
    </row>
    <row r="431" spans="1:7" x14ac:dyDescent="0.2">
      <c r="A431" s="296" t="s">
        <v>219</v>
      </c>
      <c r="B431" s="297"/>
      <c r="C431" s="297"/>
      <c r="D431" s="297"/>
      <c r="E431" s="297"/>
      <c r="F431" s="297"/>
      <c r="G431" s="298">
        <v>15.809999999999999</v>
      </c>
    </row>
    <row r="432" spans="1:7" x14ac:dyDescent="0.2">
      <c r="A432" s="296" t="s">
        <v>220</v>
      </c>
      <c r="B432" s="297"/>
      <c r="C432" s="297"/>
      <c r="D432" s="297"/>
      <c r="E432" s="297"/>
      <c r="F432" s="297"/>
      <c r="G432" s="299">
        <f>ROUND(G427+G431,2)</f>
        <v>31.22</v>
      </c>
    </row>
    <row r="433" spans="1:7" x14ac:dyDescent="0.2">
      <c r="A433" s="296" t="s">
        <v>221</v>
      </c>
      <c r="B433" s="297"/>
      <c r="C433" s="297"/>
      <c r="D433" s="297"/>
      <c r="E433" s="297"/>
      <c r="F433" s="297"/>
      <c r="G433" s="298">
        <v>100</v>
      </c>
    </row>
    <row r="434" spans="1:7" x14ac:dyDescent="0.2">
      <c r="A434" s="296" t="s">
        <v>222</v>
      </c>
      <c r="B434" s="297"/>
      <c r="C434" s="297"/>
      <c r="D434" s="297"/>
      <c r="E434" s="297"/>
      <c r="F434" s="297"/>
      <c r="G434" s="299">
        <f>ROUND(G432*G433,2)</f>
        <v>3122</v>
      </c>
    </row>
    <row r="435" spans="1:7" x14ac:dyDescent="0.2">
      <c r="A435" s="300"/>
      <c r="B435" s="301"/>
      <c r="C435" s="301"/>
      <c r="D435" s="301"/>
      <c r="E435" s="301"/>
      <c r="F435" s="301"/>
      <c r="G435" s="302"/>
    </row>
    <row r="436" spans="1:7" ht="25.5" x14ac:dyDescent="0.2">
      <c r="A436" s="287" t="s">
        <v>51</v>
      </c>
      <c r="B436" s="290" t="s">
        <v>422</v>
      </c>
      <c r="C436" s="291" t="s">
        <v>207</v>
      </c>
      <c r="D436" s="291" t="s">
        <v>37</v>
      </c>
      <c r="E436" s="292"/>
      <c r="F436" s="283"/>
      <c r="G436" s="293"/>
    </row>
    <row r="437" spans="1:7" ht="25.5" x14ac:dyDescent="0.2">
      <c r="A437" s="294">
        <v>4491</v>
      </c>
      <c r="B437" s="284" t="s">
        <v>223</v>
      </c>
      <c r="C437" s="295" t="s">
        <v>224</v>
      </c>
      <c r="D437" s="295" t="s">
        <v>40</v>
      </c>
      <c r="E437" s="292">
        <v>1.2273000000000001</v>
      </c>
      <c r="F437" s="283">
        <v>8.14</v>
      </c>
      <c r="G437" s="293">
        <v>9.99</v>
      </c>
    </row>
    <row r="438" spans="1:7" ht="25.5" x14ac:dyDescent="0.2">
      <c r="A438" s="294">
        <v>5061</v>
      </c>
      <c r="B438" s="284" t="s">
        <v>225</v>
      </c>
      <c r="C438" s="295" t="s">
        <v>224</v>
      </c>
      <c r="D438" s="295" t="s">
        <v>39</v>
      </c>
      <c r="E438" s="292">
        <v>6.8000000000000005E-2</v>
      </c>
      <c r="F438" s="283">
        <v>11.13</v>
      </c>
      <c r="G438" s="293">
        <v>0.76</v>
      </c>
    </row>
    <row r="439" spans="1:7" ht="25.5" x14ac:dyDescent="0.2">
      <c r="A439" s="294">
        <v>6194</v>
      </c>
      <c r="B439" s="284" t="s">
        <v>226</v>
      </c>
      <c r="C439" s="295" t="s">
        <v>224</v>
      </c>
      <c r="D439" s="295" t="s">
        <v>40</v>
      </c>
      <c r="E439" s="292">
        <v>2</v>
      </c>
      <c r="F439" s="283">
        <v>5.81</v>
      </c>
      <c r="G439" s="293">
        <v>11.62</v>
      </c>
    </row>
    <row r="440" spans="1:7" ht="51" x14ac:dyDescent="0.2">
      <c r="A440" s="294">
        <v>7243</v>
      </c>
      <c r="B440" s="284" t="s">
        <v>227</v>
      </c>
      <c r="C440" s="295" t="s">
        <v>224</v>
      </c>
      <c r="D440" s="295" t="s">
        <v>37</v>
      </c>
      <c r="E440" s="292">
        <v>0.58530000000000004</v>
      </c>
      <c r="F440" s="283">
        <v>47.39</v>
      </c>
      <c r="G440" s="293">
        <v>27.74</v>
      </c>
    </row>
    <row r="441" spans="1:7" ht="25.5" x14ac:dyDescent="0.2">
      <c r="A441" s="294" t="s">
        <v>228</v>
      </c>
      <c r="B441" s="284" t="s">
        <v>229</v>
      </c>
      <c r="C441" s="295" t="s">
        <v>207</v>
      </c>
      <c r="D441" s="295" t="s">
        <v>210</v>
      </c>
      <c r="E441" s="292">
        <v>0.49199999999999999</v>
      </c>
      <c r="F441" s="283">
        <v>20.12</v>
      </c>
      <c r="G441" s="293">
        <v>9.9</v>
      </c>
    </row>
    <row r="442" spans="1:7" ht="25.5" x14ac:dyDescent="0.2">
      <c r="A442" s="294" t="s">
        <v>230</v>
      </c>
      <c r="B442" s="284" t="s">
        <v>231</v>
      </c>
      <c r="C442" s="295" t="s">
        <v>207</v>
      </c>
      <c r="D442" s="295" t="s">
        <v>210</v>
      </c>
      <c r="E442" s="292">
        <v>0.73499999999999999</v>
      </c>
      <c r="F442" s="283">
        <v>21.08</v>
      </c>
      <c r="G442" s="293">
        <v>15.49</v>
      </c>
    </row>
    <row r="443" spans="1:7" ht="38.25" x14ac:dyDescent="0.2">
      <c r="A443" s="294" t="s">
        <v>232</v>
      </c>
      <c r="B443" s="284" t="s">
        <v>233</v>
      </c>
      <c r="C443" s="295" t="s">
        <v>207</v>
      </c>
      <c r="D443" s="295" t="s">
        <v>234</v>
      </c>
      <c r="E443" s="292">
        <v>6.6E-3</v>
      </c>
      <c r="F443" s="283">
        <v>23.82</v>
      </c>
      <c r="G443" s="293">
        <v>0.16</v>
      </c>
    </row>
    <row r="444" spans="1:7" ht="38.25" x14ac:dyDescent="0.2">
      <c r="A444" s="294" t="s">
        <v>235</v>
      </c>
      <c r="B444" s="284" t="s">
        <v>236</v>
      </c>
      <c r="C444" s="295" t="s">
        <v>207</v>
      </c>
      <c r="D444" s="295" t="s">
        <v>237</v>
      </c>
      <c r="E444" s="292">
        <v>2.64E-2</v>
      </c>
      <c r="F444" s="283">
        <v>22.57</v>
      </c>
      <c r="G444" s="293">
        <v>0.6</v>
      </c>
    </row>
    <row r="445" spans="1:7" ht="51" x14ac:dyDescent="0.2">
      <c r="A445" s="294" t="s">
        <v>238</v>
      </c>
      <c r="B445" s="284" t="s">
        <v>239</v>
      </c>
      <c r="C445" s="295" t="s">
        <v>207</v>
      </c>
      <c r="D445" s="295" t="s">
        <v>38</v>
      </c>
      <c r="E445" s="292">
        <v>6.1000000000000004E-3</v>
      </c>
      <c r="F445" s="283">
        <v>387.72</v>
      </c>
      <c r="G445" s="293">
        <v>2.37</v>
      </c>
    </row>
    <row r="446" spans="1:7" x14ac:dyDescent="0.2">
      <c r="A446" s="296" t="s">
        <v>213</v>
      </c>
      <c r="B446" s="297"/>
      <c r="C446" s="297"/>
      <c r="D446" s="297"/>
      <c r="E446" s="297"/>
      <c r="F446" s="297"/>
      <c r="G446" s="298">
        <v>15.43</v>
      </c>
    </row>
    <row r="447" spans="1:7" x14ac:dyDescent="0.2">
      <c r="A447" s="296" t="s">
        <v>214</v>
      </c>
      <c r="B447" s="297"/>
      <c r="C447" s="297"/>
      <c r="D447" s="297"/>
      <c r="E447" s="297"/>
      <c r="F447" s="297"/>
      <c r="G447" s="298">
        <v>63.190000000000005</v>
      </c>
    </row>
    <row r="448" spans="1:7" x14ac:dyDescent="0.2">
      <c r="A448" s="296" t="s">
        <v>215</v>
      </c>
      <c r="B448" s="297"/>
      <c r="C448" s="297"/>
      <c r="D448" s="297"/>
      <c r="E448" s="297"/>
      <c r="F448" s="297"/>
      <c r="G448" s="299">
        <v>78.62</v>
      </c>
    </row>
    <row r="449" spans="1:7" x14ac:dyDescent="0.2">
      <c r="A449" s="296" t="s">
        <v>2158</v>
      </c>
      <c r="B449" s="297"/>
      <c r="C449" s="297"/>
      <c r="D449" s="297"/>
      <c r="E449" s="297"/>
      <c r="F449" s="297"/>
      <c r="G449" s="298">
        <v>17.739999999999998</v>
      </c>
    </row>
    <row r="450" spans="1:7" x14ac:dyDescent="0.2">
      <c r="A450" s="296" t="s">
        <v>217</v>
      </c>
      <c r="B450" s="297"/>
      <c r="C450" s="297"/>
      <c r="D450" s="297"/>
      <c r="E450" s="297"/>
      <c r="F450" s="297"/>
      <c r="G450" s="298">
        <v>20.239999999999991</v>
      </c>
    </row>
    <row r="451" spans="1:7" x14ac:dyDescent="0.2">
      <c r="A451" s="296" t="s">
        <v>218</v>
      </c>
      <c r="B451" s="297"/>
      <c r="C451" s="297"/>
      <c r="D451" s="297"/>
      <c r="E451" s="297"/>
      <c r="F451" s="297"/>
      <c r="G451" s="298">
        <v>0</v>
      </c>
    </row>
    <row r="452" spans="1:7" x14ac:dyDescent="0.2">
      <c r="A452" s="296" t="s">
        <v>219</v>
      </c>
      <c r="B452" s="297"/>
      <c r="C452" s="297"/>
      <c r="D452" s="297"/>
      <c r="E452" s="297"/>
      <c r="F452" s="297"/>
      <c r="G452" s="298">
        <v>37.97999999999999</v>
      </c>
    </row>
    <row r="453" spans="1:7" x14ac:dyDescent="0.2">
      <c r="A453" s="296" t="s">
        <v>220</v>
      </c>
      <c r="B453" s="297"/>
      <c r="C453" s="297"/>
      <c r="D453" s="297"/>
      <c r="E453" s="297"/>
      <c r="F453" s="297"/>
      <c r="G453" s="299">
        <f>ROUND(G448+G452,2)</f>
        <v>116.6</v>
      </c>
    </row>
    <row r="454" spans="1:7" x14ac:dyDescent="0.2">
      <c r="A454" s="296" t="s">
        <v>221</v>
      </c>
      <c r="B454" s="297"/>
      <c r="C454" s="297"/>
      <c r="D454" s="297"/>
      <c r="E454" s="297"/>
      <c r="F454" s="297"/>
      <c r="G454" s="298">
        <v>106.74</v>
      </c>
    </row>
    <row r="455" spans="1:7" x14ac:dyDescent="0.2">
      <c r="A455" s="296" t="s">
        <v>222</v>
      </c>
      <c r="B455" s="297"/>
      <c r="C455" s="297"/>
      <c r="D455" s="297"/>
      <c r="E455" s="297"/>
      <c r="F455" s="297"/>
      <c r="G455" s="299">
        <f>ROUND(G453*G454,2)</f>
        <v>12445.88</v>
      </c>
    </row>
    <row r="456" spans="1:7" x14ac:dyDescent="0.2">
      <c r="A456" s="300"/>
      <c r="B456" s="301"/>
      <c r="C456" s="301"/>
      <c r="D456" s="301"/>
      <c r="E456" s="301"/>
      <c r="F456" s="301"/>
      <c r="G456" s="302"/>
    </row>
    <row r="457" spans="1:7" ht="38.25" x14ac:dyDescent="0.2">
      <c r="A457" s="287" t="s">
        <v>52</v>
      </c>
      <c r="B457" s="290" t="s">
        <v>53</v>
      </c>
      <c r="C457" s="291" t="s">
        <v>207</v>
      </c>
      <c r="D457" s="291" t="s">
        <v>37</v>
      </c>
      <c r="E457" s="292"/>
      <c r="F457" s="283"/>
      <c r="G457" s="293"/>
    </row>
    <row r="458" spans="1:7" ht="25.5" x14ac:dyDescent="0.2">
      <c r="A458" s="294" t="s">
        <v>240</v>
      </c>
      <c r="B458" s="284" t="s">
        <v>241</v>
      </c>
      <c r="C458" s="295" t="s">
        <v>207</v>
      </c>
      <c r="D458" s="295" t="s">
        <v>37</v>
      </c>
      <c r="E458" s="292">
        <v>0.5</v>
      </c>
      <c r="F458" s="283">
        <v>19.309999999999999</v>
      </c>
      <c r="G458" s="293">
        <v>9.66</v>
      </c>
    </row>
    <row r="459" spans="1:7" ht="25.5" x14ac:dyDescent="0.2">
      <c r="A459" s="294">
        <v>4509</v>
      </c>
      <c r="B459" s="284" t="s">
        <v>242</v>
      </c>
      <c r="C459" s="295" t="s">
        <v>224</v>
      </c>
      <c r="D459" s="295" t="s">
        <v>40</v>
      </c>
      <c r="E459" s="292">
        <v>3.2082999999999999</v>
      </c>
      <c r="F459" s="283">
        <v>4.13</v>
      </c>
      <c r="G459" s="293">
        <v>13.25</v>
      </c>
    </row>
    <row r="460" spans="1:7" ht="51" x14ac:dyDescent="0.2">
      <c r="A460" s="294">
        <v>4813</v>
      </c>
      <c r="B460" s="284" t="s">
        <v>243</v>
      </c>
      <c r="C460" s="295" t="s">
        <v>224</v>
      </c>
      <c r="D460" s="295" t="s">
        <v>37</v>
      </c>
      <c r="E460" s="292">
        <v>1</v>
      </c>
      <c r="F460" s="283">
        <v>400</v>
      </c>
      <c r="G460" s="293">
        <v>400</v>
      </c>
    </row>
    <row r="461" spans="1:7" ht="25.5" x14ac:dyDescent="0.2">
      <c r="A461" s="294">
        <v>5065</v>
      </c>
      <c r="B461" s="284" t="s">
        <v>244</v>
      </c>
      <c r="C461" s="295" t="s">
        <v>224</v>
      </c>
      <c r="D461" s="295" t="s">
        <v>39</v>
      </c>
      <c r="E461" s="292">
        <v>1.1299999999999999E-2</v>
      </c>
      <c r="F461" s="283">
        <v>21.53</v>
      </c>
      <c r="G461" s="293">
        <v>0.24</v>
      </c>
    </row>
    <row r="462" spans="1:7" ht="25.5" x14ac:dyDescent="0.2">
      <c r="A462" s="294">
        <v>5069</v>
      </c>
      <c r="B462" s="284" t="s">
        <v>245</v>
      </c>
      <c r="C462" s="295" t="s">
        <v>224</v>
      </c>
      <c r="D462" s="295" t="s">
        <v>39</v>
      </c>
      <c r="E462" s="292">
        <v>1.32E-2</v>
      </c>
      <c r="F462" s="283">
        <v>11.54</v>
      </c>
      <c r="G462" s="293">
        <v>0.15</v>
      </c>
    </row>
    <row r="463" spans="1:7" ht="25.5" x14ac:dyDescent="0.2">
      <c r="A463" s="294" t="s">
        <v>230</v>
      </c>
      <c r="B463" s="284" t="s">
        <v>231</v>
      </c>
      <c r="C463" s="295" t="s">
        <v>207</v>
      </c>
      <c r="D463" s="295" t="s">
        <v>210</v>
      </c>
      <c r="E463" s="292">
        <v>0.37290000000000001</v>
      </c>
      <c r="F463" s="283">
        <v>21.08</v>
      </c>
      <c r="G463" s="293">
        <v>7.86</v>
      </c>
    </row>
    <row r="464" spans="1:7" ht="25.5" x14ac:dyDescent="0.2">
      <c r="A464" s="294" t="s">
        <v>246</v>
      </c>
      <c r="B464" s="284" t="s">
        <v>247</v>
      </c>
      <c r="C464" s="295" t="s">
        <v>207</v>
      </c>
      <c r="D464" s="295" t="s">
        <v>210</v>
      </c>
      <c r="E464" s="292">
        <v>1.1186</v>
      </c>
      <c r="F464" s="283">
        <v>19.41</v>
      </c>
      <c r="G464" s="293">
        <v>21.71</v>
      </c>
    </row>
    <row r="465" spans="1:7" x14ac:dyDescent="0.2">
      <c r="A465" s="296" t="s">
        <v>213</v>
      </c>
      <c r="B465" s="297"/>
      <c r="C465" s="297"/>
      <c r="D465" s="297"/>
      <c r="E465" s="297"/>
      <c r="F465" s="297"/>
      <c r="G465" s="298">
        <v>18.77</v>
      </c>
    </row>
    <row r="466" spans="1:7" x14ac:dyDescent="0.2">
      <c r="A466" s="296" t="s">
        <v>214</v>
      </c>
      <c r="B466" s="297"/>
      <c r="C466" s="297"/>
      <c r="D466" s="297"/>
      <c r="E466" s="297"/>
      <c r="F466" s="297"/>
      <c r="G466" s="298">
        <v>434.11</v>
      </c>
    </row>
    <row r="467" spans="1:7" x14ac:dyDescent="0.2">
      <c r="A467" s="296" t="s">
        <v>215</v>
      </c>
      <c r="B467" s="297"/>
      <c r="C467" s="297"/>
      <c r="D467" s="297"/>
      <c r="E467" s="297"/>
      <c r="F467" s="297"/>
      <c r="G467" s="299">
        <v>452.88</v>
      </c>
    </row>
    <row r="468" spans="1:7" x14ac:dyDescent="0.2">
      <c r="A468" s="296" t="s">
        <v>2158</v>
      </c>
      <c r="B468" s="297"/>
      <c r="C468" s="297"/>
      <c r="D468" s="297"/>
      <c r="E468" s="297"/>
      <c r="F468" s="297"/>
      <c r="G468" s="298">
        <v>21.59</v>
      </c>
    </row>
    <row r="469" spans="1:7" x14ac:dyDescent="0.2">
      <c r="A469" s="296" t="s">
        <v>217</v>
      </c>
      <c r="B469" s="297"/>
      <c r="C469" s="297"/>
      <c r="D469" s="297"/>
      <c r="E469" s="297"/>
      <c r="F469" s="297"/>
      <c r="G469" s="298">
        <v>99.640000000000015</v>
      </c>
    </row>
    <row r="470" spans="1:7" x14ac:dyDescent="0.2">
      <c r="A470" s="296" t="s">
        <v>218</v>
      </c>
      <c r="B470" s="297"/>
      <c r="C470" s="297"/>
      <c r="D470" s="297"/>
      <c r="E470" s="297"/>
      <c r="F470" s="297"/>
      <c r="G470" s="298">
        <v>0</v>
      </c>
    </row>
    <row r="471" spans="1:7" x14ac:dyDescent="0.2">
      <c r="A471" s="296" t="s">
        <v>219</v>
      </c>
      <c r="B471" s="297"/>
      <c r="C471" s="297"/>
      <c r="D471" s="297"/>
      <c r="E471" s="297"/>
      <c r="F471" s="297"/>
      <c r="G471" s="298">
        <v>121.23000000000002</v>
      </c>
    </row>
    <row r="472" spans="1:7" x14ac:dyDescent="0.2">
      <c r="A472" s="296" t="s">
        <v>220</v>
      </c>
      <c r="B472" s="297"/>
      <c r="C472" s="297"/>
      <c r="D472" s="297"/>
      <c r="E472" s="297"/>
      <c r="F472" s="297"/>
      <c r="G472" s="299">
        <f>ROUND(G467+G471,2)</f>
        <v>574.11</v>
      </c>
    </row>
    <row r="473" spans="1:7" x14ac:dyDescent="0.2">
      <c r="A473" s="296" t="s">
        <v>221</v>
      </c>
      <c r="B473" s="297"/>
      <c r="C473" s="297"/>
      <c r="D473" s="297"/>
      <c r="E473" s="297"/>
      <c r="F473" s="297"/>
      <c r="G473" s="298">
        <v>12</v>
      </c>
    </row>
    <row r="474" spans="1:7" x14ac:dyDescent="0.2">
      <c r="A474" s="296" t="s">
        <v>222</v>
      </c>
      <c r="B474" s="297"/>
      <c r="C474" s="297"/>
      <c r="D474" s="297"/>
      <c r="E474" s="297"/>
      <c r="F474" s="297"/>
      <c r="G474" s="299">
        <f>ROUND(G472*G473,2)</f>
        <v>6889.32</v>
      </c>
    </row>
    <row r="475" spans="1:7" x14ac:dyDescent="0.2">
      <c r="A475" s="300"/>
      <c r="B475" s="301"/>
      <c r="C475" s="301"/>
      <c r="D475" s="301"/>
      <c r="E475" s="301"/>
      <c r="F475" s="301"/>
      <c r="G475" s="302"/>
    </row>
    <row r="476" spans="1:7" ht="51" x14ac:dyDescent="0.2">
      <c r="A476" s="287" t="s">
        <v>1962</v>
      </c>
      <c r="B476" s="290" t="s">
        <v>1964</v>
      </c>
      <c r="C476" s="291" t="s">
        <v>207</v>
      </c>
      <c r="D476" s="291" t="s">
        <v>56</v>
      </c>
      <c r="E476" s="292"/>
      <c r="F476" s="283"/>
      <c r="G476" s="293"/>
    </row>
    <row r="477" spans="1:7" ht="25.5" x14ac:dyDescent="0.2">
      <c r="A477" s="294" t="s">
        <v>251</v>
      </c>
      <c r="B477" s="284" t="s">
        <v>252</v>
      </c>
      <c r="C477" s="295" t="s">
        <v>207</v>
      </c>
      <c r="D477" s="295" t="s">
        <v>210</v>
      </c>
      <c r="E477" s="292">
        <v>1.32</v>
      </c>
      <c r="F477" s="283">
        <v>19.41</v>
      </c>
      <c r="G477" s="293">
        <v>25.62</v>
      </c>
    </row>
    <row r="478" spans="1:7" ht="25.5" x14ac:dyDescent="0.2">
      <c r="A478" s="294" t="s">
        <v>253</v>
      </c>
      <c r="B478" s="284" t="s">
        <v>254</v>
      </c>
      <c r="C478" s="295" t="s">
        <v>207</v>
      </c>
      <c r="D478" s="295" t="s">
        <v>210</v>
      </c>
      <c r="E478" s="292">
        <v>1.32</v>
      </c>
      <c r="F478" s="283">
        <v>20.85</v>
      </c>
      <c r="G478" s="293">
        <v>27.52</v>
      </c>
    </row>
    <row r="479" spans="1:7" ht="38.25" x14ac:dyDescent="0.2">
      <c r="A479" s="294" t="s">
        <v>310</v>
      </c>
      <c r="B479" s="284" t="s">
        <v>311</v>
      </c>
      <c r="C479" s="295" t="s">
        <v>207</v>
      </c>
      <c r="D479" s="295" t="s">
        <v>210</v>
      </c>
      <c r="E479" s="292">
        <v>1.32</v>
      </c>
      <c r="F479" s="283">
        <v>20.07</v>
      </c>
      <c r="G479" s="293">
        <v>26.49</v>
      </c>
    </row>
    <row r="480" spans="1:7" ht="25.5" x14ac:dyDescent="0.2">
      <c r="A480" s="294" t="s">
        <v>255</v>
      </c>
      <c r="B480" s="284" t="s">
        <v>256</v>
      </c>
      <c r="C480" s="295" t="s">
        <v>207</v>
      </c>
      <c r="D480" s="295" t="s">
        <v>210</v>
      </c>
      <c r="E480" s="292">
        <v>0.99</v>
      </c>
      <c r="F480" s="283">
        <v>25.93</v>
      </c>
      <c r="G480" s="293">
        <v>25.67</v>
      </c>
    </row>
    <row r="481" spans="1:7" ht="25.5" x14ac:dyDescent="0.2">
      <c r="A481" s="294" t="s">
        <v>312</v>
      </c>
      <c r="B481" s="284" t="s">
        <v>313</v>
      </c>
      <c r="C481" s="295" t="s">
        <v>207</v>
      </c>
      <c r="D481" s="295" t="s">
        <v>210</v>
      </c>
      <c r="E481" s="292">
        <v>0.99</v>
      </c>
      <c r="F481" s="283">
        <v>23.53</v>
      </c>
      <c r="G481" s="293">
        <v>23.3</v>
      </c>
    </row>
    <row r="482" spans="1:7" ht="51" x14ac:dyDescent="0.2">
      <c r="A482" s="294" t="s">
        <v>1969</v>
      </c>
      <c r="B482" s="284" t="s">
        <v>1970</v>
      </c>
      <c r="C482" s="295" t="s">
        <v>250</v>
      </c>
      <c r="D482" s="295" t="s">
        <v>56</v>
      </c>
      <c r="E482" s="292">
        <v>1</v>
      </c>
      <c r="F482" s="283">
        <v>1348.87</v>
      </c>
      <c r="G482" s="293">
        <v>1348.87</v>
      </c>
    </row>
    <row r="483" spans="1:7" x14ac:dyDescent="0.2">
      <c r="A483" s="296" t="s">
        <v>213</v>
      </c>
      <c r="B483" s="297"/>
      <c r="C483" s="297"/>
      <c r="D483" s="297"/>
      <c r="E483" s="297"/>
      <c r="F483" s="297"/>
      <c r="G483" s="298">
        <v>74.650000000000006</v>
      </c>
    </row>
    <row r="484" spans="1:7" x14ac:dyDescent="0.2">
      <c r="A484" s="296" t="s">
        <v>214</v>
      </c>
      <c r="B484" s="297"/>
      <c r="C484" s="297"/>
      <c r="D484" s="297"/>
      <c r="E484" s="297"/>
      <c r="F484" s="297"/>
      <c r="G484" s="298">
        <v>1402.81</v>
      </c>
    </row>
    <row r="485" spans="1:7" x14ac:dyDescent="0.2">
      <c r="A485" s="296" t="s">
        <v>215</v>
      </c>
      <c r="B485" s="297"/>
      <c r="C485" s="297"/>
      <c r="D485" s="297"/>
      <c r="E485" s="297"/>
      <c r="F485" s="297"/>
      <c r="G485" s="299">
        <v>1477.46</v>
      </c>
    </row>
    <row r="486" spans="1:7" x14ac:dyDescent="0.2">
      <c r="A486" s="296" t="s">
        <v>2158</v>
      </c>
      <c r="B486" s="297"/>
      <c r="C486" s="297"/>
      <c r="D486" s="297"/>
      <c r="E486" s="297"/>
      <c r="F486" s="297"/>
      <c r="G486" s="298">
        <v>85.86</v>
      </c>
    </row>
    <row r="487" spans="1:7" x14ac:dyDescent="0.2">
      <c r="A487" s="296" t="s">
        <v>217</v>
      </c>
      <c r="B487" s="297"/>
      <c r="C487" s="297"/>
      <c r="D487" s="297"/>
      <c r="E487" s="297"/>
      <c r="F487" s="297"/>
      <c r="G487" s="298">
        <v>328.29000000022353</v>
      </c>
    </row>
    <row r="488" spans="1:7" x14ac:dyDescent="0.2">
      <c r="A488" s="296" t="s">
        <v>218</v>
      </c>
      <c r="B488" s="297"/>
      <c r="C488" s="297"/>
      <c r="D488" s="297"/>
      <c r="E488" s="297"/>
      <c r="F488" s="297"/>
      <c r="G488" s="298">
        <v>0</v>
      </c>
    </row>
    <row r="489" spans="1:7" x14ac:dyDescent="0.2">
      <c r="A489" s="296" t="s">
        <v>219</v>
      </c>
      <c r="B489" s="297"/>
      <c r="C489" s="297"/>
      <c r="D489" s="297"/>
      <c r="E489" s="297"/>
      <c r="F489" s="297"/>
      <c r="G489" s="298">
        <v>414.14999999999986</v>
      </c>
    </row>
    <row r="490" spans="1:7" x14ac:dyDescent="0.2">
      <c r="A490" s="296" t="s">
        <v>220</v>
      </c>
      <c r="B490" s="297"/>
      <c r="C490" s="297"/>
      <c r="D490" s="297"/>
      <c r="E490" s="297"/>
      <c r="F490" s="297"/>
      <c r="G490" s="299">
        <f>ROUND(G485+G489,2)</f>
        <v>1891.61</v>
      </c>
    </row>
    <row r="491" spans="1:7" x14ac:dyDescent="0.2">
      <c r="A491" s="296" t="s">
        <v>221</v>
      </c>
      <c r="B491" s="297"/>
      <c r="C491" s="297"/>
      <c r="D491" s="297"/>
      <c r="E491" s="297"/>
      <c r="F491" s="297"/>
      <c r="G491" s="298">
        <v>8</v>
      </c>
    </row>
    <row r="492" spans="1:7" x14ac:dyDescent="0.2">
      <c r="A492" s="296" t="s">
        <v>222</v>
      </c>
      <c r="B492" s="297"/>
      <c r="C492" s="297"/>
      <c r="D492" s="297"/>
      <c r="E492" s="297"/>
      <c r="F492" s="297"/>
      <c r="G492" s="299">
        <f>ROUND(G490*G491,2)</f>
        <v>15132.88</v>
      </c>
    </row>
    <row r="493" spans="1:7" x14ac:dyDescent="0.2">
      <c r="A493" s="300"/>
      <c r="B493" s="301"/>
      <c r="C493" s="301"/>
      <c r="D493" s="301"/>
      <c r="E493" s="301"/>
      <c r="F493" s="301"/>
      <c r="G493" s="302"/>
    </row>
    <row r="494" spans="1:7" ht="25.5" x14ac:dyDescent="0.2">
      <c r="A494" s="287" t="s">
        <v>1963</v>
      </c>
      <c r="B494" s="290" t="s">
        <v>1965</v>
      </c>
      <c r="C494" s="291" t="s">
        <v>207</v>
      </c>
      <c r="D494" s="291" t="s">
        <v>56</v>
      </c>
      <c r="E494" s="292"/>
      <c r="F494" s="283"/>
      <c r="G494" s="293"/>
    </row>
    <row r="495" spans="1:7" ht="25.5" x14ac:dyDescent="0.2">
      <c r="A495" s="294" t="s">
        <v>251</v>
      </c>
      <c r="B495" s="284" t="s">
        <v>252</v>
      </c>
      <c r="C495" s="295" t="s">
        <v>207</v>
      </c>
      <c r="D495" s="295" t="s">
        <v>210</v>
      </c>
      <c r="E495" s="292">
        <v>1.32</v>
      </c>
      <c r="F495" s="283">
        <v>19.41</v>
      </c>
      <c r="G495" s="293">
        <v>25.62</v>
      </c>
    </row>
    <row r="496" spans="1:7" ht="25.5" x14ac:dyDescent="0.2">
      <c r="A496" s="294" t="s">
        <v>253</v>
      </c>
      <c r="B496" s="284" t="s">
        <v>254</v>
      </c>
      <c r="C496" s="295" t="s">
        <v>207</v>
      </c>
      <c r="D496" s="295" t="s">
        <v>210</v>
      </c>
      <c r="E496" s="292">
        <v>1.32</v>
      </c>
      <c r="F496" s="283">
        <v>20.85</v>
      </c>
      <c r="G496" s="293">
        <v>27.52</v>
      </c>
    </row>
    <row r="497" spans="1:7" ht="25.5" x14ac:dyDescent="0.2">
      <c r="A497" s="294" t="s">
        <v>255</v>
      </c>
      <c r="B497" s="284" t="s">
        <v>256</v>
      </c>
      <c r="C497" s="295" t="s">
        <v>207</v>
      </c>
      <c r="D497" s="295" t="s">
        <v>210</v>
      </c>
      <c r="E497" s="292">
        <v>0.99</v>
      </c>
      <c r="F497" s="283">
        <v>25.93</v>
      </c>
      <c r="G497" s="293">
        <v>25.67</v>
      </c>
    </row>
    <row r="498" spans="1:7" ht="51" x14ac:dyDescent="0.2">
      <c r="A498" s="294" t="s">
        <v>1971</v>
      </c>
      <c r="B498" s="284" t="s">
        <v>1972</v>
      </c>
      <c r="C498" s="295" t="s">
        <v>250</v>
      </c>
      <c r="D498" s="295" t="s">
        <v>56</v>
      </c>
      <c r="E498" s="292">
        <v>1</v>
      </c>
      <c r="F498" s="283">
        <v>888.63</v>
      </c>
      <c r="G498" s="293">
        <v>888.63</v>
      </c>
    </row>
    <row r="499" spans="1:7" x14ac:dyDescent="0.2">
      <c r="A499" s="296" t="s">
        <v>213</v>
      </c>
      <c r="B499" s="297"/>
      <c r="C499" s="297"/>
      <c r="D499" s="297"/>
      <c r="E499" s="297"/>
      <c r="F499" s="297"/>
      <c r="G499" s="298">
        <v>45.05</v>
      </c>
    </row>
    <row r="500" spans="1:7" x14ac:dyDescent="0.2">
      <c r="A500" s="296" t="s">
        <v>214</v>
      </c>
      <c r="B500" s="297"/>
      <c r="C500" s="297"/>
      <c r="D500" s="297"/>
      <c r="E500" s="297"/>
      <c r="F500" s="297"/>
      <c r="G500" s="298">
        <v>922.38</v>
      </c>
    </row>
    <row r="501" spans="1:7" x14ac:dyDescent="0.2">
      <c r="A501" s="296" t="s">
        <v>215</v>
      </c>
      <c r="B501" s="297"/>
      <c r="C501" s="297"/>
      <c r="D501" s="297"/>
      <c r="E501" s="297"/>
      <c r="F501" s="297"/>
      <c r="G501" s="299">
        <v>967.43</v>
      </c>
    </row>
    <row r="502" spans="1:7" x14ac:dyDescent="0.2">
      <c r="A502" s="296" t="s">
        <v>2158</v>
      </c>
      <c r="B502" s="297"/>
      <c r="C502" s="297"/>
      <c r="D502" s="297"/>
      <c r="E502" s="297"/>
      <c r="F502" s="297"/>
      <c r="G502" s="298">
        <v>51.82</v>
      </c>
    </row>
    <row r="503" spans="1:7" x14ac:dyDescent="0.2">
      <c r="A503" s="296" t="s">
        <v>217</v>
      </c>
      <c r="B503" s="297"/>
      <c r="C503" s="297"/>
      <c r="D503" s="297"/>
      <c r="E503" s="297"/>
      <c r="F503" s="297"/>
      <c r="G503" s="298">
        <v>214.04</v>
      </c>
    </row>
    <row r="504" spans="1:7" x14ac:dyDescent="0.2">
      <c r="A504" s="296" t="s">
        <v>218</v>
      </c>
      <c r="B504" s="297"/>
      <c r="C504" s="297"/>
      <c r="D504" s="297"/>
      <c r="E504" s="297"/>
      <c r="F504" s="297"/>
      <c r="G504" s="298">
        <v>0</v>
      </c>
    </row>
    <row r="505" spans="1:7" x14ac:dyDescent="0.2">
      <c r="A505" s="296" t="s">
        <v>219</v>
      </c>
      <c r="B505" s="297"/>
      <c r="C505" s="297"/>
      <c r="D505" s="297"/>
      <c r="E505" s="297"/>
      <c r="F505" s="297"/>
      <c r="G505" s="298">
        <v>265.86</v>
      </c>
    </row>
    <row r="506" spans="1:7" x14ac:dyDescent="0.2">
      <c r="A506" s="296" t="s">
        <v>220</v>
      </c>
      <c r="B506" s="297"/>
      <c r="C506" s="297"/>
      <c r="D506" s="297"/>
      <c r="E506" s="297"/>
      <c r="F506" s="297"/>
      <c r="G506" s="299">
        <f>ROUND(G501+G505,2)</f>
        <v>1233.29</v>
      </c>
    </row>
    <row r="507" spans="1:7" x14ac:dyDescent="0.2">
      <c r="A507" s="296" t="s">
        <v>221</v>
      </c>
      <c r="B507" s="297"/>
      <c r="C507" s="297"/>
      <c r="D507" s="297"/>
      <c r="E507" s="297"/>
      <c r="F507" s="297"/>
      <c r="G507" s="298">
        <v>8</v>
      </c>
    </row>
    <row r="508" spans="1:7" x14ac:dyDescent="0.2">
      <c r="A508" s="296" t="s">
        <v>222</v>
      </c>
      <c r="B508" s="297"/>
      <c r="C508" s="297"/>
      <c r="D508" s="297"/>
      <c r="E508" s="297"/>
      <c r="F508" s="297"/>
      <c r="G508" s="299">
        <f>ROUND(G506*G507,2)</f>
        <v>9866.32</v>
      </c>
    </row>
    <row r="509" spans="1:7" x14ac:dyDescent="0.2">
      <c r="A509" s="300"/>
      <c r="B509" s="301"/>
      <c r="C509" s="301"/>
      <c r="D509" s="301"/>
      <c r="E509" s="301"/>
      <c r="F509" s="301"/>
      <c r="G509" s="302"/>
    </row>
    <row r="510" spans="1:7" ht="25.5" x14ac:dyDescent="0.2">
      <c r="A510" s="287" t="s">
        <v>565</v>
      </c>
      <c r="B510" s="290" t="s">
        <v>566</v>
      </c>
      <c r="C510" s="291" t="s">
        <v>207</v>
      </c>
      <c r="D510" s="291" t="s">
        <v>567</v>
      </c>
      <c r="E510" s="292"/>
      <c r="F510" s="283"/>
      <c r="G510" s="293"/>
    </row>
    <row r="511" spans="1:7" ht="25.5" x14ac:dyDescent="0.2">
      <c r="A511" s="294" t="s">
        <v>246</v>
      </c>
      <c r="B511" s="284" t="s">
        <v>247</v>
      </c>
      <c r="C511" s="295" t="s">
        <v>207</v>
      </c>
      <c r="D511" s="295" t="s">
        <v>210</v>
      </c>
      <c r="E511" s="292">
        <v>0.24</v>
      </c>
      <c r="F511" s="283">
        <v>19.41</v>
      </c>
      <c r="G511" s="293">
        <v>4.66</v>
      </c>
    </row>
    <row r="512" spans="1:7" ht="38.25" x14ac:dyDescent="0.2">
      <c r="A512" s="294" t="s">
        <v>1046</v>
      </c>
      <c r="B512" s="284" t="s">
        <v>1047</v>
      </c>
      <c r="C512" s="295" t="s">
        <v>224</v>
      </c>
      <c r="D512" s="295" t="s">
        <v>1048</v>
      </c>
      <c r="E512" s="292">
        <v>1</v>
      </c>
      <c r="F512" s="283">
        <v>19.93</v>
      </c>
      <c r="G512" s="293">
        <v>19.93</v>
      </c>
    </row>
    <row r="513" spans="1:7" x14ac:dyDescent="0.2">
      <c r="A513" s="296" t="s">
        <v>213</v>
      </c>
      <c r="B513" s="297"/>
      <c r="C513" s="297"/>
      <c r="D513" s="297"/>
      <c r="E513" s="297"/>
      <c r="F513" s="297"/>
      <c r="G513" s="298">
        <v>2.4500000000000002</v>
      </c>
    </row>
    <row r="514" spans="1:7" x14ac:dyDescent="0.2">
      <c r="A514" s="296" t="s">
        <v>214</v>
      </c>
      <c r="B514" s="297"/>
      <c r="C514" s="297"/>
      <c r="D514" s="297"/>
      <c r="E514" s="297"/>
      <c r="F514" s="297"/>
      <c r="G514" s="298">
        <v>22.14</v>
      </c>
    </row>
    <row r="515" spans="1:7" x14ac:dyDescent="0.2">
      <c r="A515" s="296" t="s">
        <v>215</v>
      </c>
      <c r="B515" s="297"/>
      <c r="C515" s="297"/>
      <c r="D515" s="297"/>
      <c r="E515" s="297"/>
      <c r="F515" s="297"/>
      <c r="G515" s="299">
        <v>24.59</v>
      </c>
    </row>
    <row r="516" spans="1:7" x14ac:dyDescent="0.2">
      <c r="A516" s="296" t="s">
        <v>2158</v>
      </c>
      <c r="B516" s="297"/>
      <c r="C516" s="297"/>
      <c r="D516" s="297"/>
      <c r="E516" s="297"/>
      <c r="F516" s="297"/>
      <c r="G516" s="298">
        <v>2.82</v>
      </c>
    </row>
    <row r="517" spans="1:7" x14ac:dyDescent="0.2">
      <c r="A517" s="296" t="s">
        <v>217</v>
      </c>
      <c r="B517" s="297"/>
      <c r="C517" s="297"/>
      <c r="D517" s="297"/>
      <c r="E517" s="297"/>
      <c r="F517" s="297"/>
      <c r="G517" s="298">
        <v>5.7500000002235172</v>
      </c>
    </row>
    <row r="518" spans="1:7" x14ac:dyDescent="0.2">
      <c r="A518" s="296" t="s">
        <v>218</v>
      </c>
      <c r="B518" s="297"/>
      <c r="C518" s="297"/>
      <c r="D518" s="297"/>
      <c r="E518" s="297"/>
      <c r="F518" s="297"/>
      <c r="G518" s="298">
        <v>0</v>
      </c>
    </row>
    <row r="519" spans="1:7" x14ac:dyDescent="0.2">
      <c r="A519" s="296" t="s">
        <v>219</v>
      </c>
      <c r="B519" s="297"/>
      <c r="C519" s="297"/>
      <c r="D519" s="297"/>
      <c r="E519" s="297"/>
      <c r="F519" s="297"/>
      <c r="G519" s="298">
        <v>8.5699999999999967</v>
      </c>
    </row>
    <row r="520" spans="1:7" x14ac:dyDescent="0.2">
      <c r="A520" s="296" t="s">
        <v>220</v>
      </c>
      <c r="B520" s="297"/>
      <c r="C520" s="297"/>
      <c r="D520" s="297"/>
      <c r="E520" s="297"/>
      <c r="F520" s="297"/>
      <c r="G520" s="299">
        <f>ROUND(G515+G519,2)</f>
        <v>33.159999999999997</v>
      </c>
    </row>
    <row r="521" spans="1:7" x14ac:dyDescent="0.2">
      <c r="A521" s="296" t="s">
        <v>221</v>
      </c>
      <c r="B521" s="297"/>
      <c r="C521" s="297"/>
      <c r="D521" s="297"/>
      <c r="E521" s="297"/>
      <c r="F521" s="297"/>
      <c r="G521" s="298">
        <v>300</v>
      </c>
    </row>
    <row r="522" spans="1:7" x14ac:dyDescent="0.2">
      <c r="A522" s="296" t="s">
        <v>222</v>
      </c>
      <c r="B522" s="297"/>
      <c r="C522" s="297"/>
      <c r="D522" s="297"/>
      <c r="E522" s="297"/>
      <c r="F522" s="297"/>
      <c r="G522" s="299">
        <f>ROUND(G520*G521,2)</f>
        <v>9948</v>
      </c>
    </row>
    <row r="523" spans="1:7" x14ac:dyDescent="0.2">
      <c r="A523" s="300"/>
      <c r="B523" s="301"/>
      <c r="C523" s="301"/>
      <c r="D523" s="301"/>
      <c r="E523" s="301"/>
      <c r="F523" s="301"/>
      <c r="G523" s="302"/>
    </row>
    <row r="524" spans="1:7" ht="51" x14ac:dyDescent="0.2">
      <c r="A524" s="287" t="s">
        <v>49</v>
      </c>
      <c r="B524" s="290" t="s">
        <v>50</v>
      </c>
      <c r="C524" s="291" t="s">
        <v>207</v>
      </c>
      <c r="D524" s="291" t="s">
        <v>38</v>
      </c>
      <c r="E524" s="292"/>
      <c r="F524" s="283"/>
      <c r="G524" s="293"/>
    </row>
    <row r="525" spans="1:7" ht="25.5" x14ac:dyDescent="0.2">
      <c r="A525" s="294" t="s">
        <v>246</v>
      </c>
      <c r="B525" s="284" t="s">
        <v>247</v>
      </c>
      <c r="C525" s="295" t="s">
        <v>207</v>
      </c>
      <c r="D525" s="295" t="s">
        <v>210</v>
      </c>
      <c r="E525" s="292">
        <v>0.6</v>
      </c>
      <c r="F525" s="283">
        <v>19.41</v>
      </c>
      <c r="G525" s="293">
        <v>11.65</v>
      </c>
    </row>
    <row r="526" spans="1:7" ht="38.25" x14ac:dyDescent="0.2">
      <c r="A526" s="294" t="s">
        <v>257</v>
      </c>
      <c r="B526" s="284" t="s">
        <v>258</v>
      </c>
      <c r="C526" s="295" t="s">
        <v>259</v>
      </c>
      <c r="D526" s="295" t="s">
        <v>38</v>
      </c>
      <c r="E526" s="292">
        <v>1</v>
      </c>
      <c r="F526" s="283">
        <v>98.52</v>
      </c>
      <c r="G526" s="293">
        <v>98.52</v>
      </c>
    </row>
    <row r="527" spans="1:7" x14ac:dyDescent="0.2">
      <c r="A527" s="296" t="s">
        <v>213</v>
      </c>
      <c r="B527" s="297"/>
      <c r="C527" s="297"/>
      <c r="D527" s="297"/>
      <c r="E527" s="297"/>
      <c r="F527" s="297"/>
      <c r="G527" s="298">
        <v>6.13</v>
      </c>
    </row>
    <row r="528" spans="1:7" x14ac:dyDescent="0.2">
      <c r="A528" s="296" t="s">
        <v>214</v>
      </c>
      <c r="B528" s="297"/>
      <c r="C528" s="297"/>
      <c r="D528" s="297"/>
      <c r="E528" s="297"/>
      <c r="F528" s="297"/>
      <c r="G528" s="298">
        <v>104.04</v>
      </c>
    </row>
    <row r="529" spans="1:7" x14ac:dyDescent="0.2">
      <c r="A529" s="296" t="s">
        <v>215</v>
      </c>
      <c r="B529" s="297"/>
      <c r="C529" s="297"/>
      <c r="D529" s="297"/>
      <c r="E529" s="297"/>
      <c r="F529" s="297"/>
      <c r="G529" s="299">
        <v>110.17</v>
      </c>
    </row>
    <row r="530" spans="1:7" x14ac:dyDescent="0.2">
      <c r="A530" s="296" t="s">
        <v>2158</v>
      </c>
      <c r="B530" s="297"/>
      <c r="C530" s="297"/>
      <c r="D530" s="297"/>
      <c r="E530" s="297"/>
      <c r="F530" s="297"/>
      <c r="G530" s="298">
        <v>7.05</v>
      </c>
    </row>
    <row r="531" spans="1:7" x14ac:dyDescent="0.2">
      <c r="A531" s="296" t="s">
        <v>217</v>
      </c>
      <c r="B531" s="297"/>
      <c r="C531" s="297"/>
      <c r="D531" s="297"/>
      <c r="E531" s="297"/>
      <c r="F531" s="297"/>
      <c r="G531" s="298">
        <v>24.61000000000001</v>
      </c>
    </row>
    <row r="532" spans="1:7" x14ac:dyDescent="0.2">
      <c r="A532" s="296" t="s">
        <v>218</v>
      </c>
      <c r="B532" s="297"/>
      <c r="C532" s="297"/>
      <c r="D532" s="297"/>
      <c r="E532" s="297"/>
      <c r="F532" s="297"/>
      <c r="G532" s="298">
        <v>0</v>
      </c>
    </row>
    <row r="533" spans="1:7" x14ac:dyDescent="0.2">
      <c r="A533" s="296" t="s">
        <v>219</v>
      </c>
      <c r="B533" s="297"/>
      <c r="C533" s="297"/>
      <c r="D533" s="297"/>
      <c r="E533" s="297"/>
      <c r="F533" s="297"/>
      <c r="G533" s="298">
        <v>31.660000000000011</v>
      </c>
    </row>
    <row r="534" spans="1:7" x14ac:dyDescent="0.2">
      <c r="A534" s="296" t="s">
        <v>220</v>
      </c>
      <c r="B534" s="297"/>
      <c r="C534" s="297"/>
      <c r="D534" s="297"/>
      <c r="E534" s="297"/>
      <c r="F534" s="297"/>
      <c r="G534" s="299">
        <f>ROUND(G529+G533,2)</f>
        <v>141.83000000000001</v>
      </c>
    </row>
    <row r="535" spans="1:7" x14ac:dyDescent="0.2">
      <c r="A535" s="296" t="s">
        <v>221</v>
      </c>
      <c r="B535" s="297"/>
      <c r="C535" s="297"/>
      <c r="D535" s="297"/>
      <c r="E535" s="297"/>
      <c r="F535" s="297"/>
      <c r="G535" s="298">
        <v>20</v>
      </c>
    </row>
    <row r="536" spans="1:7" x14ac:dyDescent="0.2">
      <c r="A536" s="296" t="s">
        <v>222</v>
      </c>
      <c r="B536" s="297"/>
      <c r="C536" s="297"/>
      <c r="D536" s="297"/>
      <c r="E536" s="297"/>
      <c r="F536" s="297"/>
      <c r="G536" s="299">
        <f>ROUND(G534*G535,2)</f>
        <v>2836.6</v>
      </c>
    </row>
    <row r="537" spans="1:7" x14ac:dyDescent="0.2">
      <c r="A537" s="300"/>
      <c r="B537" s="301"/>
      <c r="C537" s="301"/>
      <c r="D537" s="301"/>
      <c r="E537" s="301"/>
      <c r="F537" s="301"/>
      <c r="G537" s="302"/>
    </row>
    <row r="538" spans="1:7" x14ac:dyDescent="0.2">
      <c r="A538" s="287" t="s">
        <v>181</v>
      </c>
      <c r="B538" s="288" t="s">
        <v>57</v>
      </c>
      <c r="C538" s="288"/>
      <c r="D538" s="288"/>
      <c r="E538" s="288"/>
      <c r="F538" s="288"/>
      <c r="G538" s="289"/>
    </row>
    <row r="539" spans="1:7" ht="51" x14ac:dyDescent="0.2">
      <c r="A539" s="287" t="s">
        <v>423</v>
      </c>
      <c r="B539" s="290" t="s">
        <v>424</v>
      </c>
      <c r="C539" s="291" t="s">
        <v>207</v>
      </c>
      <c r="D539" s="291" t="s">
        <v>40</v>
      </c>
      <c r="E539" s="292"/>
      <c r="F539" s="283"/>
      <c r="G539" s="293"/>
    </row>
    <row r="540" spans="1:7" ht="25.5" x14ac:dyDescent="0.2">
      <c r="A540" s="294">
        <v>10567</v>
      </c>
      <c r="B540" s="284" t="s">
        <v>1049</v>
      </c>
      <c r="C540" s="295" t="s">
        <v>224</v>
      </c>
      <c r="D540" s="295" t="s">
        <v>40</v>
      </c>
      <c r="E540" s="292">
        <v>0.55000000000000004</v>
      </c>
      <c r="F540" s="283">
        <v>9.1999999999999993</v>
      </c>
      <c r="G540" s="293">
        <v>5.0599999999999996</v>
      </c>
    </row>
    <row r="541" spans="1:7" ht="51" x14ac:dyDescent="0.2">
      <c r="A541" s="294">
        <v>4417</v>
      </c>
      <c r="B541" s="284" t="s">
        <v>1050</v>
      </c>
      <c r="C541" s="295" t="s">
        <v>224</v>
      </c>
      <c r="D541" s="295" t="s">
        <v>40</v>
      </c>
      <c r="E541" s="292">
        <v>0.74450000000000005</v>
      </c>
      <c r="F541" s="283">
        <v>9.06</v>
      </c>
      <c r="G541" s="293">
        <v>6.75</v>
      </c>
    </row>
    <row r="542" spans="1:7" ht="38.25" x14ac:dyDescent="0.2">
      <c r="A542" s="294">
        <v>4433</v>
      </c>
      <c r="B542" s="284" t="s">
        <v>1051</v>
      </c>
      <c r="C542" s="295" t="s">
        <v>224</v>
      </c>
      <c r="D542" s="295" t="s">
        <v>40</v>
      </c>
      <c r="E542" s="292">
        <v>0.41249999999999998</v>
      </c>
      <c r="F542" s="283">
        <v>32.58</v>
      </c>
      <c r="G542" s="293">
        <v>13.44</v>
      </c>
    </row>
    <row r="543" spans="1:7" ht="25.5" x14ac:dyDescent="0.2">
      <c r="A543" s="294">
        <v>5068</v>
      </c>
      <c r="B543" s="284" t="s">
        <v>317</v>
      </c>
      <c r="C543" s="295" t="s">
        <v>224</v>
      </c>
      <c r="D543" s="295" t="s">
        <v>39</v>
      </c>
      <c r="E543" s="292">
        <v>0.111</v>
      </c>
      <c r="F543" s="283">
        <v>11.32</v>
      </c>
      <c r="G543" s="293">
        <v>1.26</v>
      </c>
    </row>
    <row r="544" spans="1:7" ht="25.5" x14ac:dyDescent="0.2">
      <c r="A544" s="294">
        <v>7356</v>
      </c>
      <c r="B544" s="284" t="s">
        <v>1052</v>
      </c>
      <c r="C544" s="295" t="s">
        <v>224</v>
      </c>
      <c r="D544" s="295" t="s">
        <v>315</v>
      </c>
      <c r="E544" s="292">
        <v>2.5600000000000001E-2</v>
      </c>
      <c r="F544" s="283">
        <v>33.590000000000003</v>
      </c>
      <c r="G544" s="293">
        <v>0.86</v>
      </c>
    </row>
    <row r="545" spans="1:7" ht="25.5" x14ac:dyDescent="0.2">
      <c r="A545" s="294" t="s">
        <v>228</v>
      </c>
      <c r="B545" s="284" t="s">
        <v>229</v>
      </c>
      <c r="C545" s="295" t="s">
        <v>207</v>
      </c>
      <c r="D545" s="295" t="s">
        <v>210</v>
      </c>
      <c r="E545" s="292">
        <v>0.72470000000000001</v>
      </c>
      <c r="F545" s="283">
        <v>20.12</v>
      </c>
      <c r="G545" s="293">
        <v>14.58</v>
      </c>
    </row>
    <row r="546" spans="1:7" ht="25.5" x14ac:dyDescent="0.2">
      <c r="A546" s="294" t="s">
        <v>230</v>
      </c>
      <c r="B546" s="284" t="s">
        <v>231</v>
      </c>
      <c r="C546" s="295" t="s">
        <v>207</v>
      </c>
      <c r="D546" s="295" t="s">
        <v>210</v>
      </c>
      <c r="E546" s="292">
        <v>0.72470000000000001</v>
      </c>
      <c r="F546" s="283">
        <v>21.08</v>
      </c>
      <c r="G546" s="293">
        <v>15.28</v>
      </c>
    </row>
    <row r="547" spans="1:7" ht="38.25" x14ac:dyDescent="0.2">
      <c r="A547" s="294" t="s">
        <v>232</v>
      </c>
      <c r="B547" s="284" t="s">
        <v>233</v>
      </c>
      <c r="C547" s="295" t="s">
        <v>207</v>
      </c>
      <c r="D547" s="295" t="s">
        <v>234</v>
      </c>
      <c r="E547" s="292">
        <v>7.0000000000000001E-3</v>
      </c>
      <c r="F547" s="283">
        <v>23.82</v>
      </c>
      <c r="G547" s="293">
        <v>0.17</v>
      </c>
    </row>
    <row r="548" spans="1:7" ht="38.25" x14ac:dyDescent="0.2">
      <c r="A548" s="294" t="s">
        <v>235</v>
      </c>
      <c r="B548" s="284" t="s">
        <v>236</v>
      </c>
      <c r="C548" s="295" t="s">
        <v>207</v>
      </c>
      <c r="D548" s="295" t="s">
        <v>237</v>
      </c>
      <c r="E548" s="292">
        <v>2.8000000000000001E-2</v>
      </c>
      <c r="F548" s="283">
        <v>22.57</v>
      </c>
      <c r="G548" s="293">
        <v>0.63</v>
      </c>
    </row>
    <row r="549" spans="1:7" ht="51" x14ac:dyDescent="0.2">
      <c r="A549" s="294" t="s">
        <v>238</v>
      </c>
      <c r="B549" s="284" t="s">
        <v>239</v>
      </c>
      <c r="C549" s="295" t="s">
        <v>207</v>
      </c>
      <c r="D549" s="295" t="s">
        <v>38</v>
      </c>
      <c r="E549" s="292">
        <v>4.0000000000000001E-3</v>
      </c>
      <c r="F549" s="283">
        <v>387.72</v>
      </c>
      <c r="G549" s="293">
        <v>1.55</v>
      </c>
    </row>
    <row r="550" spans="1:7" x14ac:dyDescent="0.2">
      <c r="A550" s="296" t="s">
        <v>213</v>
      </c>
      <c r="B550" s="297"/>
      <c r="C550" s="297"/>
      <c r="D550" s="297"/>
      <c r="E550" s="297"/>
      <c r="F550" s="297"/>
      <c r="G550" s="298">
        <v>17.82</v>
      </c>
    </row>
    <row r="551" spans="1:7" x14ac:dyDescent="0.2">
      <c r="A551" s="296" t="s">
        <v>214</v>
      </c>
      <c r="B551" s="297"/>
      <c r="C551" s="297"/>
      <c r="D551" s="297"/>
      <c r="E551" s="297"/>
      <c r="F551" s="297"/>
      <c r="G551" s="298">
        <v>41.75</v>
      </c>
    </row>
    <row r="552" spans="1:7" x14ac:dyDescent="0.2">
      <c r="A552" s="296" t="s">
        <v>215</v>
      </c>
      <c r="B552" s="297"/>
      <c r="C552" s="297"/>
      <c r="D552" s="297"/>
      <c r="E552" s="297"/>
      <c r="F552" s="297"/>
      <c r="G552" s="299">
        <v>59.57</v>
      </c>
    </row>
    <row r="553" spans="1:7" x14ac:dyDescent="0.2">
      <c r="A553" s="296" t="s">
        <v>2158</v>
      </c>
      <c r="B553" s="297"/>
      <c r="C553" s="297"/>
      <c r="D553" s="297"/>
      <c r="E553" s="297"/>
      <c r="F553" s="297"/>
      <c r="G553" s="298">
        <v>20.509999999776483</v>
      </c>
    </row>
    <row r="554" spans="1:7" x14ac:dyDescent="0.2">
      <c r="A554" s="296" t="s">
        <v>217</v>
      </c>
      <c r="B554" s="297"/>
      <c r="C554" s="297"/>
      <c r="D554" s="297"/>
      <c r="E554" s="297"/>
      <c r="F554" s="297"/>
      <c r="G554" s="298">
        <v>16.809999999999999</v>
      </c>
    </row>
    <row r="555" spans="1:7" x14ac:dyDescent="0.2">
      <c r="A555" s="296" t="s">
        <v>218</v>
      </c>
      <c r="B555" s="297"/>
      <c r="C555" s="297"/>
      <c r="D555" s="297"/>
      <c r="E555" s="297"/>
      <c r="F555" s="297"/>
      <c r="G555" s="298">
        <v>0</v>
      </c>
    </row>
    <row r="556" spans="1:7" x14ac:dyDescent="0.2">
      <c r="A556" s="296" t="s">
        <v>219</v>
      </c>
      <c r="B556" s="297"/>
      <c r="C556" s="297"/>
      <c r="D556" s="297"/>
      <c r="E556" s="297"/>
      <c r="F556" s="297"/>
      <c r="G556" s="298">
        <v>37.32</v>
      </c>
    </row>
    <row r="557" spans="1:7" x14ac:dyDescent="0.2">
      <c r="A557" s="296" t="s">
        <v>220</v>
      </c>
      <c r="B557" s="297"/>
      <c r="C557" s="297"/>
      <c r="D557" s="297"/>
      <c r="E557" s="297"/>
      <c r="F557" s="297"/>
      <c r="G557" s="299">
        <f>ROUND(G552+G556,2)</f>
        <v>96.89</v>
      </c>
    </row>
    <row r="558" spans="1:7" x14ac:dyDescent="0.2">
      <c r="A558" s="296" t="s">
        <v>221</v>
      </c>
      <c r="B558" s="297"/>
      <c r="C558" s="297"/>
      <c r="D558" s="297"/>
      <c r="E558" s="297"/>
      <c r="F558" s="297"/>
      <c r="G558" s="298">
        <v>36.520000000000003</v>
      </c>
    </row>
    <row r="559" spans="1:7" x14ac:dyDescent="0.2">
      <c r="A559" s="296" t="s">
        <v>222</v>
      </c>
      <c r="B559" s="297"/>
      <c r="C559" s="297"/>
      <c r="D559" s="297"/>
      <c r="E559" s="297"/>
      <c r="F559" s="297"/>
      <c r="G559" s="299">
        <f>ROUND(G557*G558,2)</f>
        <v>3538.42</v>
      </c>
    </row>
    <row r="560" spans="1:7" x14ac:dyDescent="0.2">
      <c r="A560" s="300"/>
      <c r="B560" s="301"/>
      <c r="C560" s="301"/>
      <c r="D560" s="301"/>
      <c r="E560" s="301"/>
      <c r="F560" s="301"/>
      <c r="G560" s="302"/>
    </row>
    <row r="561" spans="1:7" x14ac:dyDescent="0.2">
      <c r="A561" s="287" t="s">
        <v>1960</v>
      </c>
      <c r="B561" s="288" t="s">
        <v>121</v>
      </c>
      <c r="C561" s="288"/>
      <c r="D561" s="288"/>
      <c r="E561" s="288"/>
      <c r="F561" s="288"/>
      <c r="G561" s="289"/>
    </row>
    <row r="562" spans="1:7" ht="51" x14ac:dyDescent="0.2">
      <c r="A562" s="287" t="s">
        <v>127</v>
      </c>
      <c r="B562" s="290" t="s">
        <v>128</v>
      </c>
      <c r="C562" s="291" t="s">
        <v>207</v>
      </c>
      <c r="D562" s="291" t="s">
        <v>129</v>
      </c>
      <c r="E562" s="292"/>
      <c r="F562" s="283"/>
      <c r="G562" s="293"/>
    </row>
    <row r="563" spans="1:7" ht="76.5" x14ac:dyDescent="0.2">
      <c r="A563" s="294" t="s">
        <v>264</v>
      </c>
      <c r="B563" s="284" t="s">
        <v>265</v>
      </c>
      <c r="C563" s="295" t="s">
        <v>207</v>
      </c>
      <c r="D563" s="295" t="s">
        <v>234</v>
      </c>
      <c r="E563" s="292">
        <v>1.3899999999999999E-2</v>
      </c>
      <c r="F563" s="283">
        <v>184.84</v>
      </c>
      <c r="G563" s="293">
        <v>2.57</v>
      </c>
    </row>
    <row r="564" spans="1:7" ht="76.5" x14ac:dyDescent="0.2">
      <c r="A564" s="294" t="s">
        <v>266</v>
      </c>
      <c r="B564" s="284" t="s">
        <v>267</v>
      </c>
      <c r="C564" s="295" t="s">
        <v>207</v>
      </c>
      <c r="D564" s="295" t="s">
        <v>237</v>
      </c>
      <c r="E564" s="292">
        <v>6.0000000000000001E-3</v>
      </c>
      <c r="F564" s="283">
        <v>59.14</v>
      </c>
      <c r="G564" s="293">
        <v>0.35</v>
      </c>
    </row>
    <row r="565" spans="1:7" x14ac:dyDescent="0.2">
      <c r="A565" s="296" t="s">
        <v>213</v>
      </c>
      <c r="B565" s="297"/>
      <c r="C565" s="297"/>
      <c r="D565" s="297"/>
      <c r="E565" s="297"/>
      <c r="F565" s="297"/>
      <c r="G565" s="298">
        <v>0.28000000000000003</v>
      </c>
    </row>
    <row r="566" spans="1:7" x14ac:dyDescent="0.2">
      <c r="A566" s="296" t="s">
        <v>214</v>
      </c>
      <c r="B566" s="297"/>
      <c r="C566" s="297"/>
      <c r="D566" s="297"/>
      <c r="E566" s="297"/>
      <c r="F566" s="297"/>
      <c r="G566" s="298">
        <v>2.6399999999999997</v>
      </c>
    </row>
    <row r="567" spans="1:7" x14ac:dyDescent="0.2">
      <c r="A567" s="296" t="s">
        <v>215</v>
      </c>
      <c r="B567" s="297"/>
      <c r="C567" s="297"/>
      <c r="D567" s="297"/>
      <c r="E567" s="297"/>
      <c r="F567" s="297"/>
      <c r="G567" s="299">
        <v>2.92</v>
      </c>
    </row>
    <row r="568" spans="1:7" x14ac:dyDescent="0.2">
      <c r="A568" s="296" t="s">
        <v>2158</v>
      </c>
      <c r="B568" s="297"/>
      <c r="C568" s="297"/>
      <c r="D568" s="297"/>
      <c r="E568" s="297"/>
      <c r="F568" s="297"/>
      <c r="G568" s="298">
        <v>0.33</v>
      </c>
    </row>
    <row r="569" spans="1:7" x14ac:dyDescent="0.2">
      <c r="A569" s="296" t="s">
        <v>217</v>
      </c>
      <c r="B569" s="297"/>
      <c r="C569" s="297"/>
      <c r="D569" s="297"/>
      <c r="E569" s="297"/>
      <c r="F569" s="297"/>
      <c r="G569" s="298">
        <v>0.68000000000000027</v>
      </c>
    </row>
    <row r="570" spans="1:7" x14ac:dyDescent="0.2">
      <c r="A570" s="296" t="s">
        <v>218</v>
      </c>
      <c r="B570" s="297"/>
      <c r="C570" s="297"/>
      <c r="D570" s="297"/>
      <c r="E570" s="297"/>
      <c r="F570" s="297"/>
      <c r="G570" s="298">
        <v>0</v>
      </c>
    </row>
    <row r="571" spans="1:7" x14ac:dyDescent="0.2">
      <c r="A571" s="296" t="s">
        <v>219</v>
      </c>
      <c r="B571" s="297"/>
      <c r="C571" s="297"/>
      <c r="D571" s="297"/>
      <c r="E571" s="297"/>
      <c r="F571" s="297"/>
      <c r="G571" s="298">
        <v>1.0100000000000002</v>
      </c>
    </row>
    <row r="572" spans="1:7" x14ac:dyDescent="0.2">
      <c r="A572" s="296" t="s">
        <v>220</v>
      </c>
      <c r="B572" s="297"/>
      <c r="C572" s="297"/>
      <c r="D572" s="297"/>
      <c r="E572" s="297"/>
      <c r="F572" s="297"/>
      <c r="G572" s="299">
        <f>ROUND(G567+G571,2)</f>
        <v>3.93</v>
      </c>
    </row>
    <row r="573" spans="1:7" x14ac:dyDescent="0.2">
      <c r="A573" s="296" t="s">
        <v>221</v>
      </c>
      <c r="B573" s="297"/>
      <c r="C573" s="297"/>
      <c r="D573" s="297"/>
      <c r="E573" s="297"/>
      <c r="F573" s="297"/>
      <c r="G573" s="298">
        <v>67.5</v>
      </c>
    </row>
    <row r="574" spans="1:7" x14ac:dyDescent="0.2">
      <c r="A574" s="296" t="s">
        <v>222</v>
      </c>
      <c r="B574" s="297"/>
      <c r="C574" s="297"/>
      <c r="D574" s="297"/>
      <c r="E574" s="297"/>
      <c r="F574" s="297"/>
      <c r="G574" s="299">
        <f>ROUND(G572*G573,2)</f>
        <v>265.27999999999997</v>
      </c>
    </row>
    <row r="575" spans="1:7" x14ac:dyDescent="0.2">
      <c r="A575" s="300"/>
      <c r="B575" s="301"/>
      <c r="C575" s="301"/>
      <c r="D575" s="301"/>
      <c r="E575" s="301"/>
      <c r="F575" s="301"/>
      <c r="G575" s="302"/>
    </row>
    <row r="576" spans="1:7" ht="63.75" x14ac:dyDescent="0.2">
      <c r="A576" s="287" t="s">
        <v>122</v>
      </c>
      <c r="B576" s="290" t="s">
        <v>568</v>
      </c>
      <c r="C576" s="291" t="s">
        <v>207</v>
      </c>
      <c r="D576" s="291" t="s">
        <v>37</v>
      </c>
      <c r="E576" s="292"/>
      <c r="F576" s="283"/>
      <c r="G576" s="293"/>
    </row>
    <row r="577" spans="1:7" ht="25.5" x14ac:dyDescent="0.2">
      <c r="A577" s="294" t="s">
        <v>268</v>
      </c>
      <c r="B577" s="284" t="s">
        <v>269</v>
      </c>
      <c r="C577" s="295" t="s">
        <v>207</v>
      </c>
      <c r="D577" s="295" t="s">
        <v>210</v>
      </c>
      <c r="E577" s="292">
        <v>4.5999999999999999E-3</v>
      </c>
      <c r="F577" s="283">
        <v>20.059999999999999</v>
      </c>
      <c r="G577" s="293">
        <v>0.09</v>
      </c>
    </row>
    <row r="578" spans="1:7" ht="38.25" x14ac:dyDescent="0.2">
      <c r="A578" s="294" t="s">
        <v>270</v>
      </c>
      <c r="B578" s="284" t="s">
        <v>271</v>
      </c>
      <c r="C578" s="295" t="s">
        <v>207</v>
      </c>
      <c r="D578" s="295" t="s">
        <v>237</v>
      </c>
      <c r="E578" s="292">
        <v>2.8999999999999998E-3</v>
      </c>
      <c r="F578" s="283">
        <v>70.849999999999994</v>
      </c>
      <c r="G578" s="293">
        <v>0.21</v>
      </c>
    </row>
    <row r="579" spans="1:7" ht="38.25" x14ac:dyDescent="0.2">
      <c r="A579" s="294" t="s">
        <v>272</v>
      </c>
      <c r="B579" s="284" t="s">
        <v>273</v>
      </c>
      <c r="C579" s="295" t="s">
        <v>207</v>
      </c>
      <c r="D579" s="295" t="s">
        <v>234</v>
      </c>
      <c r="E579" s="292">
        <v>1.6999999999999999E-3</v>
      </c>
      <c r="F579" s="283">
        <v>194.15</v>
      </c>
      <c r="G579" s="293">
        <v>0.33</v>
      </c>
    </row>
    <row r="580" spans="1:7" x14ac:dyDescent="0.2">
      <c r="A580" s="296" t="s">
        <v>213</v>
      </c>
      <c r="B580" s="297"/>
      <c r="C580" s="297"/>
      <c r="D580" s="297"/>
      <c r="E580" s="297"/>
      <c r="F580" s="297"/>
      <c r="G580" s="298">
        <v>0.12</v>
      </c>
    </row>
    <row r="581" spans="1:7" x14ac:dyDescent="0.2">
      <c r="A581" s="296" t="s">
        <v>214</v>
      </c>
      <c r="B581" s="297"/>
      <c r="C581" s="297"/>
      <c r="D581" s="297"/>
      <c r="E581" s="297"/>
      <c r="F581" s="297"/>
      <c r="G581" s="298">
        <v>0.51</v>
      </c>
    </row>
    <row r="582" spans="1:7" x14ac:dyDescent="0.2">
      <c r="A582" s="296" t="s">
        <v>215</v>
      </c>
      <c r="B582" s="297"/>
      <c r="C582" s="297"/>
      <c r="D582" s="297"/>
      <c r="E582" s="297"/>
      <c r="F582" s="297"/>
      <c r="G582" s="299">
        <v>0.63</v>
      </c>
    </row>
    <row r="583" spans="1:7" x14ac:dyDescent="0.2">
      <c r="A583" s="296" t="s">
        <v>2158</v>
      </c>
      <c r="B583" s="297"/>
      <c r="C583" s="297"/>
      <c r="D583" s="297"/>
      <c r="E583" s="297"/>
      <c r="F583" s="297"/>
      <c r="G583" s="298">
        <v>0.13</v>
      </c>
    </row>
    <row r="584" spans="1:7" x14ac:dyDescent="0.2">
      <c r="A584" s="296" t="s">
        <v>217</v>
      </c>
      <c r="B584" s="297"/>
      <c r="C584" s="297"/>
      <c r="D584" s="297"/>
      <c r="E584" s="297"/>
      <c r="F584" s="297"/>
      <c r="G584" s="298">
        <v>0.16</v>
      </c>
    </row>
    <row r="585" spans="1:7" x14ac:dyDescent="0.2">
      <c r="A585" s="296" t="s">
        <v>218</v>
      </c>
      <c r="B585" s="297"/>
      <c r="C585" s="297"/>
      <c r="D585" s="297"/>
      <c r="E585" s="297"/>
      <c r="F585" s="297"/>
      <c r="G585" s="298">
        <v>0</v>
      </c>
    </row>
    <row r="586" spans="1:7" x14ac:dyDescent="0.2">
      <c r="A586" s="296" t="s">
        <v>219</v>
      </c>
      <c r="B586" s="297"/>
      <c r="C586" s="297"/>
      <c r="D586" s="297"/>
      <c r="E586" s="297"/>
      <c r="F586" s="297"/>
      <c r="G586" s="298">
        <v>0.29000000000000004</v>
      </c>
    </row>
    <row r="587" spans="1:7" x14ac:dyDescent="0.2">
      <c r="A587" s="296" t="s">
        <v>220</v>
      </c>
      <c r="B587" s="297"/>
      <c r="C587" s="297"/>
      <c r="D587" s="297"/>
      <c r="E587" s="297"/>
      <c r="F587" s="297"/>
      <c r="G587" s="299">
        <f>ROUND(G582+G586,2)</f>
        <v>0.92</v>
      </c>
    </row>
    <row r="588" spans="1:7" x14ac:dyDescent="0.2">
      <c r="A588" s="296" t="s">
        <v>221</v>
      </c>
      <c r="B588" s="297"/>
      <c r="C588" s="297"/>
      <c r="D588" s="297"/>
      <c r="E588" s="297"/>
      <c r="F588" s="297"/>
      <c r="G588" s="298">
        <v>90</v>
      </c>
    </row>
    <row r="589" spans="1:7" x14ac:dyDescent="0.2">
      <c r="A589" s="296" t="s">
        <v>222</v>
      </c>
      <c r="B589" s="297"/>
      <c r="C589" s="297"/>
      <c r="D589" s="297"/>
      <c r="E589" s="297"/>
      <c r="F589" s="297"/>
      <c r="G589" s="299">
        <f>ROUND(G587*G588,2)</f>
        <v>82.8</v>
      </c>
    </row>
    <row r="590" spans="1:7" x14ac:dyDescent="0.2">
      <c r="A590" s="300"/>
      <c r="B590" s="301"/>
      <c r="C590" s="301"/>
      <c r="D590" s="301"/>
      <c r="E590" s="301"/>
      <c r="F590" s="301"/>
      <c r="G590" s="302"/>
    </row>
    <row r="591" spans="1:7" ht="76.5" x14ac:dyDescent="0.2">
      <c r="A591" s="287" t="s">
        <v>417</v>
      </c>
      <c r="B591" s="290" t="s">
        <v>418</v>
      </c>
      <c r="C591" s="291" t="s">
        <v>207</v>
      </c>
      <c r="D591" s="291" t="s">
        <v>38</v>
      </c>
      <c r="E591" s="292"/>
      <c r="F591" s="283"/>
      <c r="G591" s="293"/>
    </row>
    <row r="592" spans="1:7" ht="51" x14ac:dyDescent="0.2">
      <c r="A592" s="294" t="s">
        <v>1042</v>
      </c>
      <c r="B592" s="284" t="s">
        <v>1043</v>
      </c>
      <c r="C592" s="295" t="s">
        <v>207</v>
      </c>
      <c r="D592" s="295" t="s">
        <v>234</v>
      </c>
      <c r="E592" s="292">
        <v>8.3000000000000001E-3</v>
      </c>
      <c r="F592" s="283">
        <v>210.56</v>
      </c>
      <c r="G592" s="293">
        <v>1.75</v>
      </c>
    </row>
    <row r="593" spans="1:7" ht="51" x14ac:dyDescent="0.2">
      <c r="A593" s="294" t="s">
        <v>1044</v>
      </c>
      <c r="B593" s="284" t="s">
        <v>1045</v>
      </c>
      <c r="C593" s="295" t="s">
        <v>207</v>
      </c>
      <c r="D593" s="295" t="s">
        <v>237</v>
      </c>
      <c r="E593" s="292">
        <v>1.5100000000000001E-2</v>
      </c>
      <c r="F593" s="283">
        <v>85.98</v>
      </c>
      <c r="G593" s="293">
        <v>1.3</v>
      </c>
    </row>
    <row r="594" spans="1:7" ht="76.5" x14ac:dyDescent="0.2">
      <c r="A594" s="294" t="s">
        <v>264</v>
      </c>
      <c r="B594" s="284" t="s">
        <v>265</v>
      </c>
      <c r="C594" s="295" t="s">
        <v>207</v>
      </c>
      <c r="D594" s="295" t="s">
        <v>234</v>
      </c>
      <c r="E594" s="292">
        <v>2.6700000000000002E-2</v>
      </c>
      <c r="F594" s="283">
        <v>184.84</v>
      </c>
      <c r="G594" s="293">
        <v>4.9400000000000004</v>
      </c>
    </row>
    <row r="595" spans="1:7" ht="76.5" x14ac:dyDescent="0.2">
      <c r="A595" s="294" t="s">
        <v>266</v>
      </c>
      <c r="B595" s="284" t="s">
        <v>267</v>
      </c>
      <c r="C595" s="295" t="s">
        <v>207</v>
      </c>
      <c r="D595" s="295" t="s">
        <v>237</v>
      </c>
      <c r="E595" s="292">
        <v>2.0299999999999999E-2</v>
      </c>
      <c r="F595" s="283">
        <v>59.14</v>
      </c>
      <c r="G595" s="293">
        <v>1.2</v>
      </c>
    </row>
    <row r="596" spans="1:7" x14ac:dyDescent="0.2">
      <c r="A596" s="296" t="s">
        <v>213</v>
      </c>
      <c r="B596" s="297"/>
      <c r="C596" s="297"/>
      <c r="D596" s="297"/>
      <c r="E596" s="297"/>
      <c r="F596" s="297"/>
      <c r="G596" s="298">
        <v>1.0900000000000001</v>
      </c>
    </row>
    <row r="597" spans="1:7" x14ac:dyDescent="0.2">
      <c r="A597" s="296" t="s">
        <v>214</v>
      </c>
      <c r="B597" s="297"/>
      <c r="C597" s="297"/>
      <c r="D597" s="297"/>
      <c r="E597" s="297"/>
      <c r="F597" s="297"/>
      <c r="G597" s="298">
        <v>8.09</v>
      </c>
    </row>
    <row r="598" spans="1:7" x14ac:dyDescent="0.2">
      <c r="A598" s="296" t="s">
        <v>215</v>
      </c>
      <c r="B598" s="297"/>
      <c r="C598" s="297"/>
      <c r="D598" s="297"/>
      <c r="E598" s="297"/>
      <c r="F598" s="297"/>
      <c r="G598" s="299">
        <v>9.18</v>
      </c>
    </row>
    <row r="599" spans="1:7" x14ac:dyDescent="0.2">
      <c r="A599" s="296" t="s">
        <v>2158</v>
      </c>
      <c r="B599" s="297"/>
      <c r="C599" s="297"/>
      <c r="D599" s="297"/>
      <c r="E599" s="297"/>
      <c r="F599" s="297"/>
      <c r="G599" s="298">
        <v>1.25</v>
      </c>
    </row>
    <row r="600" spans="1:7" x14ac:dyDescent="0.2">
      <c r="A600" s="296" t="s">
        <v>217</v>
      </c>
      <c r="B600" s="297"/>
      <c r="C600" s="297"/>
      <c r="D600" s="297"/>
      <c r="E600" s="297"/>
      <c r="F600" s="297"/>
      <c r="G600" s="298">
        <v>2.1999999997764825</v>
      </c>
    </row>
    <row r="601" spans="1:7" x14ac:dyDescent="0.2">
      <c r="A601" s="296" t="s">
        <v>218</v>
      </c>
      <c r="B601" s="297"/>
      <c r="C601" s="297"/>
      <c r="D601" s="297"/>
      <c r="E601" s="297"/>
      <c r="F601" s="297"/>
      <c r="G601" s="298">
        <v>0</v>
      </c>
    </row>
    <row r="602" spans="1:7" x14ac:dyDescent="0.2">
      <c r="A602" s="296" t="s">
        <v>219</v>
      </c>
      <c r="B602" s="297"/>
      <c r="C602" s="297"/>
      <c r="D602" s="297"/>
      <c r="E602" s="297"/>
      <c r="F602" s="297"/>
      <c r="G602" s="298">
        <v>3.4500000000000011</v>
      </c>
    </row>
    <row r="603" spans="1:7" x14ac:dyDescent="0.2">
      <c r="A603" s="296" t="s">
        <v>220</v>
      </c>
      <c r="B603" s="297"/>
      <c r="C603" s="297"/>
      <c r="D603" s="297"/>
      <c r="E603" s="297"/>
      <c r="F603" s="297"/>
      <c r="G603" s="299">
        <f>ROUND(G598+G602,2)</f>
        <v>12.63</v>
      </c>
    </row>
    <row r="604" spans="1:7" x14ac:dyDescent="0.2">
      <c r="A604" s="296" t="s">
        <v>221</v>
      </c>
      <c r="B604" s="297"/>
      <c r="C604" s="297"/>
      <c r="D604" s="297"/>
      <c r="E604" s="297"/>
      <c r="F604" s="297"/>
      <c r="G604" s="298">
        <v>27</v>
      </c>
    </row>
    <row r="605" spans="1:7" x14ac:dyDescent="0.2">
      <c r="A605" s="296" t="s">
        <v>222</v>
      </c>
      <c r="B605" s="297"/>
      <c r="C605" s="297"/>
      <c r="D605" s="297"/>
      <c r="E605" s="297"/>
      <c r="F605" s="297"/>
      <c r="G605" s="299">
        <f>ROUND(G603*G604,2)</f>
        <v>341.01</v>
      </c>
    </row>
    <row r="606" spans="1:7" x14ac:dyDescent="0.2">
      <c r="A606" s="300"/>
      <c r="B606" s="301"/>
      <c r="C606" s="301"/>
      <c r="D606" s="301"/>
      <c r="E606" s="301"/>
      <c r="F606" s="301"/>
      <c r="G606" s="302"/>
    </row>
    <row r="607" spans="1:7" ht="12.75" customHeight="1" x14ac:dyDescent="0.2">
      <c r="A607" s="287" t="s">
        <v>1961</v>
      </c>
      <c r="B607" s="288" t="s">
        <v>570</v>
      </c>
      <c r="C607" s="288"/>
      <c r="D607" s="288"/>
      <c r="E607" s="288"/>
      <c r="F607" s="288"/>
      <c r="G607" s="289"/>
    </row>
    <row r="608" spans="1:7" ht="38.25" x14ac:dyDescent="0.2">
      <c r="A608" s="287" t="s">
        <v>571</v>
      </c>
      <c r="B608" s="290" t="s">
        <v>572</v>
      </c>
      <c r="C608" s="291" t="s">
        <v>207</v>
      </c>
      <c r="D608" s="291" t="s">
        <v>35</v>
      </c>
      <c r="E608" s="292"/>
      <c r="F608" s="283"/>
      <c r="G608" s="293"/>
    </row>
    <row r="609" spans="1:7" ht="25.5" x14ac:dyDescent="0.2">
      <c r="A609" s="294" t="s">
        <v>1053</v>
      </c>
      <c r="B609" s="284" t="s">
        <v>1054</v>
      </c>
      <c r="C609" s="295" t="s">
        <v>224</v>
      </c>
      <c r="D609" s="295" t="s">
        <v>39</v>
      </c>
      <c r="E609" s="292">
        <v>5</v>
      </c>
      <c r="F609" s="283">
        <v>1.69</v>
      </c>
      <c r="G609" s="293">
        <v>8.4499999999999993</v>
      </c>
    </row>
    <row r="610" spans="1:7" x14ac:dyDescent="0.2">
      <c r="A610" s="294" t="s">
        <v>1055</v>
      </c>
      <c r="B610" s="284" t="s">
        <v>1056</v>
      </c>
      <c r="C610" s="295" t="s">
        <v>224</v>
      </c>
      <c r="D610" s="295" t="s">
        <v>40</v>
      </c>
      <c r="E610" s="292">
        <v>8</v>
      </c>
      <c r="F610" s="283">
        <v>34.47</v>
      </c>
      <c r="G610" s="293">
        <v>275.76</v>
      </c>
    </row>
    <row r="611" spans="1:7" ht="25.5" x14ac:dyDescent="0.2">
      <c r="A611" s="294" t="s">
        <v>1057</v>
      </c>
      <c r="B611" s="284" t="s">
        <v>1058</v>
      </c>
      <c r="C611" s="295" t="s">
        <v>207</v>
      </c>
      <c r="D611" s="295" t="s">
        <v>35</v>
      </c>
      <c r="E611" s="292">
        <v>1</v>
      </c>
      <c r="F611" s="283">
        <v>1163.6500000000001</v>
      </c>
      <c r="G611" s="293">
        <v>1163.6500000000001</v>
      </c>
    </row>
    <row r="612" spans="1:7" x14ac:dyDescent="0.2">
      <c r="A612" s="294" t="s">
        <v>1059</v>
      </c>
      <c r="B612" s="284" t="s">
        <v>1060</v>
      </c>
      <c r="C612" s="295" t="s">
        <v>224</v>
      </c>
      <c r="D612" s="295" t="s">
        <v>39</v>
      </c>
      <c r="E612" s="292">
        <v>0.05</v>
      </c>
      <c r="F612" s="283">
        <v>72</v>
      </c>
      <c r="G612" s="293">
        <v>3.6</v>
      </c>
    </row>
    <row r="613" spans="1:7" ht="25.5" x14ac:dyDescent="0.2">
      <c r="A613" s="294" t="s">
        <v>1061</v>
      </c>
      <c r="B613" s="284" t="s">
        <v>1062</v>
      </c>
      <c r="C613" s="295" t="s">
        <v>224</v>
      </c>
      <c r="D613" s="295" t="s">
        <v>40</v>
      </c>
      <c r="E613" s="292">
        <v>0.28999999999999998</v>
      </c>
      <c r="F613" s="283">
        <v>0.31</v>
      </c>
      <c r="G613" s="293">
        <v>0.09</v>
      </c>
    </row>
    <row r="614" spans="1:7" ht="25.5" x14ac:dyDescent="0.2">
      <c r="A614" s="294" t="s">
        <v>1063</v>
      </c>
      <c r="B614" s="284" t="s">
        <v>1064</v>
      </c>
      <c r="C614" s="295" t="s">
        <v>224</v>
      </c>
      <c r="D614" s="295" t="s">
        <v>35</v>
      </c>
      <c r="E614" s="292">
        <v>1</v>
      </c>
      <c r="F614" s="283">
        <v>153.91999999999999</v>
      </c>
      <c r="G614" s="293">
        <v>153.91999999999999</v>
      </c>
    </row>
    <row r="615" spans="1:7" x14ac:dyDescent="0.2">
      <c r="A615" s="294" t="s">
        <v>1065</v>
      </c>
      <c r="B615" s="284" t="s">
        <v>1066</v>
      </c>
      <c r="C615" s="295" t="s">
        <v>224</v>
      </c>
      <c r="D615" s="295" t="s">
        <v>35</v>
      </c>
      <c r="E615" s="292">
        <v>1</v>
      </c>
      <c r="F615" s="283">
        <v>712.67</v>
      </c>
      <c r="G615" s="293">
        <v>712.67</v>
      </c>
    </row>
    <row r="616" spans="1:7" ht="25.5" x14ac:dyDescent="0.2">
      <c r="A616" s="294">
        <v>4491</v>
      </c>
      <c r="B616" s="284" t="s">
        <v>223</v>
      </c>
      <c r="C616" s="295" t="s">
        <v>224</v>
      </c>
      <c r="D616" s="295" t="s">
        <v>40</v>
      </c>
      <c r="E616" s="292">
        <v>25</v>
      </c>
      <c r="F616" s="283">
        <v>8.14</v>
      </c>
      <c r="G616" s="293">
        <v>203.5</v>
      </c>
    </row>
    <row r="617" spans="1:7" ht="25.5" x14ac:dyDescent="0.2">
      <c r="A617" s="294">
        <v>5061</v>
      </c>
      <c r="B617" s="284" t="s">
        <v>225</v>
      </c>
      <c r="C617" s="295" t="s">
        <v>224</v>
      </c>
      <c r="D617" s="295" t="s">
        <v>39</v>
      </c>
      <c r="E617" s="292">
        <v>1</v>
      </c>
      <c r="F617" s="283">
        <v>11.13</v>
      </c>
      <c r="G617" s="293">
        <v>11.13</v>
      </c>
    </row>
    <row r="618" spans="1:7" ht="25.5" x14ac:dyDescent="0.2">
      <c r="A618" s="294">
        <v>7258</v>
      </c>
      <c r="B618" s="284" t="s">
        <v>373</v>
      </c>
      <c r="C618" s="295" t="s">
        <v>224</v>
      </c>
      <c r="D618" s="295" t="s">
        <v>35</v>
      </c>
      <c r="E618" s="292">
        <v>30</v>
      </c>
      <c r="F618" s="283">
        <v>0.56000000000000005</v>
      </c>
      <c r="G618" s="293">
        <v>16.8</v>
      </c>
    </row>
    <row r="619" spans="1:7" ht="38.25" x14ac:dyDescent="0.2">
      <c r="A619" s="294" t="s">
        <v>310</v>
      </c>
      <c r="B619" s="284" t="s">
        <v>311</v>
      </c>
      <c r="C619" s="295" t="s">
        <v>207</v>
      </c>
      <c r="D619" s="295" t="s">
        <v>210</v>
      </c>
      <c r="E619" s="292">
        <v>4</v>
      </c>
      <c r="F619" s="283">
        <v>20.07</v>
      </c>
      <c r="G619" s="293">
        <v>80.28</v>
      </c>
    </row>
    <row r="620" spans="1:7" ht="25.5" x14ac:dyDescent="0.2">
      <c r="A620" s="294" t="s">
        <v>260</v>
      </c>
      <c r="B620" s="284" t="s">
        <v>261</v>
      </c>
      <c r="C620" s="295" t="s">
        <v>207</v>
      </c>
      <c r="D620" s="295" t="s">
        <v>210</v>
      </c>
      <c r="E620" s="292">
        <v>8</v>
      </c>
      <c r="F620" s="283">
        <v>21.12</v>
      </c>
      <c r="G620" s="293">
        <v>168.95</v>
      </c>
    </row>
    <row r="621" spans="1:7" ht="25.5" x14ac:dyDescent="0.2">
      <c r="A621" s="294" t="s">
        <v>312</v>
      </c>
      <c r="B621" s="284" t="s">
        <v>313</v>
      </c>
      <c r="C621" s="295" t="s">
        <v>207</v>
      </c>
      <c r="D621" s="295" t="s">
        <v>210</v>
      </c>
      <c r="E621" s="292">
        <v>8</v>
      </c>
      <c r="F621" s="283">
        <v>23.53</v>
      </c>
      <c r="G621" s="293">
        <v>188.25</v>
      </c>
    </row>
    <row r="622" spans="1:7" x14ac:dyDescent="0.2">
      <c r="A622" s="294" t="s">
        <v>288</v>
      </c>
      <c r="B622" s="284" t="s">
        <v>289</v>
      </c>
      <c r="C622" s="295" t="s">
        <v>207</v>
      </c>
      <c r="D622" s="295" t="s">
        <v>210</v>
      </c>
      <c r="E622" s="292">
        <v>8</v>
      </c>
      <c r="F622" s="283">
        <v>21.66</v>
      </c>
      <c r="G622" s="293">
        <v>173.25</v>
      </c>
    </row>
    <row r="623" spans="1:7" ht="25.5" x14ac:dyDescent="0.2">
      <c r="A623" s="294" t="s">
        <v>246</v>
      </c>
      <c r="B623" s="284" t="s">
        <v>247</v>
      </c>
      <c r="C623" s="295" t="s">
        <v>207</v>
      </c>
      <c r="D623" s="295" t="s">
        <v>210</v>
      </c>
      <c r="E623" s="292">
        <v>8.1199999999999992</v>
      </c>
      <c r="F623" s="283">
        <v>19.41</v>
      </c>
      <c r="G623" s="293">
        <v>157.63</v>
      </c>
    </row>
    <row r="624" spans="1:7" ht="25.5" x14ac:dyDescent="0.2">
      <c r="A624" s="294">
        <v>9836</v>
      </c>
      <c r="B624" s="284" t="s">
        <v>364</v>
      </c>
      <c r="C624" s="295" t="s">
        <v>224</v>
      </c>
      <c r="D624" s="295" t="s">
        <v>40</v>
      </c>
      <c r="E624" s="292">
        <v>5</v>
      </c>
      <c r="F624" s="283">
        <v>17.899999999999999</v>
      </c>
      <c r="G624" s="293">
        <v>89.5</v>
      </c>
    </row>
    <row r="625" spans="1:7" ht="25.5" x14ac:dyDescent="0.2">
      <c r="A625" s="294">
        <v>9868</v>
      </c>
      <c r="B625" s="284" t="s">
        <v>335</v>
      </c>
      <c r="C625" s="295" t="s">
        <v>224</v>
      </c>
      <c r="D625" s="295" t="s">
        <v>40</v>
      </c>
      <c r="E625" s="292">
        <v>30</v>
      </c>
      <c r="F625" s="283">
        <v>4.8899999999999997</v>
      </c>
      <c r="G625" s="293">
        <v>146.69999999999999</v>
      </c>
    </row>
    <row r="626" spans="1:7" x14ac:dyDescent="0.2">
      <c r="A626" s="296" t="s">
        <v>213</v>
      </c>
      <c r="B626" s="297"/>
      <c r="C626" s="297"/>
      <c r="D626" s="297"/>
      <c r="E626" s="297"/>
      <c r="F626" s="297"/>
      <c r="G626" s="298">
        <v>644.95000000000005</v>
      </c>
    </row>
    <row r="627" spans="1:7" x14ac:dyDescent="0.2">
      <c r="A627" s="296" t="s">
        <v>214</v>
      </c>
      <c r="B627" s="297"/>
      <c r="C627" s="297"/>
      <c r="D627" s="297"/>
      <c r="E627" s="297"/>
      <c r="F627" s="297"/>
      <c r="G627" s="298">
        <v>2909.1800000000003</v>
      </c>
    </row>
    <row r="628" spans="1:7" x14ac:dyDescent="0.2">
      <c r="A628" s="296" t="s">
        <v>215</v>
      </c>
      <c r="B628" s="297"/>
      <c r="C628" s="297"/>
      <c r="D628" s="297"/>
      <c r="E628" s="297"/>
      <c r="F628" s="297"/>
      <c r="G628" s="299">
        <v>3554.13</v>
      </c>
    </row>
    <row r="629" spans="1:7" x14ac:dyDescent="0.2">
      <c r="A629" s="296" t="s">
        <v>2158</v>
      </c>
      <c r="B629" s="297"/>
      <c r="C629" s="297"/>
      <c r="D629" s="297"/>
      <c r="E629" s="297"/>
      <c r="F629" s="297"/>
      <c r="G629" s="298">
        <v>741.76</v>
      </c>
    </row>
    <row r="630" spans="1:7" x14ac:dyDescent="0.2">
      <c r="A630" s="296" t="s">
        <v>217</v>
      </c>
      <c r="B630" s="297"/>
      <c r="C630" s="297"/>
      <c r="D630" s="297"/>
      <c r="E630" s="297"/>
      <c r="F630" s="297"/>
      <c r="G630" s="298">
        <v>902.1300000002235</v>
      </c>
    </row>
    <row r="631" spans="1:7" x14ac:dyDescent="0.2">
      <c r="A631" s="296" t="s">
        <v>218</v>
      </c>
      <c r="B631" s="297"/>
      <c r="C631" s="297"/>
      <c r="D631" s="297"/>
      <c r="E631" s="297"/>
      <c r="F631" s="297"/>
      <c r="G631" s="298">
        <v>0</v>
      </c>
    </row>
    <row r="632" spans="1:7" x14ac:dyDescent="0.2">
      <c r="A632" s="296" t="s">
        <v>219</v>
      </c>
      <c r="B632" s="297"/>
      <c r="C632" s="297"/>
      <c r="D632" s="297"/>
      <c r="E632" s="297"/>
      <c r="F632" s="297"/>
      <c r="G632" s="298">
        <v>1643.8900000000003</v>
      </c>
    </row>
    <row r="633" spans="1:7" x14ac:dyDescent="0.2">
      <c r="A633" s="296" t="s">
        <v>220</v>
      </c>
      <c r="B633" s="297"/>
      <c r="C633" s="297"/>
      <c r="D633" s="297"/>
      <c r="E633" s="297"/>
      <c r="F633" s="297"/>
      <c r="G633" s="299">
        <f>ROUND(G628+G632,2)</f>
        <v>5198.0200000000004</v>
      </c>
    </row>
    <row r="634" spans="1:7" x14ac:dyDescent="0.2">
      <c r="A634" s="296" t="s">
        <v>221</v>
      </c>
      <c r="B634" s="297"/>
      <c r="C634" s="297"/>
      <c r="D634" s="297"/>
      <c r="E634" s="297"/>
      <c r="F634" s="297"/>
      <c r="G634" s="298">
        <v>1</v>
      </c>
    </row>
    <row r="635" spans="1:7" x14ac:dyDescent="0.2">
      <c r="A635" s="296" t="s">
        <v>222</v>
      </c>
      <c r="B635" s="297"/>
      <c r="C635" s="297"/>
      <c r="D635" s="297"/>
      <c r="E635" s="297"/>
      <c r="F635" s="297"/>
      <c r="G635" s="299">
        <f>ROUND(G633*G634,2)</f>
        <v>5198.0200000000004</v>
      </c>
    </row>
    <row r="636" spans="1:7" x14ac:dyDescent="0.2">
      <c r="A636" s="300"/>
      <c r="B636" s="301"/>
      <c r="C636" s="301"/>
      <c r="D636" s="301"/>
      <c r="E636" s="301"/>
      <c r="F636" s="301"/>
      <c r="G636" s="302"/>
    </row>
    <row r="637" spans="1:7" ht="38.25" x14ac:dyDescent="0.2">
      <c r="A637" s="287" t="s">
        <v>2124</v>
      </c>
      <c r="B637" s="290" t="s">
        <v>2125</v>
      </c>
      <c r="C637" s="291" t="s">
        <v>207</v>
      </c>
      <c r="D637" s="291" t="s">
        <v>35</v>
      </c>
      <c r="E637" s="292"/>
      <c r="F637" s="283"/>
      <c r="G637" s="293"/>
    </row>
    <row r="638" spans="1:7" x14ac:dyDescent="0.2">
      <c r="A638" s="294" t="s">
        <v>1067</v>
      </c>
      <c r="B638" s="284" t="s">
        <v>1068</v>
      </c>
      <c r="C638" s="295" t="s">
        <v>224</v>
      </c>
      <c r="D638" s="295" t="s">
        <v>40</v>
      </c>
      <c r="E638" s="292">
        <v>27</v>
      </c>
      <c r="F638" s="283">
        <v>7.36</v>
      </c>
      <c r="G638" s="293">
        <v>198.72</v>
      </c>
    </row>
    <row r="639" spans="1:7" ht="38.25" x14ac:dyDescent="0.2">
      <c r="A639" s="294" t="s">
        <v>1069</v>
      </c>
      <c r="B639" s="284" t="s">
        <v>1070</v>
      </c>
      <c r="C639" s="295" t="s">
        <v>224</v>
      </c>
      <c r="D639" s="295" t="s">
        <v>35</v>
      </c>
      <c r="E639" s="292">
        <v>1</v>
      </c>
      <c r="F639" s="283">
        <v>1417.82</v>
      </c>
      <c r="G639" s="293">
        <v>1417.82</v>
      </c>
    </row>
    <row r="640" spans="1:7" x14ac:dyDescent="0.2">
      <c r="A640" s="294" t="s">
        <v>2130</v>
      </c>
      <c r="B640" s="284" t="s">
        <v>2131</v>
      </c>
      <c r="C640" s="295" t="s">
        <v>224</v>
      </c>
      <c r="D640" s="295" t="s">
        <v>35</v>
      </c>
      <c r="E640" s="292">
        <v>1</v>
      </c>
      <c r="F640" s="283">
        <v>944.4</v>
      </c>
      <c r="G640" s="293">
        <v>944.4</v>
      </c>
    </row>
    <row r="641" spans="1:7" ht="25.5" x14ac:dyDescent="0.2">
      <c r="A641" s="294" t="s">
        <v>253</v>
      </c>
      <c r="B641" s="284" t="s">
        <v>254</v>
      </c>
      <c r="C641" s="295" t="s">
        <v>207</v>
      </c>
      <c r="D641" s="295" t="s">
        <v>210</v>
      </c>
      <c r="E641" s="292">
        <v>24</v>
      </c>
      <c r="F641" s="283">
        <v>20.85</v>
      </c>
      <c r="G641" s="293">
        <v>500.29</v>
      </c>
    </row>
    <row r="642" spans="1:7" ht="25.5" x14ac:dyDescent="0.2">
      <c r="A642" s="294" t="s">
        <v>255</v>
      </c>
      <c r="B642" s="284" t="s">
        <v>256</v>
      </c>
      <c r="C642" s="295" t="s">
        <v>207</v>
      </c>
      <c r="D642" s="295" t="s">
        <v>210</v>
      </c>
      <c r="E642" s="292">
        <v>24</v>
      </c>
      <c r="F642" s="283">
        <v>25.93</v>
      </c>
      <c r="G642" s="293">
        <v>622.28</v>
      </c>
    </row>
    <row r="643" spans="1:7" x14ac:dyDescent="0.2">
      <c r="A643" s="296" t="s">
        <v>213</v>
      </c>
      <c r="B643" s="297"/>
      <c r="C643" s="297"/>
      <c r="D643" s="297"/>
      <c r="E643" s="297"/>
      <c r="F643" s="297"/>
      <c r="G643" s="298">
        <v>676.17</v>
      </c>
    </row>
    <row r="644" spans="1:7" x14ac:dyDescent="0.2">
      <c r="A644" s="296" t="s">
        <v>214</v>
      </c>
      <c r="B644" s="297"/>
      <c r="C644" s="297"/>
      <c r="D644" s="297"/>
      <c r="E644" s="297"/>
      <c r="F644" s="297"/>
      <c r="G644" s="298">
        <v>3007.34</v>
      </c>
    </row>
    <row r="645" spans="1:7" x14ac:dyDescent="0.2">
      <c r="A645" s="296" t="s">
        <v>215</v>
      </c>
      <c r="B645" s="297"/>
      <c r="C645" s="297"/>
      <c r="D645" s="297"/>
      <c r="E645" s="297"/>
      <c r="F645" s="297"/>
      <c r="G645" s="299">
        <v>3683.51</v>
      </c>
    </row>
    <row r="646" spans="1:7" x14ac:dyDescent="0.2">
      <c r="A646" s="296" t="s">
        <v>2158</v>
      </c>
      <c r="B646" s="297"/>
      <c r="C646" s="297"/>
      <c r="D646" s="297"/>
      <c r="E646" s="297"/>
      <c r="F646" s="297"/>
      <c r="G646" s="298">
        <v>777.66</v>
      </c>
    </row>
    <row r="647" spans="1:7" x14ac:dyDescent="0.2">
      <c r="A647" s="296" t="s">
        <v>217</v>
      </c>
      <c r="B647" s="297"/>
      <c r="C647" s="297"/>
      <c r="D647" s="297"/>
      <c r="E647" s="297"/>
      <c r="F647" s="297"/>
      <c r="G647" s="298">
        <v>936.84</v>
      </c>
    </row>
    <row r="648" spans="1:7" x14ac:dyDescent="0.2">
      <c r="A648" s="296" t="s">
        <v>218</v>
      </c>
      <c r="B648" s="297"/>
      <c r="C648" s="297"/>
      <c r="D648" s="297"/>
      <c r="E648" s="297"/>
      <c r="F648" s="297"/>
      <c r="G648" s="298">
        <v>0</v>
      </c>
    </row>
    <row r="649" spans="1:7" x14ac:dyDescent="0.2">
      <c r="A649" s="296" t="s">
        <v>219</v>
      </c>
      <c r="B649" s="297"/>
      <c r="C649" s="297"/>
      <c r="D649" s="297"/>
      <c r="E649" s="297"/>
      <c r="F649" s="297"/>
      <c r="G649" s="298">
        <v>1714.5</v>
      </c>
    </row>
    <row r="650" spans="1:7" x14ac:dyDescent="0.2">
      <c r="A650" s="296" t="s">
        <v>220</v>
      </c>
      <c r="B650" s="297"/>
      <c r="C650" s="297"/>
      <c r="D650" s="297"/>
      <c r="E650" s="297"/>
      <c r="F650" s="297"/>
      <c r="G650" s="299">
        <f>ROUND(G645+G649,2)</f>
        <v>5398.01</v>
      </c>
    </row>
    <row r="651" spans="1:7" x14ac:dyDescent="0.2">
      <c r="A651" s="296" t="s">
        <v>221</v>
      </c>
      <c r="B651" s="297"/>
      <c r="C651" s="297"/>
      <c r="D651" s="297"/>
      <c r="E651" s="297"/>
      <c r="F651" s="297"/>
      <c r="G651" s="298">
        <v>1</v>
      </c>
    </row>
    <row r="652" spans="1:7" x14ac:dyDescent="0.2">
      <c r="A652" s="296" t="s">
        <v>222</v>
      </c>
      <c r="B652" s="297"/>
      <c r="C652" s="297"/>
      <c r="D652" s="297"/>
      <c r="E652" s="297"/>
      <c r="F652" s="297"/>
      <c r="G652" s="299">
        <f>ROUND(G650*G651,2)</f>
        <v>5398.01</v>
      </c>
    </row>
    <row r="653" spans="1:7" x14ac:dyDescent="0.2">
      <c r="A653" s="300"/>
      <c r="B653" s="301"/>
      <c r="C653" s="301"/>
      <c r="D653" s="301"/>
      <c r="E653" s="301"/>
      <c r="F653" s="301"/>
      <c r="G653" s="302"/>
    </row>
    <row r="654" spans="1:7" x14ac:dyDescent="0.2">
      <c r="A654" s="287">
        <v>3</v>
      </c>
      <c r="B654" s="288" t="s">
        <v>120</v>
      </c>
      <c r="C654" s="288"/>
      <c r="D654" s="288"/>
      <c r="E654" s="288"/>
      <c r="F654" s="288"/>
      <c r="G654" s="289"/>
    </row>
    <row r="655" spans="1:7" x14ac:dyDescent="0.2">
      <c r="A655" s="287" t="s">
        <v>182</v>
      </c>
      <c r="B655" s="288" t="s">
        <v>750</v>
      </c>
      <c r="C655" s="288"/>
      <c r="D655" s="288"/>
      <c r="E655" s="288"/>
      <c r="F655" s="288"/>
      <c r="G655" s="289"/>
    </row>
    <row r="656" spans="1:7" ht="51" x14ac:dyDescent="0.2">
      <c r="A656" s="287" t="s">
        <v>127</v>
      </c>
      <c r="B656" s="290" t="s">
        <v>128</v>
      </c>
      <c r="C656" s="291" t="s">
        <v>207</v>
      </c>
      <c r="D656" s="291" t="s">
        <v>129</v>
      </c>
      <c r="E656" s="292"/>
      <c r="F656" s="283"/>
      <c r="G656" s="293"/>
    </row>
    <row r="657" spans="1:7" ht="76.5" x14ac:dyDescent="0.2">
      <c r="A657" s="294" t="s">
        <v>264</v>
      </c>
      <c r="B657" s="284" t="s">
        <v>265</v>
      </c>
      <c r="C657" s="295" t="s">
        <v>207</v>
      </c>
      <c r="D657" s="295" t="s">
        <v>234</v>
      </c>
      <c r="E657" s="292">
        <v>1.3899999999999999E-2</v>
      </c>
      <c r="F657" s="283">
        <v>184.84</v>
      </c>
      <c r="G657" s="293">
        <v>2.57</v>
      </c>
    </row>
    <row r="658" spans="1:7" ht="76.5" x14ac:dyDescent="0.2">
      <c r="A658" s="294" t="s">
        <v>266</v>
      </c>
      <c r="B658" s="284" t="s">
        <v>267</v>
      </c>
      <c r="C658" s="295" t="s">
        <v>207</v>
      </c>
      <c r="D658" s="295" t="s">
        <v>237</v>
      </c>
      <c r="E658" s="292">
        <v>6.0000000000000001E-3</v>
      </c>
      <c r="F658" s="283">
        <v>59.14</v>
      </c>
      <c r="G658" s="293">
        <v>0.35</v>
      </c>
    </row>
    <row r="659" spans="1:7" x14ac:dyDescent="0.2">
      <c r="A659" s="296" t="s">
        <v>213</v>
      </c>
      <c r="B659" s="297"/>
      <c r="C659" s="297"/>
      <c r="D659" s="297"/>
      <c r="E659" s="297"/>
      <c r="F659" s="297"/>
      <c r="G659" s="298">
        <v>0.28000000000000003</v>
      </c>
    </row>
    <row r="660" spans="1:7" x14ac:dyDescent="0.2">
      <c r="A660" s="296" t="s">
        <v>214</v>
      </c>
      <c r="B660" s="297"/>
      <c r="C660" s="297"/>
      <c r="D660" s="297"/>
      <c r="E660" s="297"/>
      <c r="F660" s="297"/>
      <c r="G660" s="298">
        <v>2.6399999999999997</v>
      </c>
    </row>
    <row r="661" spans="1:7" x14ac:dyDescent="0.2">
      <c r="A661" s="296" t="s">
        <v>215</v>
      </c>
      <c r="B661" s="297"/>
      <c r="C661" s="297"/>
      <c r="D661" s="297"/>
      <c r="E661" s="297"/>
      <c r="F661" s="297"/>
      <c r="G661" s="299">
        <v>2.92</v>
      </c>
    </row>
    <row r="662" spans="1:7" x14ac:dyDescent="0.2">
      <c r="A662" s="296" t="s">
        <v>2158</v>
      </c>
      <c r="B662" s="297"/>
      <c r="C662" s="297"/>
      <c r="D662" s="297"/>
      <c r="E662" s="297"/>
      <c r="F662" s="297"/>
      <c r="G662" s="298">
        <v>0.33</v>
      </c>
    </row>
    <row r="663" spans="1:7" x14ac:dyDescent="0.2">
      <c r="A663" s="296" t="s">
        <v>217</v>
      </c>
      <c r="B663" s="297"/>
      <c r="C663" s="297"/>
      <c r="D663" s="297"/>
      <c r="E663" s="297"/>
      <c r="F663" s="297"/>
      <c r="G663" s="298">
        <v>0.68000000000000027</v>
      </c>
    </row>
    <row r="664" spans="1:7" x14ac:dyDescent="0.2">
      <c r="A664" s="296" t="s">
        <v>218</v>
      </c>
      <c r="B664" s="297"/>
      <c r="C664" s="297"/>
      <c r="D664" s="297"/>
      <c r="E664" s="297"/>
      <c r="F664" s="297"/>
      <c r="G664" s="298">
        <v>0</v>
      </c>
    </row>
    <row r="665" spans="1:7" x14ac:dyDescent="0.2">
      <c r="A665" s="296" t="s">
        <v>219</v>
      </c>
      <c r="B665" s="297"/>
      <c r="C665" s="297"/>
      <c r="D665" s="297"/>
      <c r="E665" s="297"/>
      <c r="F665" s="297"/>
      <c r="G665" s="298">
        <v>1.0100000000000002</v>
      </c>
    </row>
    <row r="666" spans="1:7" x14ac:dyDescent="0.2">
      <c r="A666" s="296" t="s">
        <v>220</v>
      </c>
      <c r="B666" s="297"/>
      <c r="C666" s="297"/>
      <c r="D666" s="297"/>
      <c r="E666" s="297"/>
      <c r="F666" s="297"/>
      <c r="G666" s="299">
        <f>ROUND(G661+G665,2)</f>
        <v>3.93</v>
      </c>
    </row>
    <row r="667" spans="1:7" x14ac:dyDescent="0.2">
      <c r="A667" s="296" t="s">
        <v>221</v>
      </c>
      <c r="B667" s="297"/>
      <c r="C667" s="297"/>
      <c r="D667" s="297"/>
      <c r="E667" s="297"/>
      <c r="F667" s="297"/>
      <c r="G667" s="298">
        <v>97.5</v>
      </c>
    </row>
    <row r="668" spans="1:7" x14ac:dyDescent="0.2">
      <c r="A668" s="296" t="s">
        <v>222</v>
      </c>
      <c r="B668" s="297"/>
      <c r="C668" s="297"/>
      <c r="D668" s="297"/>
      <c r="E668" s="297"/>
      <c r="F668" s="297"/>
      <c r="G668" s="299">
        <f>ROUND(G666*G667,2)</f>
        <v>383.18</v>
      </c>
    </row>
    <row r="669" spans="1:7" x14ac:dyDescent="0.2">
      <c r="A669" s="300"/>
      <c r="B669" s="301"/>
      <c r="C669" s="301"/>
      <c r="D669" s="301"/>
      <c r="E669" s="301"/>
      <c r="F669" s="301"/>
      <c r="G669" s="302"/>
    </row>
    <row r="670" spans="1:7" ht="76.5" x14ac:dyDescent="0.2">
      <c r="A670" s="287" t="s">
        <v>130</v>
      </c>
      <c r="B670" s="290" t="s">
        <v>131</v>
      </c>
      <c r="C670" s="291" t="s">
        <v>207</v>
      </c>
      <c r="D670" s="291" t="s">
        <v>38</v>
      </c>
      <c r="E670" s="292"/>
      <c r="F670" s="283"/>
      <c r="G670" s="293"/>
    </row>
    <row r="671" spans="1:7" ht="51" x14ac:dyDescent="0.2">
      <c r="A671" s="294" t="s">
        <v>274</v>
      </c>
      <c r="B671" s="284" t="s">
        <v>275</v>
      </c>
      <c r="C671" s="295" t="s">
        <v>207</v>
      </c>
      <c r="D671" s="295" t="s">
        <v>234</v>
      </c>
      <c r="E671" s="292">
        <v>8.3000000000000001E-3</v>
      </c>
      <c r="F671" s="283">
        <v>161.37</v>
      </c>
      <c r="G671" s="293">
        <v>1.34</v>
      </c>
    </row>
    <row r="672" spans="1:7" ht="51" x14ac:dyDescent="0.2">
      <c r="A672" s="294" t="s">
        <v>276</v>
      </c>
      <c r="B672" s="284" t="s">
        <v>277</v>
      </c>
      <c r="C672" s="295" t="s">
        <v>207</v>
      </c>
      <c r="D672" s="295" t="s">
        <v>237</v>
      </c>
      <c r="E672" s="292">
        <v>1.5100000000000001E-2</v>
      </c>
      <c r="F672" s="283">
        <v>68.52</v>
      </c>
      <c r="G672" s="293">
        <v>1.03</v>
      </c>
    </row>
    <row r="673" spans="1:7" ht="76.5" x14ac:dyDescent="0.2">
      <c r="A673" s="294" t="s">
        <v>264</v>
      </c>
      <c r="B673" s="284" t="s">
        <v>265</v>
      </c>
      <c r="C673" s="295" t="s">
        <v>207</v>
      </c>
      <c r="D673" s="295" t="s">
        <v>234</v>
      </c>
      <c r="E673" s="292">
        <v>2.6700000000000002E-2</v>
      </c>
      <c r="F673" s="283">
        <v>184.84</v>
      </c>
      <c r="G673" s="293">
        <v>4.9400000000000004</v>
      </c>
    </row>
    <row r="674" spans="1:7" ht="76.5" x14ac:dyDescent="0.2">
      <c r="A674" s="294" t="s">
        <v>266</v>
      </c>
      <c r="B674" s="284" t="s">
        <v>267</v>
      </c>
      <c r="C674" s="295" t="s">
        <v>207</v>
      </c>
      <c r="D674" s="295" t="s">
        <v>237</v>
      </c>
      <c r="E674" s="292">
        <v>2.0299999999999999E-2</v>
      </c>
      <c r="F674" s="283">
        <v>59.14</v>
      </c>
      <c r="G674" s="293">
        <v>1.2</v>
      </c>
    </row>
    <row r="675" spans="1:7" x14ac:dyDescent="0.2">
      <c r="A675" s="296" t="s">
        <v>213</v>
      </c>
      <c r="B675" s="297"/>
      <c r="C675" s="297"/>
      <c r="D675" s="297"/>
      <c r="E675" s="297"/>
      <c r="F675" s="297"/>
      <c r="G675" s="298">
        <v>0.98</v>
      </c>
    </row>
    <row r="676" spans="1:7" x14ac:dyDescent="0.2">
      <c r="A676" s="296" t="s">
        <v>214</v>
      </c>
      <c r="B676" s="297"/>
      <c r="C676" s="297"/>
      <c r="D676" s="297"/>
      <c r="E676" s="297"/>
      <c r="F676" s="297"/>
      <c r="G676" s="298">
        <v>7.5299999999999994</v>
      </c>
    </row>
    <row r="677" spans="1:7" x14ac:dyDescent="0.2">
      <c r="A677" s="296" t="s">
        <v>215</v>
      </c>
      <c r="B677" s="297"/>
      <c r="C677" s="297"/>
      <c r="D677" s="297"/>
      <c r="E677" s="297"/>
      <c r="F677" s="297"/>
      <c r="G677" s="299">
        <v>8.51</v>
      </c>
    </row>
    <row r="678" spans="1:7" x14ac:dyDescent="0.2">
      <c r="A678" s="296" t="s">
        <v>2158</v>
      </c>
      <c r="B678" s="297"/>
      <c r="C678" s="297"/>
      <c r="D678" s="297"/>
      <c r="E678" s="297"/>
      <c r="F678" s="297"/>
      <c r="G678" s="298">
        <v>1.1299999999999999</v>
      </c>
    </row>
    <row r="679" spans="1:7" x14ac:dyDescent="0.2">
      <c r="A679" s="296" t="s">
        <v>217</v>
      </c>
      <c r="B679" s="297"/>
      <c r="C679" s="297"/>
      <c r="D679" s="297"/>
      <c r="E679" s="297"/>
      <c r="F679" s="297"/>
      <c r="G679" s="298">
        <v>2.0200000000000005</v>
      </c>
    </row>
    <row r="680" spans="1:7" x14ac:dyDescent="0.2">
      <c r="A680" s="296" t="s">
        <v>218</v>
      </c>
      <c r="B680" s="297"/>
      <c r="C680" s="297"/>
      <c r="D680" s="297"/>
      <c r="E680" s="297"/>
      <c r="F680" s="297"/>
      <c r="G680" s="298">
        <v>0</v>
      </c>
    </row>
    <row r="681" spans="1:7" x14ac:dyDescent="0.2">
      <c r="A681" s="296" t="s">
        <v>219</v>
      </c>
      <c r="B681" s="297"/>
      <c r="C681" s="297"/>
      <c r="D681" s="297"/>
      <c r="E681" s="297"/>
      <c r="F681" s="297"/>
      <c r="G681" s="298">
        <v>3.1500000000000004</v>
      </c>
    </row>
    <row r="682" spans="1:7" x14ac:dyDescent="0.2">
      <c r="A682" s="296" t="s">
        <v>220</v>
      </c>
      <c r="B682" s="297"/>
      <c r="C682" s="297"/>
      <c r="D682" s="297"/>
      <c r="E682" s="297"/>
      <c r="F682" s="297"/>
      <c r="G682" s="299">
        <f>ROUND(G677+G681,2)</f>
        <v>11.66</v>
      </c>
    </row>
    <row r="683" spans="1:7" x14ac:dyDescent="0.2">
      <c r="A683" s="296" t="s">
        <v>221</v>
      </c>
      <c r="B683" s="297"/>
      <c r="C683" s="297"/>
      <c r="D683" s="297"/>
      <c r="E683" s="297"/>
      <c r="F683" s="297"/>
      <c r="G683" s="298">
        <v>39</v>
      </c>
    </row>
    <row r="684" spans="1:7" x14ac:dyDescent="0.2">
      <c r="A684" s="296" t="s">
        <v>222</v>
      </c>
      <c r="B684" s="297"/>
      <c r="C684" s="297"/>
      <c r="D684" s="297"/>
      <c r="E684" s="297"/>
      <c r="F684" s="297"/>
      <c r="G684" s="299">
        <f>ROUND(G682*G683,2)</f>
        <v>454.74</v>
      </c>
    </row>
    <row r="685" spans="1:7" x14ac:dyDescent="0.2">
      <c r="A685" s="300"/>
      <c r="B685" s="301"/>
      <c r="C685" s="301"/>
      <c r="D685" s="301"/>
      <c r="E685" s="301"/>
      <c r="F685" s="301"/>
      <c r="G685" s="302"/>
    </row>
    <row r="686" spans="1:7" ht="102" x14ac:dyDescent="0.2">
      <c r="A686" s="287" t="s">
        <v>751</v>
      </c>
      <c r="B686" s="290" t="s">
        <v>752</v>
      </c>
      <c r="C686" s="291" t="s">
        <v>207</v>
      </c>
      <c r="D686" s="291" t="s">
        <v>38</v>
      </c>
      <c r="E686" s="292"/>
      <c r="F686" s="283"/>
      <c r="G686" s="293"/>
    </row>
    <row r="687" spans="1:7" ht="51" x14ac:dyDescent="0.2">
      <c r="A687" s="294" t="s">
        <v>1042</v>
      </c>
      <c r="B687" s="284" t="s">
        <v>1043</v>
      </c>
      <c r="C687" s="295" t="s">
        <v>207</v>
      </c>
      <c r="D687" s="295" t="s">
        <v>234</v>
      </c>
      <c r="E687" s="292">
        <v>1.0699999999999999E-2</v>
      </c>
      <c r="F687" s="283">
        <v>210.56</v>
      </c>
      <c r="G687" s="293">
        <v>2.25</v>
      </c>
    </row>
    <row r="688" spans="1:7" ht="51" x14ac:dyDescent="0.2">
      <c r="A688" s="294" t="s">
        <v>1044</v>
      </c>
      <c r="B688" s="284" t="s">
        <v>1045</v>
      </c>
      <c r="C688" s="295" t="s">
        <v>207</v>
      </c>
      <c r="D688" s="295" t="s">
        <v>237</v>
      </c>
      <c r="E688" s="292">
        <v>2.7000000000000001E-3</v>
      </c>
      <c r="F688" s="283">
        <v>85.98</v>
      </c>
      <c r="G688" s="293">
        <v>0.23</v>
      </c>
    </row>
    <row r="689" spans="1:7" ht="25.5" x14ac:dyDescent="0.2">
      <c r="A689" s="294" t="s">
        <v>246</v>
      </c>
      <c r="B689" s="284" t="s">
        <v>247</v>
      </c>
      <c r="C689" s="295" t="s">
        <v>207</v>
      </c>
      <c r="D689" s="295" t="s">
        <v>210</v>
      </c>
      <c r="E689" s="292">
        <v>1.34E-2</v>
      </c>
      <c r="F689" s="283">
        <v>19.41</v>
      </c>
      <c r="G689" s="293">
        <v>0.26</v>
      </c>
    </row>
    <row r="690" spans="1:7" ht="76.5" x14ac:dyDescent="0.2">
      <c r="A690" s="294" t="s">
        <v>1380</v>
      </c>
      <c r="B690" s="284" t="s">
        <v>1381</v>
      </c>
      <c r="C690" s="295" t="s">
        <v>207</v>
      </c>
      <c r="D690" s="295" t="s">
        <v>234</v>
      </c>
      <c r="E690" s="292">
        <v>6.0499999999999998E-2</v>
      </c>
      <c r="F690" s="283">
        <v>363.6</v>
      </c>
      <c r="G690" s="293">
        <v>22</v>
      </c>
    </row>
    <row r="691" spans="1:7" ht="76.5" x14ac:dyDescent="0.2">
      <c r="A691" s="294" t="s">
        <v>1382</v>
      </c>
      <c r="B691" s="284" t="s">
        <v>1383</v>
      </c>
      <c r="C691" s="295" t="s">
        <v>207</v>
      </c>
      <c r="D691" s="295" t="s">
        <v>237</v>
      </c>
      <c r="E691" s="292">
        <v>1.9800000000000002E-2</v>
      </c>
      <c r="F691" s="283">
        <v>85.5</v>
      </c>
      <c r="G691" s="293">
        <v>1.69</v>
      </c>
    </row>
    <row r="692" spans="1:7" x14ac:dyDescent="0.2">
      <c r="A692" s="296" t="s">
        <v>213</v>
      </c>
      <c r="B692" s="297"/>
      <c r="C692" s="297"/>
      <c r="D692" s="297"/>
      <c r="E692" s="297"/>
      <c r="F692" s="297"/>
      <c r="G692" s="298">
        <v>1.52</v>
      </c>
    </row>
    <row r="693" spans="1:7" x14ac:dyDescent="0.2">
      <c r="A693" s="296" t="s">
        <v>214</v>
      </c>
      <c r="B693" s="297"/>
      <c r="C693" s="297"/>
      <c r="D693" s="297"/>
      <c r="E693" s="297"/>
      <c r="F693" s="297"/>
      <c r="G693" s="298">
        <v>24.92</v>
      </c>
    </row>
    <row r="694" spans="1:7" x14ac:dyDescent="0.2">
      <c r="A694" s="296" t="s">
        <v>215</v>
      </c>
      <c r="B694" s="297"/>
      <c r="C694" s="297"/>
      <c r="D694" s="297"/>
      <c r="E694" s="297"/>
      <c r="F694" s="297"/>
      <c r="G694" s="299">
        <v>26.44</v>
      </c>
    </row>
    <row r="695" spans="1:7" x14ac:dyDescent="0.2">
      <c r="A695" s="296" t="s">
        <v>2158</v>
      </c>
      <c r="B695" s="297"/>
      <c r="C695" s="297"/>
      <c r="D695" s="297"/>
      <c r="E695" s="297"/>
      <c r="F695" s="297"/>
      <c r="G695" s="298">
        <v>1.75</v>
      </c>
    </row>
    <row r="696" spans="1:7" x14ac:dyDescent="0.2">
      <c r="A696" s="296" t="s">
        <v>217</v>
      </c>
      <c r="B696" s="297"/>
      <c r="C696" s="297"/>
      <c r="D696" s="297"/>
      <c r="E696" s="297"/>
      <c r="F696" s="297"/>
      <c r="G696" s="298">
        <v>5.9100000002235173</v>
      </c>
    </row>
    <row r="697" spans="1:7" x14ac:dyDescent="0.2">
      <c r="A697" s="296" t="s">
        <v>218</v>
      </c>
      <c r="B697" s="297"/>
      <c r="C697" s="297"/>
      <c r="D697" s="297"/>
      <c r="E697" s="297"/>
      <c r="F697" s="297"/>
      <c r="G697" s="298">
        <v>0</v>
      </c>
    </row>
    <row r="698" spans="1:7" x14ac:dyDescent="0.2">
      <c r="A698" s="296" t="s">
        <v>219</v>
      </c>
      <c r="B698" s="297"/>
      <c r="C698" s="297"/>
      <c r="D698" s="297"/>
      <c r="E698" s="297"/>
      <c r="F698" s="297"/>
      <c r="G698" s="298">
        <v>7.66</v>
      </c>
    </row>
    <row r="699" spans="1:7" x14ac:dyDescent="0.2">
      <c r="A699" s="296" t="s">
        <v>220</v>
      </c>
      <c r="B699" s="297"/>
      <c r="C699" s="297"/>
      <c r="D699" s="297"/>
      <c r="E699" s="297"/>
      <c r="F699" s="297"/>
      <c r="G699" s="299">
        <f>ROUND(G694+G698,2)</f>
        <v>34.1</v>
      </c>
    </row>
    <row r="700" spans="1:7" x14ac:dyDescent="0.2">
      <c r="A700" s="296" t="s">
        <v>221</v>
      </c>
      <c r="B700" s="297"/>
      <c r="C700" s="297"/>
      <c r="D700" s="297"/>
      <c r="E700" s="297"/>
      <c r="F700" s="297"/>
      <c r="G700" s="298">
        <v>30</v>
      </c>
    </row>
    <row r="701" spans="1:7" x14ac:dyDescent="0.2">
      <c r="A701" s="296" t="s">
        <v>222</v>
      </c>
      <c r="B701" s="297"/>
      <c r="C701" s="297"/>
      <c r="D701" s="297"/>
      <c r="E701" s="297"/>
      <c r="F701" s="297"/>
      <c r="G701" s="299">
        <f>ROUND(G699*G700,2)</f>
        <v>1023</v>
      </c>
    </row>
    <row r="702" spans="1:7" x14ac:dyDescent="0.2">
      <c r="A702" s="300"/>
      <c r="B702" s="301"/>
      <c r="C702" s="301"/>
      <c r="D702" s="301"/>
      <c r="E702" s="301"/>
      <c r="F702" s="301"/>
      <c r="G702" s="302"/>
    </row>
    <row r="703" spans="1:7" x14ac:dyDescent="0.2">
      <c r="A703" s="287" t="s">
        <v>753</v>
      </c>
      <c r="B703" s="288" t="s">
        <v>754</v>
      </c>
      <c r="C703" s="288"/>
      <c r="D703" s="288"/>
      <c r="E703" s="288"/>
      <c r="F703" s="288"/>
      <c r="G703" s="289"/>
    </row>
    <row r="704" spans="1:7" ht="51" x14ac:dyDescent="0.2">
      <c r="A704" s="287" t="s">
        <v>127</v>
      </c>
      <c r="B704" s="290" t="s">
        <v>128</v>
      </c>
      <c r="C704" s="291" t="s">
        <v>207</v>
      </c>
      <c r="D704" s="291" t="s">
        <v>129</v>
      </c>
      <c r="E704" s="292"/>
      <c r="F704" s="283"/>
      <c r="G704" s="293"/>
    </row>
    <row r="705" spans="1:7" ht="76.5" x14ac:dyDescent="0.2">
      <c r="A705" s="294" t="s">
        <v>264</v>
      </c>
      <c r="B705" s="284" t="s">
        <v>265</v>
      </c>
      <c r="C705" s="295" t="s">
        <v>207</v>
      </c>
      <c r="D705" s="295" t="s">
        <v>234</v>
      </c>
      <c r="E705" s="292">
        <v>1.3899999999999999E-2</v>
      </c>
      <c r="F705" s="283">
        <v>184.84</v>
      </c>
      <c r="G705" s="293">
        <v>2.57</v>
      </c>
    </row>
    <row r="706" spans="1:7" ht="76.5" x14ac:dyDescent="0.2">
      <c r="A706" s="294" t="s">
        <v>266</v>
      </c>
      <c r="B706" s="284" t="s">
        <v>267</v>
      </c>
      <c r="C706" s="295" t="s">
        <v>207</v>
      </c>
      <c r="D706" s="295" t="s">
        <v>237</v>
      </c>
      <c r="E706" s="292">
        <v>6.0000000000000001E-3</v>
      </c>
      <c r="F706" s="283">
        <v>59.14</v>
      </c>
      <c r="G706" s="293">
        <v>0.35</v>
      </c>
    </row>
    <row r="707" spans="1:7" x14ac:dyDescent="0.2">
      <c r="A707" s="296" t="s">
        <v>213</v>
      </c>
      <c r="B707" s="297"/>
      <c r="C707" s="297"/>
      <c r="D707" s="297"/>
      <c r="E707" s="297"/>
      <c r="F707" s="297"/>
      <c r="G707" s="298">
        <v>0.28000000000000003</v>
      </c>
    </row>
    <row r="708" spans="1:7" x14ac:dyDescent="0.2">
      <c r="A708" s="296" t="s">
        <v>214</v>
      </c>
      <c r="B708" s="297"/>
      <c r="C708" s="297"/>
      <c r="D708" s="297"/>
      <c r="E708" s="297"/>
      <c r="F708" s="297"/>
      <c r="G708" s="298">
        <v>2.6399999999999997</v>
      </c>
    </row>
    <row r="709" spans="1:7" x14ac:dyDescent="0.2">
      <c r="A709" s="296" t="s">
        <v>215</v>
      </c>
      <c r="B709" s="297"/>
      <c r="C709" s="297"/>
      <c r="D709" s="297"/>
      <c r="E709" s="297"/>
      <c r="F709" s="297"/>
      <c r="G709" s="299">
        <v>2.92</v>
      </c>
    </row>
    <row r="710" spans="1:7" x14ac:dyDescent="0.2">
      <c r="A710" s="296" t="s">
        <v>2158</v>
      </c>
      <c r="B710" s="297"/>
      <c r="C710" s="297"/>
      <c r="D710" s="297"/>
      <c r="E710" s="297"/>
      <c r="F710" s="297"/>
      <c r="G710" s="298">
        <v>0.33</v>
      </c>
    </row>
    <row r="711" spans="1:7" x14ac:dyDescent="0.2">
      <c r="A711" s="296" t="s">
        <v>217</v>
      </c>
      <c r="B711" s="297"/>
      <c r="C711" s="297"/>
      <c r="D711" s="297"/>
      <c r="E711" s="297"/>
      <c r="F711" s="297"/>
      <c r="G711" s="298">
        <v>0.68000000000000027</v>
      </c>
    </row>
    <row r="712" spans="1:7" x14ac:dyDescent="0.2">
      <c r="A712" s="296" t="s">
        <v>218</v>
      </c>
      <c r="B712" s="297"/>
      <c r="C712" s="297"/>
      <c r="D712" s="297"/>
      <c r="E712" s="297"/>
      <c r="F712" s="297"/>
      <c r="G712" s="298">
        <v>0</v>
      </c>
    </row>
    <row r="713" spans="1:7" x14ac:dyDescent="0.2">
      <c r="A713" s="296" t="s">
        <v>219</v>
      </c>
      <c r="B713" s="297"/>
      <c r="C713" s="297"/>
      <c r="D713" s="297"/>
      <c r="E713" s="297"/>
      <c r="F713" s="297"/>
      <c r="G713" s="298">
        <v>1.0100000000000002</v>
      </c>
    </row>
    <row r="714" spans="1:7" x14ac:dyDescent="0.2">
      <c r="A714" s="296" t="s">
        <v>220</v>
      </c>
      <c r="B714" s="297"/>
      <c r="C714" s="297"/>
      <c r="D714" s="297"/>
      <c r="E714" s="297"/>
      <c r="F714" s="297"/>
      <c r="G714" s="299">
        <f>ROUND(G709+G713,2)</f>
        <v>3.93</v>
      </c>
    </row>
    <row r="715" spans="1:7" x14ac:dyDescent="0.2">
      <c r="A715" s="296" t="s">
        <v>221</v>
      </c>
      <c r="B715" s="297"/>
      <c r="C715" s="297"/>
      <c r="D715" s="297"/>
      <c r="E715" s="297"/>
      <c r="F715" s="297"/>
      <c r="G715" s="298">
        <v>49</v>
      </c>
    </row>
    <row r="716" spans="1:7" x14ac:dyDescent="0.2">
      <c r="A716" s="296" t="s">
        <v>222</v>
      </c>
      <c r="B716" s="297"/>
      <c r="C716" s="297"/>
      <c r="D716" s="297"/>
      <c r="E716" s="297"/>
      <c r="F716" s="297"/>
      <c r="G716" s="299">
        <f>ROUND(G714*G715,2)</f>
        <v>192.57</v>
      </c>
    </row>
    <row r="717" spans="1:7" x14ac:dyDescent="0.2">
      <c r="A717" s="300"/>
      <c r="B717" s="301"/>
      <c r="C717" s="301"/>
      <c r="D717" s="301"/>
      <c r="E717" s="301"/>
      <c r="F717" s="301"/>
      <c r="G717" s="302"/>
    </row>
    <row r="718" spans="1:7" ht="76.5" x14ac:dyDescent="0.2">
      <c r="A718" s="287" t="s">
        <v>130</v>
      </c>
      <c r="B718" s="290" t="s">
        <v>131</v>
      </c>
      <c r="C718" s="291" t="s">
        <v>207</v>
      </c>
      <c r="D718" s="291" t="s">
        <v>38</v>
      </c>
      <c r="E718" s="292"/>
      <c r="F718" s="283"/>
      <c r="G718" s="293"/>
    </row>
    <row r="719" spans="1:7" ht="51" x14ac:dyDescent="0.2">
      <c r="A719" s="294" t="s">
        <v>274</v>
      </c>
      <c r="B719" s="284" t="s">
        <v>275</v>
      </c>
      <c r="C719" s="295" t="s">
        <v>207</v>
      </c>
      <c r="D719" s="295" t="s">
        <v>234</v>
      </c>
      <c r="E719" s="292">
        <v>8.3000000000000001E-3</v>
      </c>
      <c r="F719" s="283">
        <v>161.37</v>
      </c>
      <c r="G719" s="293">
        <v>1.34</v>
      </c>
    </row>
    <row r="720" spans="1:7" ht="51" x14ac:dyDescent="0.2">
      <c r="A720" s="294" t="s">
        <v>276</v>
      </c>
      <c r="B720" s="284" t="s">
        <v>277</v>
      </c>
      <c r="C720" s="295" t="s">
        <v>207</v>
      </c>
      <c r="D720" s="295" t="s">
        <v>237</v>
      </c>
      <c r="E720" s="292">
        <v>1.5100000000000001E-2</v>
      </c>
      <c r="F720" s="283">
        <v>68.52</v>
      </c>
      <c r="G720" s="293">
        <v>1.03</v>
      </c>
    </row>
    <row r="721" spans="1:7" ht="76.5" x14ac:dyDescent="0.2">
      <c r="A721" s="294" t="s">
        <v>264</v>
      </c>
      <c r="B721" s="284" t="s">
        <v>265</v>
      </c>
      <c r="C721" s="295" t="s">
        <v>207</v>
      </c>
      <c r="D721" s="295" t="s">
        <v>234</v>
      </c>
      <c r="E721" s="292">
        <v>2.6700000000000002E-2</v>
      </c>
      <c r="F721" s="283">
        <v>184.84</v>
      </c>
      <c r="G721" s="293">
        <v>4.9400000000000004</v>
      </c>
    </row>
    <row r="722" spans="1:7" ht="76.5" x14ac:dyDescent="0.2">
      <c r="A722" s="294" t="s">
        <v>266</v>
      </c>
      <c r="B722" s="284" t="s">
        <v>267</v>
      </c>
      <c r="C722" s="295" t="s">
        <v>207</v>
      </c>
      <c r="D722" s="295" t="s">
        <v>237</v>
      </c>
      <c r="E722" s="292">
        <v>2.0299999999999999E-2</v>
      </c>
      <c r="F722" s="283">
        <v>59.14</v>
      </c>
      <c r="G722" s="293">
        <v>1.2</v>
      </c>
    </row>
    <row r="723" spans="1:7" x14ac:dyDescent="0.2">
      <c r="A723" s="296" t="s">
        <v>213</v>
      </c>
      <c r="B723" s="297"/>
      <c r="C723" s="297"/>
      <c r="D723" s="297"/>
      <c r="E723" s="297"/>
      <c r="F723" s="297"/>
      <c r="G723" s="298">
        <v>0.98</v>
      </c>
    </row>
    <row r="724" spans="1:7" x14ac:dyDescent="0.2">
      <c r="A724" s="296" t="s">
        <v>214</v>
      </c>
      <c r="B724" s="297"/>
      <c r="C724" s="297"/>
      <c r="D724" s="297"/>
      <c r="E724" s="297"/>
      <c r="F724" s="297"/>
      <c r="G724" s="298">
        <v>7.5299999999999994</v>
      </c>
    </row>
    <row r="725" spans="1:7" x14ac:dyDescent="0.2">
      <c r="A725" s="296" t="s">
        <v>215</v>
      </c>
      <c r="B725" s="297"/>
      <c r="C725" s="297"/>
      <c r="D725" s="297"/>
      <c r="E725" s="297"/>
      <c r="F725" s="297"/>
      <c r="G725" s="299">
        <v>8.51</v>
      </c>
    </row>
    <row r="726" spans="1:7" x14ac:dyDescent="0.2">
      <c r="A726" s="296" t="s">
        <v>2158</v>
      </c>
      <c r="B726" s="297"/>
      <c r="C726" s="297"/>
      <c r="D726" s="297"/>
      <c r="E726" s="297"/>
      <c r="F726" s="297"/>
      <c r="G726" s="298">
        <v>1.1299999999999999</v>
      </c>
    </row>
    <row r="727" spans="1:7" x14ac:dyDescent="0.2">
      <c r="A727" s="296" t="s">
        <v>217</v>
      </c>
      <c r="B727" s="297"/>
      <c r="C727" s="297"/>
      <c r="D727" s="297"/>
      <c r="E727" s="297"/>
      <c r="F727" s="297"/>
      <c r="G727" s="298">
        <v>2.0200000000000005</v>
      </c>
    </row>
    <row r="728" spans="1:7" x14ac:dyDescent="0.2">
      <c r="A728" s="296" t="s">
        <v>218</v>
      </c>
      <c r="B728" s="297"/>
      <c r="C728" s="297"/>
      <c r="D728" s="297"/>
      <c r="E728" s="297"/>
      <c r="F728" s="297"/>
      <c r="G728" s="298">
        <v>0</v>
      </c>
    </row>
    <row r="729" spans="1:7" x14ac:dyDescent="0.2">
      <c r="A729" s="296" t="s">
        <v>219</v>
      </c>
      <c r="B729" s="297"/>
      <c r="C729" s="297"/>
      <c r="D729" s="297"/>
      <c r="E729" s="297"/>
      <c r="F729" s="297"/>
      <c r="G729" s="298">
        <v>3.1500000000000004</v>
      </c>
    </row>
    <row r="730" spans="1:7" x14ac:dyDescent="0.2">
      <c r="A730" s="296" t="s">
        <v>220</v>
      </c>
      <c r="B730" s="297"/>
      <c r="C730" s="297"/>
      <c r="D730" s="297"/>
      <c r="E730" s="297"/>
      <c r="F730" s="297"/>
      <c r="G730" s="299">
        <f>ROUND(G725+G729,2)</f>
        <v>11.66</v>
      </c>
    </row>
    <row r="731" spans="1:7" x14ac:dyDescent="0.2">
      <c r="A731" s="296" t="s">
        <v>221</v>
      </c>
      <c r="B731" s="297"/>
      <c r="C731" s="297"/>
      <c r="D731" s="297"/>
      <c r="E731" s="297"/>
      <c r="F731" s="297"/>
      <c r="G731" s="298">
        <v>19.5</v>
      </c>
    </row>
    <row r="732" spans="1:7" x14ac:dyDescent="0.2">
      <c r="A732" s="296" t="s">
        <v>222</v>
      </c>
      <c r="B732" s="297"/>
      <c r="C732" s="297"/>
      <c r="D732" s="297"/>
      <c r="E732" s="297"/>
      <c r="F732" s="297"/>
      <c r="G732" s="299">
        <f>ROUND(G730*G731,2)</f>
        <v>227.37</v>
      </c>
    </row>
    <row r="733" spans="1:7" x14ac:dyDescent="0.2">
      <c r="A733" s="300"/>
      <c r="B733" s="301"/>
      <c r="C733" s="301"/>
      <c r="D733" s="301"/>
      <c r="E733" s="301"/>
      <c r="F733" s="301"/>
      <c r="G733" s="302"/>
    </row>
    <row r="734" spans="1:7" ht="63.75" x14ac:dyDescent="0.2">
      <c r="A734" s="287" t="s">
        <v>2073</v>
      </c>
      <c r="B734" s="290" t="s">
        <v>756</v>
      </c>
      <c r="C734" s="291" t="s">
        <v>207</v>
      </c>
      <c r="D734" s="291" t="s">
        <v>38</v>
      </c>
      <c r="E734" s="292"/>
      <c r="F734" s="283"/>
      <c r="G734" s="293"/>
    </row>
    <row r="735" spans="1:7" ht="76.5" x14ac:dyDescent="0.2">
      <c r="A735" s="294" t="s">
        <v>292</v>
      </c>
      <c r="B735" s="284" t="s">
        <v>293</v>
      </c>
      <c r="C735" s="295" t="s">
        <v>207</v>
      </c>
      <c r="D735" s="295" t="s">
        <v>234</v>
      </c>
      <c r="E735" s="292">
        <v>4.2570000000000004E-3</v>
      </c>
      <c r="F735" s="283">
        <v>318.14</v>
      </c>
      <c r="G735" s="293">
        <v>1.35</v>
      </c>
    </row>
    <row r="736" spans="1:7" ht="76.5" x14ac:dyDescent="0.2">
      <c r="A736" s="294" t="s">
        <v>294</v>
      </c>
      <c r="B736" s="284" t="s">
        <v>295</v>
      </c>
      <c r="C736" s="295" t="s">
        <v>207</v>
      </c>
      <c r="D736" s="295" t="s">
        <v>237</v>
      </c>
      <c r="E736" s="292">
        <v>3.14119E-2</v>
      </c>
      <c r="F736" s="283">
        <v>68.98</v>
      </c>
      <c r="G736" s="293">
        <v>2.17</v>
      </c>
    </row>
    <row r="737" spans="1:7" ht="51" x14ac:dyDescent="0.2">
      <c r="A737" s="294" t="s">
        <v>1384</v>
      </c>
      <c r="B737" s="284" t="s">
        <v>1385</v>
      </c>
      <c r="C737" s="295" t="s">
        <v>207</v>
      </c>
      <c r="D737" s="295" t="s">
        <v>234</v>
      </c>
      <c r="E737" s="292">
        <v>4.5111999999999999E-3</v>
      </c>
      <c r="F737" s="283">
        <v>252.24</v>
      </c>
      <c r="G737" s="293">
        <v>1.1399999999999999</v>
      </c>
    </row>
    <row r="738" spans="1:7" ht="51" x14ac:dyDescent="0.2">
      <c r="A738" s="294" t="s">
        <v>1386</v>
      </c>
      <c r="B738" s="284" t="s">
        <v>1387</v>
      </c>
      <c r="C738" s="295" t="s">
        <v>207</v>
      </c>
      <c r="D738" s="295" t="s">
        <v>237</v>
      </c>
      <c r="E738" s="292">
        <v>3.11577E-2</v>
      </c>
      <c r="F738" s="283">
        <v>90.94</v>
      </c>
      <c r="G738" s="293">
        <v>2.83</v>
      </c>
    </row>
    <row r="739" spans="1:7" ht="25.5" x14ac:dyDescent="0.2">
      <c r="A739" s="294">
        <v>6077</v>
      </c>
      <c r="B739" s="284" t="s">
        <v>755</v>
      </c>
      <c r="C739" s="295" t="s">
        <v>224</v>
      </c>
      <c r="D739" s="295" t="s">
        <v>38</v>
      </c>
      <c r="E739" s="292">
        <v>1.3</v>
      </c>
      <c r="F739" s="283">
        <v>38.76</v>
      </c>
      <c r="G739" s="293">
        <v>50.39</v>
      </c>
    </row>
    <row r="740" spans="1:7" ht="63.75" x14ac:dyDescent="0.2">
      <c r="A740" s="294" t="s">
        <v>1388</v>
      </c>
      <c r="B740" s="284" t="s">
        <v>1389</v>
      </c>
      <c r="C740" s="295" t="s">
        <v>207</v>
      </c>
      <c r="D740" s="295" t="s">
        <v>234</v>
      </c>
      <c r="E740" s="292">
        <v>1.04312E-2</v>
      </c>
      <c r="F740" s="283">
        <v>159.13</v>
      </c>
      <c r="G740" s="293">
        <v>1.66</v>
      </c>
    </row>
    <row r="741" spans="1:7" ht="25.5" x14ac:dyDescent="0.2">
      <c r="A741" s="294" t="s">
        <v>246</v>
      </c>
      <c r="B741" s="284" t="s">
        <v>247</v>
      </c>
      <c r="C741" s="295" t="s">
        <v>207</v>
      </c>
      <c r="D741" s="295" t="s">
        <v>210</v>
      </c>
      <c r="E741" s="292">
        <v>3.5668900000000003E-2</v>
      </c>
      <c r="F741" s="283">
        <v>19.41</v>
      </c>
      <c r="G741" s="293">
        <v>0.69</v>
      </c>
    </row>
    <row r="742" spans="1:7" ht="63.75" x14ac:dyDescent="0.2">
      <c r="A742" s="294" t="s">
        <v>1390</v>
      </c>
      <c r="B742" s="284" t="s">
        <v>1391</v>
      </c>
      <c r="C742" s="295" t="s">
        <v>207</v>
      </c>
      <c r="D742" s="295" t="s">
        <v>237</v>
      </c>
      <c r="E742" s="292">
        <v>2.5237800000000001E-2</v>
      </c>
      <c r="F742" s="283">
        <v>61.77</v>
      </c>
      <c r="G742" s="293">
        <v>1.56</v>
      </c>
    </row>
    <row r="743" spans="1:7" x14ac:dyDescent="0.2">
      <c r="A743" s="296" t="s">
        <v>213</v>
      </c>
      <c r="B743" s="297"/>
      <c r="C743" s="297"/>
      <c r="D743" s="297"/>
      <c r="E743" s="297"/>
      <c r="F743" s="297"/>
      <c r="G743" s="298">
        <v>2</v>
      </c>
    </row>
    <row r="744" spans="1:7" x14ac:dyDescent="0.2">
      <c r="A744" s="296" t="s">
        <v>214</v>
      </c>
      <c r="B744" s="297"/>
      <c r="C744" s="297"/>
      <c r="D744" s="297"/>
      <c r="E744" s="297"/>
      <c r="F744" s="297"/>
      <c r="G744" s="298">
        <v>59.79</v>
      </c>
    </row>
    <row r="745" spans="1:7" x14ac:dyDescent="0.2">
      <c r="A745" s="296" t="s">
        <v>215</v>
      </c>
      <c r="B745" s="297"/>
      <c r="C745" s="297"/>
      <c r="D745" s="297"/>
      <c r="E745" s="297"/>
      <c r="F745" s="297"/>
      <c r="G745" s="299">
        <v>61.79</v>
      </c>
    </row>
    <row r="746" spans="1:7" x14ac:dyDescent="0.2">
      <c r="A746" s="296" t="s">
        <v>2158</v>
      </c>
      <c r="B746" s="297"/>
      <c r="C746" s="297"/>
      <c r="D746" s="297"/>
      <c r="E746" s="297"/>
      <c r="F746" s="297"/>
      <c r="G746" s="298">
        <v>2.2999999999999998</v>
      </c>
    </row>
    <row r="747" spans="1:7" x14ac:dyDescent="0.2">
      <c r="A747" s="296" t="s">
        <v>217</v>
      </c>
      <c r="B747" s="297"/>
      <c r="C747" s="297"/>
      <c r="D747" s="297"/>
      <c r="E747" s="297"/>
      <c r="F747" s="297"/>
      <c r="G747" s="298">
        <v>13.459999999999997</v>
      </c>
    </row>
    <row r="748" spans="1:7" x14ac:dyDescent="0.2">
      <c r="A748" s="296" t="s">
        <v>218</v>
      </c>
      <c r="B748" s="297"/>
      <c r="C748" s="297"/>
      <c r="D748" s="297"/>
      <c r="E748" s="297"/>
      <c r="F748" s="297"/>
      <c r="G748" s="298">
        <v>0</v>
      </c>
    </row>
    <row r="749" spans="1:7" x14ac:dyDescent="0.2">
      <c r="A749" s="296" t="s">
        <v>219</v>
      </c>
      <c r="B749" s="297"/>
      <c r="C749" s="297"/>
      <c r="D749" s="297"/>
      <c r="E749" s="297"/>
      <c r="F749" s="297"/>
      <c r="G749" s="298">
        <v>15.759999999999998</v>
      </c>
    </row>
    <row r="750" spans="1:7" x14ac:dyDescent="0.2">
      <c r="A750" s="296" t="s">
        <v>220</v>
      </c>
      <c r="B750" s="297"/>
      <c r="C750" s="297"/>
      <c r="D750" s="297"/>
      <c r="E750" s="297"/>
      <c r="F750" s="297"/>
      <c r="G750" s="299">
        <f>ROUND(G745+G749,2)</f>
        <v>77.55</v>
      </c>
    </row>
    <row r="751" spans="1:7" x14ac:dyDescent="0.2">
      <c r="A751" s="296" t="s">
        <v>221</v>
      </c>
      <c r="B751" s="297"/>
      <c r="C751" s="297"/>
      <c r="D751" s="297"/>
      <c r="E751" s="297"/>
      <c r="F751" s="297"/>
      <c r="G751" s="298">
        <v>15</v>
      </c>
    </row>
    <row r="752" spans="1:7" x14ac:dyDescent="0.2">
      <c r="A752" s="296" t="s">
        <v>222</v>
      </c>
      <c r="B752" s="297"/>
      <c r="C752" s="297"/>
      <c r="D752" s="297"/>
      <c r="E752" s="297"/>
      <c r="F752" s="297"/>
      <c r="G752" s="299">
        <f>ROUND(G750*G751,2)</f>
        <v>1163.25</v>
      </c>
    </row>
    <row r="753" spans="1:7" ht="12.75" customHeight="1" x14ac:dyDescent="0.2">
      <c r="A753" s="242" t="s">
        <v>2074</v>
      </c>
      <c r="B753" s="243"/>
      <c r="C753" s="243"/>
      <c r="D753" s="243"/>
      <c r="E753" s="243"/>
      <c r="F753" s="243"/>
      <c r="G753" s="314"/>
    </row>
    <row r="754" spans="1:7" x14ac:dyDescent="0.2">
      <c r="A754" s="287">
        <v>4</v>
      </c>
      <c r="B754" s="288" t="s">
        <v>757</v>
      </c>
      <c r="C754" s="288"/>
      <c r="D754" s="288"/>
      <c r="E754" s="288"/>
      <c r="F754" s="288"/>
      <c r="G754" s="289"/>
    </row>
    <row r="755" spans="1:7" ht="12.75" customHeight="1" x14ac:dyDescent="0.2">
      <c r="A755" s="287" t="s">
        <v>190</v>
      </c>
      <c r="B755" s="288" t="s">
        <v>1944</v>
      </c>
      <c r="C755" s="288"/>
      <c r="D755" s="288"/>
      <c r="E755" s="288"/>
      <c r="F755" s="288"/>
      <c r="G755" s="289"/>
    </row>
    <row r="756" spans="1:7" ht="38.25" x14ac:dyDescent="0.2">
      <c r="A756" s="287" t="s">
        <v>123</v>
      </c>
      <c r="B756" s="290" t="s">
        <v>124</v>
      </c>
      <c r="C756" s="291" t="s">
        <v>207</v>
      </c>
      <c r="D756" s="291" t="s">
        <v>38</v>
      </c>
      <c r="E756" s="292"/>
      <c r="F756" s="283"/>
      <c r="G756" s="293"/>
    </row>
    <row r="757" spans="1:7" ht="76.5" x14ac:dyDescent="0.2">
      <c r="A757" s="294" t="s">
        <v>292</v>
      </c>
      <c r="B757" s="284" t="s">
        <v>293</v>
      </c>
      <c r="C757" s="295" t="s">
        <v>207</v>
      </c>
      <c r="D757" s="295" t="s">
        <v>234</v>
      </c>
      <c r="E757" s="292">
        <v>5.4000000000000003E-3</v>
      </c>
      <c r="F757" s="283">
        <v>318.14</v>
      </c>
      <c r="G757" s="293">
        <v>1.72</v>
      </c>
    </row>
    <row r="758" spans="1:7" ht="76.5" x14ac:dyDescent="0.2">
      <c r="A758" s="294" t="s">
        <v>294</v>
      </c>
      <c r="B758" s="284" t="s">
        <v>295</v>
      </c>
      <c r="C758" s="295" t="s">
        <v>207</v>
      </c>
      <c r="D758" s="295" t="s">
        <v>237</v>
      </c>
      <c r="E758" s="292">
        <v>5.9999999999999995E-4</v>
      </c>
      <c r="F758" s="283">
        <v>68.98</v>
      </c>
      <c r="G758" s="293">
        <v>0.04</v>
      </c>
    </row>
    <row r="759" spans="1:7" ht="25.5" x14ac:dyDescent="0.2">
      <c r="A759" s="294" t="s">
        <v>246</v>
      </c>
      <c r="B759" s="284" t="s">
        <v>247</v>
      </c>
      <c r="C759" s="295" t="s">
        <v>207</v>
      </c>
      <c r="D759" s="295" t="s">
        <v>210</v>
      </c>
      <c r="E759" s="292">
        <v>0.78659999999999997</v>
      </c>
      <c r="F759" s="283">
        <v>19.41</v>
      </c>
      <c r="G759" s="293">
        <v>15.27</v>
      </c>
    </row>
    <row r="760" spans="1:7" ht="51" x14ac:dyDescent="0.2">
      <c r="A760" s="294" t="s">
        <v>296</v>
      </c>
      <c r="B760" s="284" t="s">
        <v>297</v>
      </c>
      <c r="C760" s="295" t="s">
        <v>207</v>
      </c>
      <c r="D760" s="295" t="s">
        <v>234</v>
      </c>
      <c r="E760" s="292">
        <v>0.19620000000000001</v>
      </c>
      <c r="F760" s="283">
        <v>31.1</v>
      </c>
      <c r="G760" s="293">
        <v>6.1</v>
      </c>
    </row>
    <row r="761" spans="1:7" x14ac:dyDescent="0.2">
      <c r="A761" s="296" t="s">
        <v>213</v>
      </c>
      <c r="B761" s="297"/>
      <c r="C761" s="297"/>
      <c r="D761" s="297"/>
      <c r="E761" s="297"/>
      <c r="F761" s="297"/>
      <c r="G761" s="298">
        <v>10.95</v>
      </c>
    </row>
    <row r="762" spans="1:7" x14ac:dyDescent="0.2">
      <c r="A762" s="296" t="s">
        <v>214</v>
      </c>
      <c r="B762" s="297"/>
      <c r="C762" s="297"/>
      <c r="D762" s="297"/>
      <c r="E762" s="297"/>
      <c r="F762" s="297"/>
      <c r="G762" s="298">
        <v>12.18</v>
      </c>
    </row>
    <row r="763" spans="1:7" x14ac:dyDescent="0.2">
      <c r="A763" s="296" t="s">
        <v>215</v>
      </c>
      <c r="B763" s="297"/>
      <c r="C763" s="297"/>
      <c r="D763" s="297"/>
      <c r="E763" s="297"/>
      <c r="F763" s="297"/>
      <c r="G763" s="299">
        <v>23.13</v>
      </c>
    </row>
    <row r="764" spans="1:7" x14ac:dyDescent="0.2">
      <c r="A764" s="296" t="s">
        <v>2158</v>
      </c>
      <c r="B764" s="297"/>
      <c r="C764" s="297"/>
      <c r="D764" s="297"/>
      <c r="E764" s="297"/>
      <c r="F764" s="297"/>
      <c r="G764" s="298">
        <v>12.59</v>
      </c>
    </row>
    <row r="765" spans="1:7" x14ac:dyDescent="0.2">
      <c r="A765" s="296" t="s">
        <v>217</v>
      </c>
      <c r="B765" s="297"/>
      <c r="C765" s="297"/>
      <c r="D765" s="297"/>
      <c r="E765" s="297"/>
      <c r="F765" s="297"/>
      <c r="G765" s="298">
        <v>7.5</v>
      </c>
    </row>
    <row r="766" spans="1:7" x14ac:dyDescent="0.2">
      <c r="A766" s="296" t="s">
        <v>218</v>
      </c>
      <c r="B766" s="297"/>
      <c r="C766" s="297"/>
      <c r="D766" s="297"/>
      <c r="E766" s="297"/>
      <c r="F766" s="297"/>
      <c r="G766" s="298">
        <v>0</v>
      </c>
    </row>
    <row r="767" spans="1:7" x14ac:dyDescent="0.2">
      <c r="A767" s="296" t="s">
        <v>219</v>
      </c>
      <c r="B767" s="297"/>
      <c r="C767" s="297"/>
      <c r="D767" s="297"/>
      <c r="E767" s="297"/>
      <c r="F767" s="297"/>
      <c r="G767" s="298">
        <v>20.09</v>
      </c>
    </row>
    <row r="768" spans="1:7" x14ac:dyDescent="0.2">
      <c r="A768" s="296" t="s">
        <v>220</v>
      </c>
      <c r="B768" s="297"/>
      <c r="C768" s="297"/>
      <c r="D768" s="297"/>
      <c r="E768" s="297"/>
      <c r="F768" s="297"/>
      <c r="G768" s="299">
        <f>ROUND(G763+G767,2)</f>
        <v>43.22</v>
      </c>
    </row>
    <row r="769" spans="1:7" x14ac:dyDescent="0.2">
      <c r="A769" s="296" t="s">
        <v>221</v>
      </c>
      <c r="B769" s="297"/>
      <c r="C769" s="297"/>
      <c r="D769" s="297"/>
      <c r="E769" s="297"/>
      <c r="F769" s="297"/>
      <c r="G769" s="298">
        <v>25.56</v>
      </c>
    </row>
    <row r="770" spans="1:7" x14ac:dyDescent="0.2">
      <c r="A770" s="296" t="s">
        <v>222</v>
      </c>
      <c r="B770" s="297"/>
      <c r="C770" s="297"/>
      <c r="D770" s="297"/>
      <c r="E770" s="297"/>
      <c r="F770" s="297"/>
      <c r="G770" s="299">
        <f>ROUND(G768*G769,2)</f>
        <v>1104.7</v>
      </c>
    </row>
    <row r="771" spans="1:7" x14ac:dyDescent="0.2">
      <c r="A771" s="300"/>
      <c r="B771" s="301"/>
      <c r="C771" s="301"/>
      <c r="D771" s="301"/>
      <c r="E771" s="301"/>
      <c r="F771" s="301"/>
      <c r="G771" s="302"/>
    </row>
    <row r="772" spans="1:7" ht="63.75" x14ac:dyDescent="0.2">
      <c r="A772" s="287" t="s">
        <v>447</v>
      </c>
      <c r="B772" s="290" t="s">
        <v>448</v>
      </c>
      <c r="C772" s="291" t="s">
        <v>207</v>
      </c>
      <c r="D772" s="291" t="s">
        <v>38</v>
      </c>
      <c r="E772" s="292"/>
      <c r="F772" s="283"/>
      <c r="G772" s="293"/>
    </row>
    <row r="773" spans="1:7" ht="89.25" x14ac:dyDescent="0.2">
      <c r="A773" s="294" t="s">
        <v>369</v>
      </c>
      <c r="B773" s="284" t="s">
        <v>370</v>
      </c>
      <c r="C773" s="295" t="s">
        <v>207</v>
      </c>
      <c r="D773" s="295" t="s">
        <v>234</v>
      </c>
      <c r="E773" s="292">
        <v>0.192</v>
      </c>
      <c r="F773" s="283">
        <v>143.35</v>
      </c>
      <c r="G773" s="293">
        <v>27.52</v>
      </c>
    </row>
    <row r="774" spans="1:7" ht="89.25" x14ac:dyDescent="0.2">
      <c r="A774" s="294" t="s">
        <v>371</v>
      </c>
      <c r="B774" s="284" t="s">
        <v>372</v>
      </c>
      <c r="C774" s="295" t="s">
        <v>207</v>
      </c>
      <c r="D774" s="295" t="s">
        <v>237</v>
      </c>
      <c r="E774" s="292">
        <v>9.6000000000000002E-2</v>
      </c>
      <c r="F774" s="283">
        <v>59.01</v>
      </c>
      <c r="G774" s="293">
        <v>5.67</v>
      </c>
    </row>
    <row r="775" spans="1:7" x14ac:dyDescent="0.2">
      <c r="A775" s="294" t="s">
        <v>288</v>
      </c>
      <c r="B775" s="284" t="s">
        <v>289</v>
      </c>
      <c r="C775" s="295" t="s">
        <v>207</v>
      </c>
      <c r="D775" s="295" t="s">
        <v>210</v>
      </c>
      <c r="E775" s="292">
        <v>0.105</v>
      </c>
      <c r="F775" s="283">
        <v>21.66</v>
      </c>
      <c r="G775" s="293">
        <v>2.27</v>
      </c>
    </row>
    <row r="776" spans="1:7" ht="25.5" x14ac:dyDescent="0.2">
      <c r="A776" s="294" t="s">
        <v>246</v>
      </c>
      <c r="B776" s="284" t="s">
        <v>247</v>
      </c>
      <c r="C776" s="295" t="s">
        <v>207</v>
      </c>
      <c r="D776" s="295" t="s">
        <v>210</v>
      </c>
      <c r="E776" s="292">
        <v>0.16600000000000001</v>
      </c>
      <c r="F776" s="283">
        <v>19.41</v>
      </c>
      <c r="G776" s="293">
        <v>3.22</v>
      </c>
    </row>
    <row r="777" spans="1:7" x14ac:dyDescent="0.2">
      <c r="A777" s="296" t="s">
        <v>213</v>
      </c>
      <c r="B777" s="297"/>
      <c r="C777" s="297"/>
      <c r="D777" s="297"/>
      <c r="E777" s="297"/>
      <c r="F777" s="297"/>
      <c r="G777" s="298">
        <v>8.16</v>
      </c>
    </row>
    <row r="778" spans="1:7" x14ac:dyDescent="0.2">
      <c r="A778" s="296" t="s">
        <v>214</v>
      </c>
      <c r="B778" s="297"/>
      <c r="C778" s="297"/>
      <c r="D778" s="297"/>
      <c r="E778" s="297"/>
      <c r="F778" s="297"/>
      <c r="G778" s="298">
        <v>30.529999999999998</v>
      </c>
    </row>
    <row r="779" spans="1:7" x14ac:dyDescent="0.2">
      <c r="A779" s="296" t="s">
        <v>215</v>
      </c>
      <c r="B779" s="297"/>
      <c r="C779" s="297"/>
      <c r="D779" s="297"/>
      <c r="E779" s="297"/>
      <c r="F779" s="297"/>
      <c r="G779" s="299">
        <v>38.69</v>
      </c>
    </row>
    <row r="780" spans="1:7" x14ac:dyDescent="0.2">
      <c r="A780" s="296" t="s">
        <v>2158</v>
      </c>
      <c r="B780" s="297"/>
      <c r="C780" s="297"/>
      <c r="D780" s="297"/>
      <c r="E780" s="297"/>
      <c r="F780" s="297"/>
      <c r="G780" s="298">
        <v>9.39</v>
      </c>
    </row>
    <row r="781" spans="1:7" x14ac:dyDescent="0.2">
      <c r="A781" s="296" t="s">
        <v>217</v>
      </c>
      <c r="B781" s="297"/>
      <c r="C781" s="297"/>
      <c r="D781" s="297"/>
      <c r="E781" s="297"/>
      <c r="F781" s="297"/>
      <c r="G781" s="298">
        <v>10.090000000223517</v>
      </c>
    </row>
    <row r="782" spans="1:7" x14ac:dyDescent="0.2">
      <c r="A782" s="296" t="s">
        <v>218</v>
      </c>
      <c r="B782" s="297"/>
      <c r="C782" s="297"/>
      <c r="D782" s="297"/>
      <c r="E782" s="297"/>
      <c r="F782" s="297"/>
      <c r="G782" s="298">
        <v>0</v>
      </c>
    </row>
    <row r="783" spans="1:7" x14ac:dyDescent="0.2">
      <c r="A783" s="296" t="s">
        <v>219</v>
      </c>
      <c r="B783" s="297"/>
      <c r="C783" s="297"/>
      <c r="D783" s="297"/>
      <c r="E783" s="297"/>
      <c r="F783" s="297"/>
      <c r="G783" s="298">
        <v>19.480000000000004</v>
      </c>
    </row>
    <row r="784" spans="1:7" x14ac:dyDescent="0.2">
      <c r="A784" s="296" t="s">
        <v>220</v>
      </c>
      <c r="B784" s="297"/>
      <c r="C784" s="297"/>
      <c r="D784" s="297"/>
      <c r="E784" s="297"/>
      <c r="F784" s="297"/>
      <c r="G784" s="299">
        <f>ROUND(G779+G783,2)</f>
        <v>58.17</v>
      </c>
    </row>
    <row r="785" spans="1:7" x14ac:dyDescent="0.2">
      <c r="A785" s="296" t="s">
        <v>221</v>
      </c>
      <c r="B785" s="297"/>
      <c r="C785" s="297"/>
      <c r="D785" s="297"/>
      <c r="E785" s="297"/>
      <c r="F785" s="297"/>
      <c r="G785" s="298">
        <v>16.02</v>
      </c>
    </row>
    <row r="786" spans="1:7" x14ac:dyDescent="0.2">
      <c r="A786" s="296" t="s">
        <v>222</v>
      </c>
      <c r="B786" s="297"/>
      <c r="C786" s="297"/>
      <c r="D786" s="297"/>
      <c r="E786" s="297"/>
      <c r="F786" s="297"/>
      <c r="G786" s="299">
        <f>ROUND(G784*G785,2)</f>
        <v>931.88</v>
      </c>
    </row>
    <row r="787" spans="1:7" x14ac:dyDescent="0.2">
      <c r="A787" s="300"/>
      <c r="B787" s="301"/>
      <c r="C787" s="301"/>
      <c r="D787" s="301"/>
      <c r="E787" s="301"/>
      <c r="F787" s="301"/>
      <c r="G787" s="302"/>
    </row>
    <row r="788" spans="1:7" ht="51" x14ac:dyDescent="0.2">
      <c r="A788" s="287" t="s">
        <v>449</v>
      </c>
      <c r="B788" s="290" t="s">
        <v>450</v>
      </c>
      <c r="C788" s="291" t="s">
        <v>207</v>
      </c>
      <c r="D788" s="291" t="s">
        <v>38</v>
      </c>
      <c r="E788" s="292"/>
      <c r="F788" s="283"/>
      <c r="G788" s="293"/>
    </row>
    <row r="789" spans="1:7" x14ac:dyDescent="0.2">
      <c r="A789" s="294" t="s">
        <v>288</v>
      </c>
      <c r="B789" s="284" t="s">
        <v>289</v>
      </c>
      <c r="C789" s="295" t="s">
        <v>207</v>
      </c>
      <c r="D789" s="295" t="s">
        <v>210</v>
      </c>
      <c r="E789" s="292">
        <v>8.5999999999999993E-2</v>
      </c>
      <c r="F789" s="283">
        <v>21.66</v>
      </c>
      <c r="G789" s="293">
        <v>1.86</v>
      </c>
    </row>
    <row r="790" spans="1:7" ht="25.5" x14ac:dyDescent="0.2">
      <c r="A790" s="294" t="s">
        <v>246</v>
      </c>
      <c r="B790" s="284" t="s">
        <v>247</v>
      </c>
      <c r="C790" s="295" t="s">
        <v>207</v>
      </c>
      <c r="D790" s="295" t="s">
        <v>210</v>
      </c>
      <c r="E790" s="292">
        <v>0.13600000000000001</v>
      </c>
      <c r="F790" s="283">
        <v>19.41</v>
      </c>
      <c r="G790" s="293">
        <v>2.64</v>
      </c>
    </row>
    <row r="791" spans="1:7" ht="51" x14ac:dyDescent="0.2">
      <c r="A791" s="294" t="s">
        <v>1409</v>
      </c>
      <c r="B791" s="284" t="s">
        <v>1410</v>
      </c>
      <c r="C791" s="295" t="s">
        <v>207</v>
      </c>
      <c r="D791" s="295" t="s">
        <v>234</v>
      </c>
      <c r="E791" s="292">
        <v>0.32800000000000001</v>
      </c>
      <c r="F791" s="283">
        <v>120.56</v>
      </c>
      <c r="G791" s="293">
        <v>39.54</v>
      </c>
    </row>
    <row r="792" spans="1:7" ht="51" x14ac:dyDescent="0.2">
      <c r="A792" s="294" t="s">
        <v>1411</v>
      </c>
      <c r="B792" s="284" t="s">
        <v>1412</v>
      </c>
      <c r="C792" s="295" t="s">
        <v>207</v>
      </c>
      <c r="D792" s="295" t="s">
        <v>237</v>
      </c>
      <c r="E792" s="292">
        <v>0.16400000000000001</v>
      </c>
      <c r="F792" s="283">
        <v>64.680000000000007</v>
      </c>
      <c r="G792" s="293">
        <v>10.61</v>
      </c>
    </row>
    <row r="793" spans="1:7" x14ac:dyDescent="0.2">
      <c r="A793" s="296" t="s">
        <v>213</v>
      </c>
      <c r="B793" s="297"/>
      <c r="C793" s="297"/>
      <c r="D793" s="297"/>
      <c r="E793" s="297"/>
      <c r="F793" s="297"/>
      <c r="G793" s="298">
        <v>11.29</v>
      </c>
    </row>
    <row r="794" spans="1:7" x14ac:dyDescent="0.2">
      <c r="A794" s="296" t="s">
        <v>214</v>
      </c>
      <c r="B794" s="297"/>
      <c r="C794" s="297"/>
      <c r="D794" s="297"/>
      <c r="E794" s="297"/>
      <c r="F794" s="297"/>
      <c r="G794" s="298">
        <v>43.36</v>
      </c>
    </row>
    <row r="795" spans="1:7" x14ac:dyDescent="0.2">
      <c r="A795" s="296" t="s">
        <v>215</v>
      </c>
      <c r="B795" s="297"/>
      <c r="C795" s="297"/>
      <c r="D795" s="297"/>
      <c r="E795" s="297"/>
      <c r="F795" s="297"/>
      <c r="G795" s="299">
        <v>54.65</v>
      </c>
    </row>
    <row r="796" spans="1:7" x14ac:dyDescent="0.2">
      <c r="A796" s="296" t="s">
        <v>2158</v>
      </c>
      <c r="B796" s="297"/>
      <c r="C796" s="297"/>
      <c r="D796" s="297"/>
      <c r="E796" s="297"/>
      <c r="F796" s="297"/>
      <c r="G796" s="298">
        <v>12.98</v>
      </c>
    </row>
    <row r="797" spans="1:7" x14ac:dyDescent="0.2">
      <c r="A797" s="296" t="s">
        <v>217</v>
      </c>
      <c r="B797" s="297"/>
      <c r="C797" s="297"/>
      <c r="D797" s="297"/>
      <c r="E797" s="297"/>
      <c r="F797" s="297"/>
      <c r="G797" s="298">
        <v>14.209999999776482</v>
      </c>
    </row>
    <row r="798" spans="1:7" x14ac:dyDescent="0.2">
      <c r="A798" s="296" t="s">
        <v>218</v>
      </c>
      <c r="B798" s="297"/>
      <c r="C798" s="297"/>
      <c r="D798" s="297"/>
      <c r="E798" s="297"/>
      <c r="F798" s="297"/>
      <c r="G798" s="298">
        <v>0</v>
      </c>
    </row>
    <row r="799" spans="1:7" x14ac:dyDescent="0.2">
      <c r="A799" s="296" t="s">
        <v>219</v>
      </c>
      <c r="B799" s="297"/>
      <c r="C799" s="297"/>
      <c r="D799" s="297"/>
      <c r="E799" s="297"/>
      <c r="F799" s="297"/>
      <c r="G799" s="298">
        <v>27.190000000000005</v>
      </c>
    </row>
    <row r="800" spans="1:7" x14ac:dyDescent="0.2">
      <c r="A800" s="296" t="s">
        <v>220</v>
      </c>
      <c r="B800" s="297"/>
      <c r="C800" s="297"/>
      <c r="D800" s="297"/>
      <c r="E800" s="297"/>
      <c r="F800" s="297"/>
      <c r="G800" s="299">
        <f>ROUND(G795+G799,2)</f>
        <v>81.84</v>
      </c>
    </row>
    <row r="801" spans="1:7" x14ac:dyDescent="0.2">
      <c r="A801" s="296" t="s">
        <v>221</v>
      </c>
      <c r="B801" s="297"/>
      <c r="C801" s="297"/>
      <c r="D801" s="297"/>
      <c r="E801" s="297"/>
      <c r="F801" s="297"/>
      <c r="G801" s="298">
        <v>26.81</v>
      </c>
    </row>
    <row r="802" spans="1:7" x14ac:dyDescent="0.2">
      <c r="A802" s="296" t="s">
        <v>222</v>
      </c>
      <c r="B802" s="297"/>
      <c r="C802" s="297"/>
      <c r="D802" s="297"/>
      <c r="E802" s="297"/>
      <c r="F802" s="297"/>
      <c r="G802" s="299">
        <f>ROUND(G800*G801,2)</f>
        <v>2194.13</v>
      </c>
    </row>
    <row r="803" spans="1:7" x14ac:dyDescent="0.2">
      <c r="A803" s="300"/>
      <c r="B803" s="301"/>
      <c r="C803" s="301"/>
      <c r="D803" s="301"/>
      <c r="E803" s="301"/>
      <c r="F803" s="301"/>
      <c r="G803" s="302"/>
    </row>
    <row r="804" spans="1:7" ht="51" x14ac:dyDescent="0.2">
      <c r="A804" s="287" t="s">
        <v>127</v>
      </c>
      <c r="B804" s="290" t="s">
        <v>128</v>
      </c>
      <c r="C804" s="291" t="s">
        <v>207</v>
      </c>
      <c r="D804" s="291" t="s">
        <v>129</v>
      </c>
      <c r="E804" s="292"/>
      <c r="F804" s="283"/>
      <c r="G804" s="293"/>
    </row>
    <row r="805" spans="1:7" ht="76.5" x14ac:dyDescent="0.2">
      <c r="A805" s="294" t="s">
        <v>264</v>
      </c>
      <c r="B805" s="284" t="s">
        <v>265</v>
      </c>
      <c r="C805" s="295" t="s">
        <v>207</v>
      </c>
      <c r="D805" s="295" t="s">
        <v>234</v>
      </c>
      <c r="E805" s="292">
        <v>1.3899999999999999E-2</v>
      </c>
      <c r="F805" s="283">
        <v>184.84</v>
      </c>
      <c r="G805" s="293">
        <v>2.57</v>
      </c>
    </row>
    <row r="806" spans="1:7" ht="76.5" x14ac:dyDescent="0.2">
      <c r="A806" s="294" t="s">
        <v>266</v>
      </c>
      <c r="B806" s="284" t="s">
        <v>267</v>
      </c>
      <c r="C806" s="295" t="s">
        <v>207</v>
      </c>
      <c r="D806" s="295" t="s">
        <v>237</v>
      </c>
      <c r="E806" s="292">
        <v>6.0000000000000001E-3</v>
      </c>
      <c r="F806" s="283">
        <v>59.14</v>
      </c>
      <c r="G806" s="293">
        <v>0.35</v>
      </c>
    </row>
    <row r="807" spans="1:7" x14ac:dyDescent="0.2">
      <c r="A807" s="296" t="s">
        <v>213</v>
      </c>
      <c r="B807" s="297"/>
      <c r="C807" s="297"/>
      <c r="D807" s="297"/>
      <c r="E807" s="297"/>
      <c r="F807" s="297"/>
      <c r="G807" s="298">
        <v>0.28000000000000003</v>
      </c>
    </row>
    <row r="808" spans="1:7" x14ac:dyDescent="0.2">
      <c r="A808" s="296" t="s">
        <v>214</v>
      </c>
      <c r="B808" s="297"/>
      <c r="C808" s="297"/>
      <c r="D808" s="297"/>
      <c r="E808" s="297"/>
      <c r="F808" s="297"/>
      <c r="G808" s="298">
        <v>2.6399999999999997</v>
      </c>
    </row>
    <row r="809" spans="1:7" x14ac:dyDescent="0.2">
      <c r="A809" s="296" t="s">
        <v>215</v>
      </c>
      <c r="B809" s="297"/>
      <c r="C809" s="297"/>
      <c r="D809" s="297"/>
      <c r="E809" s="297"/>
      <c r="F809" s="297"/>
      <c r="G809" s="299">
        <v>2.92</v>
      </c>
    </row>
    <row r="810" spans="1:7" x14ac:dyDescent="0.2">
      <c r="A810" s="296" t="s">
        <v>2158</v>
      </c>
      <c r="B810" s="297"/>
      <c r="C810" s="297"/>
      <c r="D810" s="297"/>
      <c r="E810" s="297"/>
      <c r="F810" s="297"/>
      <c r="G810" s="298">
        <v>0.33</v>
      </c>
    </row>
    <row r="811" spans="1:7" x14ac:dyDescent="0.2">
      <c r="A811" s="296" t="s">
        <v>217</v>
      </c>
      <c r="B811" s="297"/>
      <c r="C811" s="297"/>
      <c r="D811" s="297"/>
      <c r="E811" s="297"/>
      <c r="F811" s="297"/>
      <c r="G811" s="298">
        <v>0.68000000000000027</v>
      </c>
    </row>
    <row r="812" spans="1:7" x14ac:dyDescent="0.2">
      <c r="A812" s="296" t="s">
        <v>218</v>
      </c>
      <c r="B812" s="297"/>
      <c r="C812" s="297"/>
      <c r="D812" s="297"/>
      <c r="E812" s="297"/>
      <c r="F812" s="297"/>
      <c r="G812" s="298">
        <v>0</v>
      </c>
    </row>
    <row r="813" spans="1:7" x14ac:dyDescent="0.2">
      <c r="A813" s="296" t="s">
        <v>219</v>
      </c>
      <c r="B813" s="297"/>
      <c r="C813" s="297"/>
      <c r="D813" s="297"/>
      <c r="E813" s="297"/>
      <c r="F813" s="297"/>
      <c r="G813" s="298">
        <v>1.0100000000000002</v>
      </c>
    </row>
    <row r="814" spans="1:7" x14ac:dyDescent="0.2">
      <c r="A814" s="296" t="s">
        <v>220</v>
      </c>
      <c r="B814" s="297"/>
      <c r="C814" s="297"/>
      <c r="D814" s="297"/>
      <c r="E814" s="297"/>
      <c r="F814" s="297"/>
      <c r="G814" s="299">
        <f>ROUND(G809+G813,2)</f>
        <v>3.93</v>
      </c>
    </row>
    <row r="815" spans="1:7" x14ac:dyDescent="0.2">
      <c r="A815" s="296" t="s">
        <v>221</v>
      </c>
      <c r="B815" s="297"/>
      <c r="C815" s="297"/>
      <c r="D815" s="297"/>
      <c r="E815" s="297"/>
      <c r="F815" s="297"/>
      <c r="G815" s="298">
        <v>53.9</v>
      </c>
    </row>
    <row r="816" spans="1:7" x14ac:dyDescent="0.2">
      <c r="A816" s="296" t="s">
        <v>222</v>
      </c>
      <c r="B816" s="297"/>
      <c r="C816" s="297"/>
      <c r="D816" s="297"/>
      <c r="E816" s="297"/>
      <c r="F816" s="297"/>
      <c r="G816" s="299">
        <f>ROUND(G814*G815,2)</f>
        <v>211.83</v>
      </c>
    </row>
    <row r="817" spans="1:7" x14ac:dyDescent="0.2">
      <c r="A817" s="300"/>
      <c r="B817" s="301"/>
      <c r="C817" s="301"/>
      <c r="D817" s="301"/>
      <c r="E817" s="301"/>
      <c r="F817" s="301"/>
      <c r="G817" s="302"/>
    </row>
    <row r="818" spans="1:7" ht="76.5" x14ac:dyDescent="0.2">
      <c r="A818" s="287" t="s">
        <v>130</v>
      </c>
      <c r="B818" s="290" t="s">
        <v>131</v>
      </c>
      <c r="C818" s="291" t="s">
        <v>207</v>
      </c>
      <c r="D818" s="291" t="s">
        <v>38</v>
      </c>
      <c r="E818" s="292"/>
      <c r="F818" s="283"/>
      <c r="G818" s="293"/>
    </row>
    <row r="819" spans="1:7" ht="51" x14ac:dyDescent="0.2">
      <c r="A819" s="294" t="s">
        <v>274</v>
      </c>
      <c r="B819" s="284" t="s">
        <v>275</v>
      </c>
      <c r="C819" s="295" t="s">
        <v>207</v>
      </c>
      <c r="D819" s="295" t="s">
        <v>234</v>
      </c>
      <c r="E819" s="292">
        <v>8.3000000000000001E-3</v>
      </c>
      <c r="F819" s="283">
        <v>161.37</v>
      </c>
      <c r="G819" s="293">
        <v>1.34</v>
      </c>
    </row>
    <row r="820" spans="1:7" ht="51" x14ac:dyDescent="0.2">
      <c r="A820" s="294" t="s">
        <v>276</v>
      </c>
      <c r="B820" s="284" t="s">
        <v>277</v>
      </c>
      <c r="C820" s="295" t="s">
        <v>207</v>
      </c>
      <c r="D820" s="295" t="s">
        <v>237</v>
      </c>
      <c r="E820" s="292">
        <v>1.5100000000000001E-2</v>
      </c>
      <c r="F820" s="283">
        <v>68.52</v>
      </c>
      <c r="G820" s="293">
        <v>1.03</v>
      </c>
    </row>
    <row r="821" spans="1:7" ht="76.5" x14ac:dyDescent="0.2">
      <c r="A821" s="294" t="s">
        <v>264</v>
      </c>
      <c r="B821" s="284" t="s">
        <v>265</v>
      </c>
      <c r="C821" s="295" t="s">
        <v>207</v>
      </c>
      <c r="D821" s="295" t="s">
        <v>234</v>
      </c>
      <c r="E821" s="292">
        <v>2.6700000000000002E-2</v>
      </c>
      <c r="F821" s="283">
        <v>184.84</v>
      </c>
      <c r="G821" s="293">
        <v>4.9400000000000004</v>
      </c>
    </row>
    <row r="822" spans="1:7" ht="76.5" x14ac:dyDescent="0.2">
      <c r="A822" s="294" t="s">
        <v>266</v>
      </c>
      <c r="B822" s="284" t="s">
        <v>267</v>
      </c>
      <c r="C822" s="295" t="s">
        <v>207</v>
      </c>
      <c r="D822" s="295" t="s">
        <v>237</v>
      </c>
      <c r="E822" s="292">
        <v>2.0299999999999999E-2</v>
      </c>
      <c r="F822" s="283">
        <v>59.14</v>
      </c>
      <c r="G822" s="293">
        <v>1.2</v>
      </c>
    </row>
    <row r="823" spans="1:7" x14ac:dyDescent="0.2">
      <c r="A823" s="296" t="s">
        <v>213</v>
      </c>
      <c r="B823" s="297"/>
      <c r="C823" s="297"/>
      <c r="D823" s="297"/>
      <c r="E823" s="297"/>
      <c r="F823" s="297"/>
      <c r="G823" s="298">
        <v>0.98</v>
      </c>
    </row>
    <row r="824" spans="1:7" x14ac:dyDescent="0.2">
      <c r="A824" s="296" t="s">
        <v>214</v>
      </c>
      <c r="B824" s="297"/>
      <c r="C824" s="297"/>
      <c r="D824" s="297"/>
      <c r="E824" s="297"/>
      <c r="F824" s="297"/>
      <c r="G824" s="298">
        <v>7.5299999999999994</v>
      </c>
    </row>
    <row r="825" spans="1:7" x14ac:dyDescent="0.2">
      <c r="A825" s="296" t="s">
        <v>215</v>
      </c>
      <c r="B825" s="297"/>
      <c r="C825" s="297"/>
      <c r="D825" s="297"/>
      <c r="E825" s="297"/>
      <c r="F825" s="297"/>
      <c r="G825" s="299">
        <v>8.51</v>
      </c>
    </row>
    <row r="826" spans="1:7" x14ac:dyDescent="0.2">
      <c r="A826" s="296" t="s">
        <v>2158</v>
      </c>
      <c r="B826" s="297"/>
      <c r="C826" s="297"/>
      <c r="D826" s="297"/>
      <c r="E826" s="297"/>
      <c r="F826" s="297"/>
      <c r="G826" s="298">
        <v>1.1299999999999999</v>
      </c>
    </row>
    <row r="827" spans="1:7" x14ac:dyDescent="0.2">
      <c r="A827" s="296" t="s">
        <v>217</v>
      </c>
      <c r="B827" s="297"/>
      <c r="C827" s="297"/>
      <c r="D827" s="297"/>
      <c r="E827" s="297"/>
      <c r="F827" s="297"/>
      <c r="G827" s="298">
        <v>2.0200000000000005</v>
      </c>
    </row>
    <row r="828" spans="1:7" x14ac:dyDescent="0.2">
      <c r="A828" s="296" t="s">
        <v>218</v>
      </c>
      <c r="B828" s="297"/>
      <c r="C828" s="297"/>
      <c r="D828" s="297"/>
      <c r="E828" s="297"/>
      <c r="F828" s="297"/>
      <c r="G828" s="298">
        <v>0</v>
      </c>
    </row>
    <row r="829" spans="1:7" x14ac:dyDescent="0.2">
      <c r="A829" s="296" t="s">
        <v>219</v>
      </c>
      <c r="B829" s="297"/>
      <c r="C829" s="297"/>
      <c r="D829" s="297"/>
      <c r="E829" s="297"/>
      <c r="F829" s="297"/>
      <c r="G829" s="298">
        <v>3.1500000000000004</v>
      </c>
    </row>
    <row r="830" spans="1:7" x14ac:dyDescent="0.2">
      <c r="A830" s="296" t="s">
        <v>220</v>
      </c>
      <c r="B830" s="297"/>
      <c r="C830" s="297"/>
      <c r="D830" s="297"/>
      <c r="E830" s="297"/>
      <c r="F830" s="297"/>
      <c r="G830" s="299">
        <f>ROUND(G825+G829,2)</f>
        <v>11.66</v>
      </c>
    </row>
    <row r="831" spans="1:7" x14ac:dyDescent="0.2">
      <c r="A831" s="296" t="s">
        <v>221</v>
      </c>
      <c r="B831" s="297"/>
      <c r="C831" s="297"/>
      <c r="D831" s="297"/>
      <c r="E831" s="297"/>
      <c r="F831" s="297"/>
      <c r="G831" s="298">
        <v>22.45</v>
      </c>
    </row>
    <row r="832" spans="1:7" x14ac:dyDescent="0.2">
      <c r="A832" s="296" t="s">
        <v>222</v>
      </c>
      <c r="B832" s="297"/>
      <c r="C832" s="297"/>
      <c r="D832" s="297"/>
      <c r="E832" s="297"/>
      <c r="F832" s="297"/>
      <c r="G832" s="299">
        <f>ROUND(G830*G831,2)</f>
        <v>261.77</v>
      </c>
    </row>
    <row r="833" spans="1:7" x14ac:dyDescent="0.2">
      <c r="A833" s="300"/>
      <c r="B833" s="301"/>
      <c r="C833" s="301"/>
      <c r="D833" s="301"/>
      <c r="E833" s="301"/>
      <c r="F833" s="301"/>
      <c r="G833" s="302"/>
    </row>
    <row r="834" spans="1:7" ht="51" x14ac:dyDescent="0.2">
      <c r="A834" s="287" t="s">
        <v>410</v>
      </c>
      <c r="B834" s="290" t="s">
        <v>411</v>
      </c>
      <c r="C834" s="291" t="s">
        <v>207</v>
      </c>
      <c r="D834" s="291" t="s">
        <v>38</v>
      </c>
      <c r="E834" s="292"/>
      <c r="F834" s="283"/>
      <c r="G834" s="293"/>
    </row>
    <row r="835" spans="1:7" ht="38.25" x14ac:dyDescent="0.2">
      <c r="A835" s="294">
        <v>4720</v>
      </c>
      <c r="B835" s="284" t="s">
        <v>1413</v>
      </c>
      <c r="C835" s="295" t="s">
        <v>224</v>
      </c>
      <c r="D835" s="295" t="s">
        <v>38</v>
      </c>
      <c r="E835" s="292">
        <v>1.1000000000000001</v>
      </c>
      <c r="F835" s="283">
        <v>89.8</v>
      </c>
      <c r="G835" s="293">
        <v>98.78</v>
      </c>
    </row>
    <row r="836" spans="1:7" x14ac:dyDescent="0.2">
      <c r="A836" s="294" t="s">
        <v>288</v>
      </c>
      <c r="B836" s="284" t="s">
        <v>289</v>
      </c>
      <c r="C836" s="295" t="s">
        <v>207</v>
      </c>
      <c r="D836" s="295" t="s">
        <v>210</v>
      </c>
      <c r="E836" s="292">
        <v>2.0287700000000002</v>
      </c>
      <c r="F836" s="283">
        <v>21.66</v>
      </c>
      <c r="G836" s="293">
        <v>43.94</v>
      </c>
    </row>
    <row r="837" spans="1:7" ht="25.5" x14ac:dyDescent="0.2">
      <c r="A837" s="294" t="s">
        <v>246</v>
      </c>
      <c r="B837" s="284" t="s">
        <v>247</v>
      </c>
      <c r="C837" s="295" t="s">
        <v>207</v>
      </c>
      <c r="D837" s="295" t="s">
        <v>210</v>
      </c>
      <c r="E837" s="292">
        <v>3.504238</v>
      </c>
      <c r="F837" s="283">
        <v>19.41</v>
      </c>
      <c r="G837" s="293">
        <v>68.02</v>
      </c>
    </row>
    <row r="838" spans="1:7" ht="51" x14ac:dyDescent="0.2">
      <c r="A838" s="294" t="s">
        <v>296</v>
      </c>
      <c r="B838" s="284" t="s">
        <v>297</v>
      </c>
      <c r="C838" s="295" t="s">
        <v>207</v>
      </c>
      <c r="D838" s="295" t="s">
        <v>234</v>
      </c>
      <c r="E838" s="292">
        <v>0.13505</v>
      </c>
      <c r="F838" s="283">
        <v>31.1</v>
      </c>
      <c r="G838" s="293">
        <v>4.2</v>
      </c>
    </row>
    <row r="839" spans="1:7" x14ac:dyDescent="0.2">
      <c r="A839" s="296" t="s">
        <v>213</v>
      </c>
      <c r="B839" s="297"/>
      <c r="C839" s="297"/>
      <c r="D839" s="297"/>
      <c r="E839" s="297"/>
      <c r="F839" s="297"/>
      <c r="G839" s="298">
        <v>62.82</v>
      </c>
    </row>
    <row r="840" spans="1:7" x14ac:dyDescent="0.2">
      <c r="A840" s="296" t="s">
        <v>214</v>
      </c>
      <c r="B840" s="297"/>
      <c r="C840" s="297"/>
      <c r="D840" s="297"/>
      <c r="E840" s="297"/>
      <c r="F840" s="297"/>
      <c r="G840" s="298">
        <v>152.12</v>
      </c>
    </row>
    <row r="841" spans="1:7" x14ac:dyDescent="0.2">
      <c r="A841" s="296" t="s">
        <v>215</v>
      </c>
      <c r="B841" s="297"/>
      <c r="C841" s="297"/>
      <c r="D841" s="297"/>
      <c r="E841" s="297"/>
      <c r="F841" s="297"/>
      <c r="G841" s="299">
        <v>214.94</v>
      </c>
    </row>
    <row r="842" spans="1:7" x14ac:dyDescent="0.2">
      <c r="A842" s="296" t="s">
        <v>2158</v>
      </c>
      <c r="B842" s="297"/>
      <c r="C842" s="297"/>
      <c r="D842" s="297"/>
      <c r="E842" s="297"/>
      <c r="F842" s="297"/>
      <c r="G842" s="298">
        <v>72.25</v>
      </c>
    </row>
    <row r="843" spans="1:7" x14ac:dyDescent="0.2">
      <c r="A843" s="296" t="s">
        <v>217</v>
      </c>
      <c r="B843" s="297"/>
      <c r="C843" s="297"/>
      <c r="D843" s="297"/>
      <c r="E843" s="297"/>
      <c r="F843" s="297"/>
      <c r="G843" s="298">
        <v>60.31</v>
      </c>
    </row>
    <row r="844" spans="1:7" x14ac:dyDescent="0.2">
      <c r="A844" s="296" t="s">
        <v>218</v>
      </c>
      <c r="B844" s="297"/>
      <c r="C844" s="297"/>
      <c r="D844" s="297"/>
      <c r="E844" s="297"/>
      <c r="F844" s="297"/>
      <c r="G844" s="298">
        <v>0</v>
      </c>
    </row>
    <row r="845" spans="1:7" x14ac:dyDescent="0.2">
      <c r="A845" s="296" t="s">
        <v>219</v>
      </c>
      <c r="B845" s="297"/>
      <c r="C845" s="297"/>
      <c r="D845" s="297"/>
      <c r="E845" s="297"/>
      <c r="F845" s="297"/>
      <c r="G845" s="298">
        <v>132.56</v>
      </c>
    </row>
    <row r="846" spans="1:7" x14ac:dyDescent="0.2">
      <c r="A846" s="296" t="s">
        <v>220</v>
      </c>
      <c r="B846" s="297"/>
      <c r="C846" s="297"/>
      <c r="D846" s="297"/>
      <c r="E846" s="297"/>
      <c r="F846" s="297"/>
      <c r="G846" s="299">
        <f>ROUND(G841+G845,2)</f>
        <v>347.5</v>
      </c>
    </row>
    <row r="847" spans="1:7" x14ac:dyDescent="0.2">
      <c r="A847" s="296" t="s">
        <v>221</v>
      </c>
      <c r="B847" s="297"/>
      <c r="C847" s="297"/>
      <c r="D847" s="297"/>
      <c r="E847" s="297"/>
      <c r="F847" s="297"/>
      <c r="G847" s="298">
        <v>1.33</v>
      </c>
    </row>
    <row r="848" spans="1:7" x14ac:dyDescent="0.2">
      <c r="A848" s="296" t="s">
        <v>222</v>
      </c>
      <c r="B848" s="297"/>
      <c r="C848" s="297"/>
      <c r="D848" s="297"/>
      <c r="E848" s="297"/>
      <c r="F848" s="297"/>
      <c r="G848" s="299">
        <f>ROUND(G846*G847,2)</f>
        <v>462.18</v>
      </c>
    </row>
    <row r="849" spans="1:7" x14ac:dyDescent="0.2">
      <c r="A849" s="300"/>
      <c r="B849" s="301"/>
      <c r="C849" s="301"/>
      <c r="D849" s="301"/>
      <c r="E849" s="301"/>
      <c r="F849" s="301"/>
      <c r="G849" s="302"/>
    </row>
    <row r="850" spans="1:7" ht="25.5" x14ac:dyDescent="0.2">
      <c r="A850" s="287" t="s">
        <v>778</v>
      </c>
      <c r="B850" s="290" t="s">
        <v>779</v>
      </c>
      <c r="C850" s="291" t="s">
        <v>207</v>
      </c>
      <c r="D850" s="291" t="s">
        <v>38</v>
      </c>
      <c r="E850" s="292"/>
      <c r="F850" s="283"/>
      <c r="G850" s="293"/>
    </row>
    <row r="851" spans="1:7" x14ac:dyDescent="0.2">
      <c r="A851" s="294">
        <v>1106</v>
      </c>
      <c r="B851" s="284" t="s">
        <v>397</v>
      </c>
      <c r="C851" s="295" t="s">
        <v>224</v>
      </c>
      <c r="D851" s="295" t="s">
        <v>39</v>
      </c>
      <c r="E851" s="292">
        <v>51.87</v>
      </c>
      <c r="F851" s="283">
        <v>1.1399999999999999</v>
      </c>
      <c r="G851" s="293">
        <v>59.13</v>
      </c>
    </row>
    <row r="852" spans="1:7" x14ac:dyDescent="0.2">
      <c r="A852" s="294">
        <v>1379</v>
      </c>
      <c r="B852" s="284" t="s">
        <v>379</v>
      </c>
      <c r="C852" s="295" t="s">
        <v>224</v>
      </c>
      <c r="D852" s="295" t="s">
        <v>39</v>
      </c>
      <c r="E852" s="292">
        <v>51.87</v>
      </c>
      <c r="F852" s="283">
        <v>0.67</v>
      </c>
      <c r="G852" s="293">
        <v>34.75</v>
      </c>
    </row>
    <row r="853" spans="1:7" ht="25.5" x14ac:dyDescent="0.2">
      <c r="A853" s="294">
        <v>7258</v>
      </c>
      <c r="B853" s="284" t="s">
        <v>373</v>
      </c>
      <c r="C853" s="295" t="s">
        <v>224</v>
      </c>
      <c r="D853" s="295" t="s">
        <v>35</v>
      </c>
      <c r="E853" s="292">
        <v>795</v>
      </c>
      <c r="F853" s="283">
        <v>0.56000000000000005</v>
      </c>
      <c r="G853" s="293">
        <v>445.2</v>
      </c>
    </row>
    <row r="854" spans="1:7" x14ac:dyDescent="0.2">
      <c r="A854" s="294" t="s">
        <v>288</v>
      </c>
      <c r="B854" s="284" t="s">
        <v>289</v>
      </c>
      <c r="C854" s="295" t="s">
        <v>207</v>
      </c>
      <c r="D854" s="295" t="s">
        <v>210</v>
      </c>
      <c r="E854" s="292">
        <v>7</v>
      </c>
      <c r="F854" s="283">
        <v>21.66</v>
      </c>
      <c r="G854" s="293">
        <v>151.6</v>
      </c>
    </row>
    <row r="855" spans="1:7" ht="25.5" x14ac:dyDescent="0.2">
      <c r="A855" s="294" t="s">
        <v>246</v>
      </c>
      <c r="B855" s="284" t="s">
        <v>247</v>
      </c>
      <c r="C855" s="295" t="s">
        <v>207</v>
      </c>
      <c r="D855" s="295" t="s">
        <v>210</v>
      </c>
      <c r="E855" s="292">
        <v>9.85</v>
      </c>
      <c r="F855" s="283">
        <v>19.41</v>
      </c>
      <c r="G855" s="293">
        <v>191.21</v>
      </c>
    </row>
    <row r="856" spans="1:7" ht="25.5" x14ac:dyDescent="0.2">
      <c r="A856" s="294" t="s">
        <v>380</v>
      </c>
      <c r="B856" s="284" t="s">
        <v>381</v>
      </c>
      <c r="C856" s="295" t="s">
        <v>224</v>
      </c>
      <c r="D856" s="295" t="s">
        <v>38</v>
      </c>
      <c r="E856" s="292">
        <v>0.35</v>
      </c>
      <c r="F856" s="283">
        <v>170</v>
      </c>
      <c r="G856" s="293">
        <v>59.5</v>
      </c>
    </row>
    <row r="857" spans="1:7" x14ac:dyDescent="0.2">
      <c r="A857" s="296" t="s">
        <v>213</v>
      </c>
      <c r="B857" s="297"/>
      <c r="C857" s="297"/>
      <c r="D857" s="297"/>
      <c r="E857" s="297"/>
      <c r="F857" s="297"/>
      <c r="G857" s="298">
        <v>187.16</v>
      </c>
    </row>
    <row r="858" spans="1:7" x14ac:dyDescent="0.2">
      <c r="A858" s="296" t="s">
        <v>214</v>
      </c>
      <c r="B858" s="297"/>
      <c r="C858" s="297"/>
      <c r="D858" s="297"/>
      <c r="E858" s="297"/>
      <c r="F858" s="297"/>
      <c r="G858" s="298">
        <v>754.23</v>
      </c>
    </row>
    <row r="859" spans="1:7" x14ac:dyDescent="0.2">
      <c r="A859" s="296" t="s">
        <v>215</v>
      </c>
      <c r="B859" s="297"/>
      <c r="C859" s="297"/>
      <c r="D859" s="297"/>
      <c r="E859" s="297"/>
      <c r="F859" s="297"/>
      <c r="G859" s="299">
        <v>941.39</v>
      </c>
    </row>
    <row r="860" spans="1:7" x14ac:dyDescent="0.2">
      <c r="A860" s="296" t="s">
        <v>2158</v>
      </c>
      <c r="B860" s="297"/>
      <c r="C860" s="297"/>
      <c r="D860" s="297"/>
      <c r="E860" s="297"/>
      <c r="F860" s="297"/>
      <c r="G860" s="298">
        <v>215.25</v>
      </c>
    </row>
    <row r="861" spans="1:7" x14ac:dyDescent="0.2">
      <c r="A861" s="296" t="s">
        <v>217</v>
      </c>
      <c r="B861" s="297"/>
      <c r="C861" s="297"/>
      <c r="D861" s="297"/>
      <c r="E861" s="297"/>
      <c r="F861" s="297"/>
      <c r="G861" s="298">
        <v>242.89</v>
      </c>
    </row>
    <row r="862" spans="1:7" x14ac:dyDescent="0.2">
      <c r="A862" s="296" t="s">
        <v>218</v>
      </c>
      <c r="B862" s="297"/>
      <c r="C862" s="297"/>
      <c r="D862" s="297"/>
      <c r="E862" s="297"/>
      <c r="F862" s="297"/>
      <c r="G862" s="298">
        <v>0</v>
      </c>
    </row>
    <row r="863" spans="1:7" x14ac:dyDescent="0.2">
      <c r="A863" s="296" t="s">
        <v>219</v>
      </c>
      <c r="B863" s="297"/>
      <c r="C863" s="297"/>
      <c r="D863" s="297"/>
      <c r="E863" s="297"/>
      <c r="F863" s="297"/>
      <c r="G863" s="298">
        <v>458.14</v>
      </c>
    </row>
    <row r="864" spans="1:7" x14ac:dyDescent="0.2">
      <c r="A864" s="296" t="s">
        <v>220</v>
      </c>
      <c r="B864" s="297"/>
      <c r="C864" s="297"/>
      <c r="D864" s="297"/>
      <c r="E864" s="297"/>
      <c r="F864" s="297"/>
      <c r="G864" s="299">
        <f>ROUND(G859+G863,2)</f>
        <v>1399.53</v>
      </c>
    </row>
    <row r="865" spans="1:7" x14ac:dyDescent="0.2">
      <c r="A865" s="296" t="s">
        <v>221</v>
      </c>
      <c r="B865" s="297"/>
      <c r="C865" s="297"/>
      <c r="D865" s="297"/>
      <c r="E865" s="297"/>
      <c r="F865" s="297"/>
      <c r="G865" s="298">
        <v>6.9</v>
      </c>
    </row>
    <row r="866" spans="1:7" x14ac:dyDescent="0.2">
      <c r="A866" s="296" t="s">
        <v>222</v>
      </c>
      <c r="B866" s="297"/>
      <c r="C866" s="297"/>
      <c r="D866" s="297"/>
      <c r="E866" s="297"/>
      <c r="F866" s="297"/>
      <c r="G866" s="299">
        <f>ROUND(G864*G865,2)</f>
        <v>9656.76</v>
      </c>
    </row>
    <row r="867" spans="1:7" x14ac:dyDescent="0.2">
      <c r="A867" s="300"/>
      <c r="B867" s="301"/>
      <c r="C867" s="301"/>
      <c r="D867" s="301"/>
      <c r="E867" s="301"/>
      <c r="F867" s="301"/>
      <c r="G867" s="302"/>
    </row>
    <row r="868" spans="1:7" x14ac:dyDescent="0.2">
      <c r="A868" s="287" t="s">
        <v>193</v>
      </c>
      <c r="B868" s="288" t="s">
        <v>758</v>
      </c>
      <c r="C868" s="288"/>
      <c r="D868" s="288"/>
      <c r="E868" s="288"/>
      <c r="F868" s="288"/>
      <c r="G868" s="289"/>
    </row>
    <row r="869" spans="1:7" ht="51" x14ac:dyDescent="0.2">
      <c r="A869" s="287" t="s">
        <v>1952</v>
      </c>
      <c r="B869" s="290" t="s">
        <v>1953</v>
      </c>
      <c r="C869" s="291" t="s">
        <v>207</v>
      </c>
      <c r="D869" s="291" t="s">
        <v>37</v>
      </c>
      <c r="E869" s="292"/>
      <c r="F869" s="283"/>
      <c r="G869" s="293"/>
    </row>
    <row r="870" spans="1:7" ht="38.25" x14ac:dyDescent="0.2">
      <c r="A870" s="294">
        <v>2692</v>
      </c>
      <c r="B870" s="284" t="s">
        <v>314</v>
      </c>
      <c r="C870" s="295" t="s">
        <v>224</v>
      </c>
      <c r="D870" s="295" t="s">
        <v>315</v>
      </c>
      <c r="E870" s="292">
        <v>1.67E-2</v>
      </c>
      <c r="F870" s="283">
        <v>6.46</v>
      </c>
      <c r="G870" s="293">
        <v>0.11</v>
      </c>
    </row>
    <row r="871" spans="1:7" ht="25.5" x14ac:dyDescent="0.2">
      <c r="A871" s="294">
        <v>40304</v>
      </c>
      <c r="B871" s="284" t="s">
        <v>327</v>
      </c>
      <c r="C871" s="295" t="s">
        <v>224</v>
      </c>
      <c r="D871" s="295" t="s">
        <v>39</v>
      </c>
      <c r="E871" s="292">
        <v>2.9000000000000001E-2</v>
      </c>
      <c r="F871" s="283">
        <v>13.97</v>
      </c>
      <c r="G871" s="293">
        <v>0.41</v>
      </c>
    </row>
    <row r="872" spans="1:7" ht="25.5" x14ac:dyDescent="0.2">
      <c r="A872" s="294">
        <v>4491</v>
      </c>
      <c r="B872" s="284" t="s">
        <v>223</v>
      </c>
      <c r="C872" s="295" t="s">
        <v>224</v>
      </c>
      <c r="D872" s="295" t="s">
        <v>40</v>
      </c>
      <c r="E872" s="292">
        <v>0.67500000000000004</v>
      </c>
      <c r="F872" s="283">
        <v>8.14</v>
      </c>
      <c r="G872" s="293">
        <v>5.49</v>
      </c>
    </row>
    <row r="873" spans="1:7" ht="25.5" x14ac:dyDescent="0.2">
      <c r="A873" s="294">
        <v>4517</v>
      </c>
      <c r="B873" s="284" t="s">
        <v>316</v>
      </c>
      <c r="C873" s="295" t="s">
        <v>224</v>
      </c>
      <c r="D873" s="295" t="s">
        <v>40</v>
      </c>
      <c r="E873" s="292">
        <v>0.92400000000000004</v>
      </c>
      <c r="F873" s="283">
        <v>2.85</v>
      </c>
      <c r="G873" s="293">
        <v>2.63</v>
      </c>
    </row>
    <row r="874" spans="1:7" ht="25.5" x14ac:dyDescent="0.2">
      <c r="A874" s="294">
        <v>5074</v>
      </c>
      <c r="B874" s="284" t="s">
        <v>329</v>
      </c>
      <c r="C874" s="295" t="s">
        <v>224</v>
      </c>
      <c r="D874" s="295" t="s">
        <v>39</v>
      </c>
      <c r="E874" s="292">
        <v>1.0999999999999999E-2</v>
      </c>
      <c r="F874" s="283">
        <v>12.68</v>
      </c>
      <c r="G874" s="293">
        <v>0.14000000000000001</v>
      </c>
    </row>
    <row r="875" spans="1:7" ht="25.5" x14ac:dyDescent="0.2">
      <c r="A875" s="294">
        <v>6212</v>
      </c>
      <c r="B875" s="284" t="s">
        <v>330</v>
      </c>
      <c r="C875" s="295" t="s">
        <v>224</v>
      </c>
      <c r="D875" s="295" t="s">
        <v>40</v>
      </c>
      <c r="E875" s="292">
        <v>1.155</v>
      </c>
      <c r="F875" s="283">
        <v>13.5</v>
      </c>
      <c r="G875" s="293">
        <v>15.59</v>
      </c>
    </row>
    <row r="876" spans="1:7" ht="25.5" x14ac:dyDescent="0.2">
      <c r="A876" s="294" t="s">
        <v>228</v>
      </c>
      <c r="B876" s="284" t="s">
        <v>229</v>
      </c>
      <c r="C876" s="295" t="s">
        <v>207</v>
      </c>
      <c r="D876" s="295" t="s">
        <v>210</v>
      </c>
      <c r="E876" s="292">
        <v>0.58799999999999997</v>
      </c>
      <c r="F876" s="283">
        <v>20.12</v>
      </c>
      <c r="G876" s="293">
        <v>11.83</v>
      </c>
    </row>
    <row r="877" spans="1:7" ht="25.5" x14ac:dyDescent="0.2">
      <c r="A877" s="294" t="s">
        <v>230</v>
      </c>
      <c r="B877" s="284" t="s">
        <v>231</v>
      </c>
      <c r="C877" s="295" t="s">
        <v>207</v>
      </c>
      <c r="D877" s="295" t="s">
        <v>210</v>
      </c>
      <c r="E877" s="292">
        <v>1.3340000000000001</v>
      </c>
      <c r="F877" s="283">
        <v>21.08</v>
      </c>
      <c r="G877" s="293">
        <v>28.12</v>
      </c>
    </row>
    <row r="878" spans="1:7" ht="38.25" x14ac:dyDescent="0.2">
      <c r="A878" s="294" t="s">
        <v>232</v>
      </c>
      <c r="B878" s="284" t="s">
        <v>233</v>
      </c>
      <c r="C878" s="295" t="s">
        <v>207</v>
      </c>
      <c r="D878" s="295" t="s">
        <v>234</v>
      </c>
      <c r="E878" s="292">
        <v>1.0999999999999999E-2</v>
      </c>
      <c r="F878" s="283">
        <v>23.82</v>
      </c>
      <c r="G878" s="293">
        <v>0.26</v>
      </c>
    </row>
    <row r="879" spans="1:7" ht="38.25" x14ac:dyDescent="0.2">
      <c r="A879" s="294" t="s">
        <v>235</v>
      </c>
      <c r="B879" s="284" t="s">
        <v>236</v>
      </c>
      <c r="C879" s="295" t="s">
        <v>207</v>
      </c>
      <c r="D879" s="295" t="s">
        <v>237</v>
      </c>
      <c r="E879" s="292">
        <v>4.3999999999999997E-2</v>
      </c>
      <c r="F879" s="283">
        <v>22.57</v>
      </c>
      <c r="G879" s="293">
        <v>0.99</v>
      </c>
    </row>
    <row r="880" spans="1:7" x14ac:dyDescent="0.2">
      <c r="A880" s="296" t="s">
        <v>213</v>
      </c>
      <c r="B880" s="297"/>
      <c r="C880" s="297"/>
      <c r="D880" s="297"/>
      <c r="E880" s="297"/>
      <c r="F880" s="297"/>
      <c r="G880" s="298">
        <v>23.78</v>
      </c>
    </row>
    <row r="881" spans="1:7" x14ac:dyDescent="0.2">
      <c r="A881" s="296" t="s">
        <v>214</v>
      </c>
      <c r="B881" s="297"/>
      <c r="C881" s="297"/>
      <c r="D881" s="297"/>
      <c r="E881" s="297"/>
      <c r="F881" s="297"/>
      <c r="G881" s="298">
        <v>41.8</v>
      </c>
    </row>
    <row r="882" spans="1:7" x14ac:dyDescent="0.2">
      <c r="A882" s="296" t="s">
        <v>215</v>
      </c>
      <c r="B882" s="297"/>
      <c r="C882" s="297"/>
      <c r="D882" s="297"/>
      <c r="E882" s="297"/>
      <c r="F882" s="297"/>
      <c r="G882" s="299">
        <v>65.58</v>
      </c>
    </row>
    <row r="883" spans="1:7" x14ac:dyDescent="0.2">
      <c r="A883" s="296" t="s">
        <v>2158</v>
      </c>
      <c r="B883" s="297"/>
      <c r="C883" s="297"/>
      <c r="D883" s="297"/>
      <c r="E883" s="297"/>
      <c r="F883" s="297"/>
      <c r="G883" s="298">
        <v>27.349999999776482</v>
      </c>
    </row>
    <row r="884" spans="1:7" x14ac:dyDescent="0.2">
      <c r="A884" s="296" t="s">
        <v>217</v>
      </c>
      <c r="B884" s="297"/>
      <c r="C884" s="297"/>
      <c r="D884" s="297"/>
      <c r="E884" s="297"/>
      <c r="F884" s="297"/>
      <c r="G884" s="298">
        <v>19.510000000000002</v>
      </c>
    </row>
    <row r="885" spans="1:7" x14ac:dyDescent="0.2">
      <c r="A885" s="296" t="s">
        <v>218</v>
      </c>
      <c r="B885" s="297"/>
      <c r="C885" s="297"/>
      <c r="D885" s="297"/>
      <c r="E885" s="297"/>
      <c r="F885" s="297"/>
      <c r="G885" s="298">
        <v>0</v>
      </c>
    </row>
    <row r="886" spans="1:7" x14ac:dyDescent="0.2">
      <c r="A886" s="296" t="s">
        <v>219</v>
      </c>
      <c r="B886" s="297"/>
      <c r="C886" s="297"/>
      <c r="D886" s="297"/>
      <c r="E886" s="297"/>
      <c r="F886" s="297"/>
      <c r="G886" s="298">
        <v>46.86</v>
      </c>
    </row>
    <row r="887" spans="1:7" x14ac:dyDescent="0.2">
      <c r="A887" s="296" t="s">
        <v>220</v>
      </c>
      <c r="B887" s="297"/>
      <c r="C887" s="297"/>
      <c r="D887" s="297"/>
      <c r="E887" s="297"/>
      <c r="F887" s="297"/>
      <c r="G887" s="299">
        <f>ROUND(G882+G886,2)</f>
        <v>112.44</v>
      </c>
    </row>
    <row r="888" spans="1:7" x14ac:dyDescent="0.2">
      <c r="A888" s="296" t="s">
        <v>221</v>
      </c>
      <c r="B888" s="297"/>
      <c r="C888" s="297"/>
      <c r="D888" s="297"/>
      <c r="E888" s="297"/>
      <c r="F888" s="297"/>
      <c r="G888" s="298">
        <v>33.1</v>
      </c>
    </row>
    <row r="889" spans="1:7" x14ac:dyDescent="0.2">
      <c r="A889" s="296" t="s">
        <v>222</v>
      </c>
      <c r="B889" s="297"/>
      <c r="C889" s="297"/>
      <c r="D889" s="297"/>
      <c r="E889" s="297"/>
      <c r="F889" s="297"/>
      <c r="G889" s="299">
        <f>ROUND(G887*G888,2)</f>
        <v>3721.76</v>
      </c>
    </row>
    <row r="890" spans="1:7" x14ac:dyDescent="0.2">
      <c r="A890" s="300"/>
      <c r="B890" s="301"/>
      <c r="C890" s="301"/>
      <c r="D890" s="301"/>
      <c r="E890" s="301"/>
      <c r="F890" s="301"/>
      <c r="G890" s="302"/>
    </row>
    <row r="891" spans="1:7" ht="51" x14ac:dyDescent="0.2">
      <c r="A891" s="287" t="s">
        <v>451</v>
      </c>
      <c r="B891" s="290" t="s">
        <v>452</v>
      </c>
      <c r="C891" s="291" t="s">
        <v>207</v>
      </c>
      <c r="D891" s="291" t="s">
        <v>37</v>
      </c>
      <c r="E891" s="292"/>
      <c r="F891" s="283"/>
      <c r="G891" s="293"/>
    </row>
    <row r="892" spans="1:7" ht="38.25" x14ac:dyDescent="0.2">
      <c r="A892" s="294">
        <v>2692</v>
      </c>
      <c r="B892" s="284" t="s">
        <v>314</v>
      </c>
      <c r="C892" s="295" t="s">
        <v>224</v>
      </c>
      <c r="D892" s="295" t="s">
        <v>315</v>
      </c>
      <c r="E892" s="292">
        <v>1.67E-2</v>
      </c>
      <c r="F892" s="283">
        <v>6.46</v>
      </c>
      <c r="G892" s="293">
        <v>0.11</v>
      </c>
    </row>
    <row r="893" spans="1:7" ht="25.5" x14ac:dyDescent="0.2">
      <c r="A893" s="294">
        <v>40304</v>
      </c>
      <c r="B893" s="284" t="s">
        <v>327</v>
      </c>
      <c r="C893" s="295" t="s">
        <v>224</v>
      </c>
      <c r="D893" s="295" t="s">
        <v>39</v>
      </c>
      <c r="E893" s="292">
        <v>5.2999999999999999E-2</v>
      </c>
      <c r="F893" s="283">
        <v>13.97</v>
      </c>
      <c r="G893" s="293">
        <v>0.74</v>
      </c>
    </row>
    <row r="894" spans="1:7" ht="25.5" x14ac:dyDescent="0.2">
      <c r="A894" s="294">
        <v>4491</v>
      </c>
      <c r="B894" s="284" t="s">
        <v>223</v>
      </c>
      <c r="C894" s="295" t="s">
        <v>224</v>
      </c>
      <c r="D894" s="295" t="s">
        <v>40</v>
      </c>
      <c r="E894" s="292">
        <v>0.60499999999999998</v>
      </c>
      <c r="F894" s="283">
        <v>8.14</v>
      </c>
      <c r="G894" s="293">
        <v>4.92</v>
      </c>
    </row>
    <row r="895" spans="1:7" ht="25.5" x14ac:dyDescent="0.2">
      <c r="A895" s="294">
        <v>4517</v>
      </c>
      <c r="B895" s="284" t="s">
        <v>316</v>
      </c>
      <c r="C895" s="295" t="s">
        <v>224</v>
      </c>
      <c r="D895" s="295" t="s">
        <v>40</v>
      </c>
      <c r="E895" s="292">
        <v>0.54700000000000004</v>
      </c>
      <c r="F895" s="283">
        <v>2.85</v>
      </c>
      <c r="G895" s="293">
        <v>1.56</v>
      </c>
    </row>
    <row r="896" spans="1:7" ht="25.5" x14ac:dyDescent="0.2">
      <c r="A896" s="294">
        <v>5073</v>
      </c>
      <c r="B896" s="284" t="s">
        <v>328</v>
      </c>
      <c r="C896" s="295" t="s">
        <v>224</v>
      </c>
      <c r="D896" s="295" t="s">
        <v>39</v>
      </c>
      <c r="E896" s="292">
        <v>2.5999999999999999E-2</v>
      </c>
      <c r="F896" s="283">
        <v>11.54</v>
      </c>
      <c r="G896" s="293">
        <v>0.3</v>
      </c>
    </row>
    <row r="897" spans="1:7" ht="25.5" x14ac:dyDescent="0.2">
      <c r="A897" s="294">
        <v>6212</v>
      </c>
      <c r="B897" s="284" t="s">
        <v>330</v>
      </c>
      <c r="C897" s="295" t="s">
        <v>224</v>
      </c>
      <c r="D897" s="295" t="s">
        <v>40</v>
      </c>
      <c r="E897" s="292">
        <v>1.1339999999999999</v>
      </c>
      <c r="F897" s="283">
        <v>13.5</v>
      </c>
      <c r="G897" s="293">
        <v>15.31</v>
      </c>
    </row>
    <row r="898" spans="1:7" ht="25.5" x14ac:dyDescent="0.2">
      <c r="A898" s="294" t="s">
        <v>228</v>
      </c>
      <c r="B898" s="284" t="s">
        <v>229</v>
      </c>
      <c r="C898" s="295" t="s">
        <v>207</v>
      </c>
      <c r="D898" s="295" t="s">
        <v>210</v>
      </c>
      <c r="E898" s="292">
        <v>0.47699999999999998</v>
      </c>
      <c r="F898" s="283">
        <v>20.12</v>
      </c>
      <c r="G898" s="293">
        <v>9.6</v>
      </c>
    </row>
    <row r="899" spans="1:7" ht="25.5" x14ac:dyDescent="0.2">
      <c r="A899" s="294" t="s">
        <v>230</v>
      </c>
      <c r="B899" s="284" t="s">
        <v>231</v>
      </c>
      <c r="C899" s="295" t="s">
        <v>207</v>
      </c>
      <c r="D899" s="295" t="s">
        <v>210</v>
      </c>
      <c r="E899" s="292">
        <v>1.0880000000000001</v>
      </c>
      <c r="F899" s="283">
        <v>21.08</v>
      </c>
      <c r="G899" s="293">
        <v>22.93</v>
      </c>
    </row>
    <row r="900" spans="1:7" ht="38.25" x14ac:dyDescent="0.2">
      <c r="A900" s="294" t="s">
        <v>232</v>
      </c>
      <c r="B900" s="284" t="s">
        <v>233</v>
      </c>
      <c r="C900" s="295" t="s">
        <v>207</v>
      </c>
      <c r="D900" s="295" t="s">
        <v>234</v>
      </c>
      <c r="E900" s="292">
        <v>1.2999999999999999E-2</v>
      </c>
      <c r="F900" s="283">
        <v>23.82</v>
      </c>
      <c r="G900" s="293">
        <v>0.31</v>
      </c>
    </row>
    <row r="901" spans="1:7" ht="38.25" x14ac:dyDescent="0.2">
      <c r="A901" s="294" t="s">
        <v>235</v>
      </c>
      <c r="B901" s="284" t="s">
        <v>236</v>
      </c>
      <c r="C901" s="295" t="s">
        <v>207</v>
      </c>
      <c r="D901" s="295" t="s">
        <v>237</v>
      </c>
      <c r="E901" s="292">
        <v>5.2999999999999999E-2</v>
      </c>
      <c r="F901" s="283">
        <v>22.57</v>
      </c>
      <c r="G901" s="293">
        <v>1.2</v>
      </c>
    </row>
    <row r="902" spans="1:7" x14ac:dyDescent="0.2">
      <c r="A902" s="296" t="s">
        <v>213</v>
      </c>
      <c r="B902" s="297"/>
      <c r="C902" s="297"/>
      <c r="D902" s="297"/>
      <c r="E902" s="297"/>
      <c r="F902" s="297"/>
      <c r="G902" s="298">
        <v>19.670000000000002</v>
      </c>
    </row>
    <row r="903" spans="1:7" x14ac:dyDescent="0.2">
      <c r="A903" s="296" t="s">
        <v>214</v>
      </c>
      <c r="B903" s="297"/>
      <c r="C903" s="297"/>
      <c r="D903" s="297"/>
      <c r="E903" s="297"/>
      <c r="F903" s="297"/>
      <c r="G903" s="298">
        <v>37.309999999999995</v>
      </c>
    </row>
    <row r="904" spans="1:7" x14ac:dyDescent="0.2">
      <c r="A904" s="296" t="s">
        <v>215</v>
      </c>
      <c r="B904" s="297"/>
      <c r="C904" s="297"/>
      <c r="D904" s="297"/>
      <c r="E904" s="297"/>
      <c r="F904" s="297"/>
      <c r="G904" s="299">
        <v>56.98</v>
      </c>
    </row>
    <row r="905" spans="1:7" x14ac:dyDescent="0.2">
      <c r="A905" s="296" t="s">
        <v>2158</v>
      </c>
      <c r="B905" s="297"/>
      <c r="C905" s="297"/>
      <c r="D905" s="297"/>
      <c r="E905" s="297"/>
      <c r="F905" s="297"/>
      <c r="G905" s="298">
        <v>22.619999999999994</v>
      </c>
    </row>
    <row r="906" spans="1:7" x14ac:dyDescent="0.2">
      <c r="A906" s="296" t="s">
        <v>217</v>
      </c>
      <c r="B906" s="297"/>
      <c r="C906" s="297"/>
      <c r="D906" s="297"/>
      <c r="E906" s="297"/>
      <c r="F906" s="297"/>
      <c r="G906" s="298">
        <v>16.72</v>
      </c>
    </row>
    <row r="907" spans="1:7" x14ac:dyDescent="0.2">
      <c r="A907" s="296" t="s">
        <v>218</v>
      </c>
      <c r="B907" s="297"/>
      <c r="C907" s="297"/>
      <c r="D907" s="297"/>
      <c r="E907" s="297"/>
      <c r="F907" s="297"/>
      <c r="G907" s="298">
        <v>0</v>
      </c>
    </row>
    <row r="908" spans="1:7" x14ac:dyDescent="0.2">
      <c r="A908" s="296" t="s">
        <v>219</v>
      </c>
      <c r="B908" s="297"/>
      <c r="C908" s="297"/>
      <c r="D908" s="297"/>
      <c r="E908" s="297"/>
      <c r="F908" s="297"/>
      <c r="G908" s="298">
        <v>39.339999999999996</v>
      </c>
    </row>
    <row r="909" spans="1:7" x14ac:dyDescent="0.2">
      <c r="A909" s="296" t="s">
        <v>220</v>
      </c>
      <c r="B909" s="297"/>
      <c r="C909" s="297"/>
      <c r="D909" s="297"/>
      <c r="E909" s="297"/>
      <c r="F909" s="297"/>
      <c r="G909" s="299">
        <f>ROUND(G904+G908,2)</f>
        <v>96.32</v>
      </c>
    </row>
    <row r="910" spans="1:7" x14ac:dyDescent="0.2">
      <c r="A910" s="296" t="s">
        <v>221</v>
      </c>
      <c r="B910" s="297"/>
      <c r="C910" s="297"/>
      <c r="D910" s="297"/>
      <c r="E910" s="297"/>
      <c r="F910" s="297"/>
      <c r="G910" s="298">
        <v>97.71</v>
      </c>
    </row>
    <row r="911" spans="1:7" x14ac:dyDescent="0.2">
      <c r="A911" s="296" t="s">
        <v>222</v>
      </c>
      <c r="B911" s="297"/>
      <c r="C911" s="297"/>
      <c r="D911" s="297"/>
      <c r="E911" s="297"/>
      <c r="F911" s="297"/>
      <c r="G911" s="299">
        <f>ROUND(G909*G910,2)</f>
        <v>9411.43</v>
      </c>
    </row>
    <row r="912" spans="1:7" x14ac:dyDescent="0.2">
      <c r="A912" s="300"/>
      <c r="B912" s="301"/>
      <c r="C912" s="301"/>
      <c r="D912" s="301"/>
      <c r="E912" s="301"/>
      <c r="F912" s="301"/>
      <c r="G912" s="302"/>
    </row>
    <row r="913" spans="1:7" x14ac:dyDescent="0.2">
      <c r="A913" s="287" t="s">
        <v>196</v>
      </c>
      <c r="B913" s="288" t="s">
        <v>759</v>
      </c>
      <c r="C913" s="288"/>
      <c r="D913" s="288"/>
      <c r="E913" s="288"/>
      <c r="F913" s="288"/>
      <c r="G913" s="289"/>
    </row>
    <row r="914" spans="1:7" ht="38.25" x14ac:dyDescent="0.2">
      <c r="A914" s="287" t="s">
        <v>453</v>
      </c>
      <c r="B914" s="290" t="s">
        <v>454</v>
      </c>
      <c r="C914" s="291" t="s">
        <v>207</v>
      </c>
      <c r="D914" s="291" t="s">
        <v>39</v>
      </c>
      <c r="E914" s="292"/>
      <c r="F914" s="283"/>
      <c r="G914" s="293"/>
    </row>
    <row r="915" spans="1:7" ht="51" x14ac:dyDescent="0.2">
      <c r="A915" s="294">
        <v>39017</v>
      </c>
      <c r="B915" s="284" t="s">
        <v>278</v>
      </c>
      <c r="C915" s="295" t="s">
        <v>224</v>
      </c>
      <c r="D915" s="295" t="s">
        <v>35</v>
      </c>
      <c r="E915" s="292">
        <v>0.85599999999999998</v>
      </c>
      <c r="F915" s="283">
        <v>0.22</v>
      </c>
      <c r="G915" s="293">
        <v>0.19</v>
      </c>
    </row>
    <row r="916" spans="1:7" ht="38.25" x14ac:dyDescent="0.2">
      <c r="A916" s="294">
        <v>43132</v>
      </c>
      <c r="B916" s="284" t="s">
        <v>279</v>
      </c>
      <c r="C916" s="295" t="s">
        <v>224</v>
      </c>
      <c r="D916" s="295" t="s">
        <v>39</v>
      </c>
      <c r="E916" s="292">
        <v>2.5000000000000001E-2</v>
      </c>
      <c r="F916" s="283">
        <v>21.66</v>
      </c>
      <c r="G916" s="293">
        <v>0.54</v>
      </c>
    </row>
    <row r="917" spans="1:7" ht="25.5" x14ac:dyDescent="0.2">
      <c r="A917" s="294" t="s">
        <v>280</v>
      </c>
      <c r="B917" s="284" t="s">
        <v>281</v>
      </c>
      <c r="C917" s="295" t="s">
        <v>207</v>
      </c>
      <c r="D917" s="295" t="s">
        <v>210</v>
      </c>
      <c r="E917" s="292">
        <v>7.4999999999999997E-2</v>
      </c>
      <c r="F917" s="283">
        <v>20.55</v>
      </c>
      <c r="G917" s="293">
        <v>1.54</v>
      </c>
    </row>
    <row r="918" spans="1:7" x14ac:dyDescent="0.2">
      <c r="A918" s="294" t="s">
        <v>282</v>
      </c>
      <c r="B918" s="284" t="s">
        <v>283</v>
      </c>
      <c r="C918" s="295" t="s">
        <v>207</v>
      </c>
      <c r="D918" s="295" t="s">
        <v>210</v>
      </c>
      <c r="E918" s="292">
        <v>0.19600000000000001</v>
      </c>
      <c r="F918" s="283">
        <v>21.54</v>
      </c>
      <c r="G918" s="293">
        <v>4.22</v>
      </c>
    </row>
    <row r="919" spans="1:7" ht="25.5" x14ac:dyDescent="0.2">
      <c r="A919" s="294" t="s">
        <v>286</v>
      </c>
      <c r="B919" s="284" t="s">
        <v>287</v>
      </c>
      <c r="C919" s="295" t="s">
        <v>207</v>
      </c>
      <c r="D919" s="295" t="s">
        <v>39</v>
      </c>
      <c r="E919" s="292">
        <v>1</v>
      </c>
      <c r="F919" s="283">
        <v>7.8</v>
      </c>
      <c r="G919" s="293">
        <v>7.8</v>
      </c>
    </row>
    <row r="920" spans="1:7" x14ac:dyDescent="0.2">
      <c r="A920" s="296" t="s">
        <v>213</v>
      </c>
      <c r="B920" s="297"/>
      <c r="C920" s="297"/>
      <c r="D920" s="297"/>
      <c r="E920" s="297"/>
      <c r="F920" s="297"/>
      <c r="G920" s="298">
        <v>3.68</v>
      </c>
    </row>
    <row r="921" spans="1:7" x14ac:dyDescent="0.2">
      <c r="A921" s="296" t="s">
        <v>214</v>
      </c>
      <c r="B921" s="297"/>
      <c r="C921" s="297"/>
      <c r="D921" s="297"/>
      <c r="E921" s="297"/>
      <c r="F921" s="297"/>
      <c r="G921" s="298">
        <v>10.620000000000001</v>
      </c>
    </row>
    <row r="922" spans="1:7" x14ac:dyDescent="0.2">
      <c r="A922" s="296" t="s">
        <v>215</v>
      </c>
      <c r="B922" s="297"/>
      <c r="C922" s="297"/>
      <c r="D922" s="297"/>
      <c r="E922" s="297"/>
      <c r="F922" s="297"/>
      <c r="G922" s="299">
        <v>14.3</v>
      </c>
    </row>
    <row r="923" spans="1:7" x14ac:dyDescent="0.2">
      <c r="A923" s="296" t="s">
        <v>2158</v>
      </c>
      <c r="B923" s="297"/>
      <c r="C923" s="297"/>
      <c r="D923" s="297"/>
      <c r="E923" s="297"/>
      <c r="F923" s="297"/>
      <c r="G923" s="298">
        <v>4.2300000002235176</v>
      </c>
    </row>
    <row r="924" spans="1:7" x14ac:dyDescent="0.2">
      <c r="A924" s="296" t="s">
        <v>217</v>
      </c>
      <c r="B924" s="297"/>
      <c r="C924" s="297"/>
      <c r="D924" s="297"/>
      <c r="E924" s="297"/>
      <c r="F924" s="297"/>
      <c r="G924" s="298">
        <v>3.89</v>
      </c>
    </row>
    <row r="925" spans="1:7" x14ac:dyDescent="0.2">
      <c r="A925" s="296" t="s">
        <v>218</v>
      </c>
      <c r="B925" s="297"/>
      <c r="C925" s="297"/>
      <c r="D925" s="297"/>
      <c r="E925" s="297"/>
      <c r="F925" s="297"/>
      <c r="G925" s="298">
        <v>0</v>
      </c>
    </row>
    <row r="926" spans="1:7" x14ac:dyDescent="0.2">
      <c r="A926" s="296" t="s">
        <v>219</v>
      </c>
      <c r="B926" s="297"/>
      <c r="C926" s="297"/>
      <c r="D926" s="297"/>
      <c r="E926" s="297"/>
      <c r="F926" s="297"/>
      <c r="G926" s="298">
        <v>8.120000000000001</v>
      </c>
    </row>
    <row r="927" spans="1:7" x14ac:dyDescent="0.2">
      <c r="A927" s="296" t="s">
        <v>220</v>
      </c>
      <c r="B927" s="297"/>
      <c r="C927" s="297"/>
      <c r="D927" s="297"/>
      <c r="E927" s="297"/>
      <c r="F927" s="297"/>
      <c r="G927" s="299">
        <f>ROUND(G922+G926,2)</f>
        <v>22.42</v>
      </c>
    </row>
    <row r="928" spans="1:7" x14ac:dyDescent="0.2">
      <c r="A928" s="296" t="s">
        <v>221</v>
      </c>
      <c r="B928" s="297"/>
      <c r="C928" s="297"/>
      <c r="D928" s="297"/>
      <c r="E928" s="297"/>
      <c r="F928" s="297"/>
      <c r="G928" s="298">
        <v>212.4</v>
      </c>
    </row>
    <row r="929" spans="1:7" x14ac:dyDescent="0.2">
      <c r="A929" s="296" t="s">
        <v>222</v>
      </c>
      <c r="B929" s="297"/>
      <c r="C929" s="297"/>
      <c r="D929" s="297"/>
      <c r="E929" s="297"/>
      <c r="F929" s="297"/>
      <c r="G929" s="299">
        <f>ROUND(G927*G928,2)</f>
        <v>4762.01</v>
      </c>
    </row>
    <row r="930" spans="1:7" x14ac:dyDescent="0.2">
      <c r="A930" s="300"/>
      <c r="B930" s="301"/>
      <c r="C930" s="301"/>
      <c r="D930" s="301"/>
      <c r="E930" s="301"/>
      <c r="F930" s="301"/>
      <c r="G930" s="302"/>
    </row>
    <row r="931" spans="1:7" ht="38.25" x14ac:dyDescent="0.2">
      <c r="A931" s="287" t="s">
        <v>132</v>
      </c>
      <c r="B931" s="290" t="s">
        <v>760</v>
      </c>
      <c r="C931" s="291" t="s">
        <v>207</v>
      </c>
      <c r="D931" s="291" t="s">
        <v>39</v>
      </c>
      <c r="E931" s="292"/>
      <c r="F931" s="283"/>
      <c r="G931" s="293"/>
    </row>
    <row r="932" spans="1:7" ht="51" x14ac:dyDescent="0.2">
      <c r="A932" s="294">
        <v>39017</v>
      </c>
      <c r="B932" s="284" t="s">
        <v>278</v>
      </c>
      <c r="C932" s="295" t="s">
        <v>224</v>
      </c>
      <c r="D932" s="295" t="s">
        <v>35</v>
      </c>
      <c r="E932" s="292">
        <v>0.48</v>
      </c>
      <c r="F932" s="283">
        <v>0.22</v>
      </c>
      <c r="G932" s="293">
        <v>0.11</v>
      </c>
    </row>
    <row r="933" spans="1:7" ht="38.25" x14ac:dyDescent="0.2">
      <c r="A933" s="294">
        <v>43132</v>
      </c>
      <c r="B933" s="284" t="s">
        <v>279</v>
      </c>
      <c r="C933" s="295" t="s">
        <v>224</v>
      </c>
      <c r="D933" s="295" t="s">
        <v>39</v>
      </c>
      <c r="E933" s="292">
        <v>2.5000000000000001E-2</v>
      </c>
      <c r="F933" s="283">
        <v>21.66</v>
      </c>
      <c r="G933" s="293">
        <v>0.54</v>
      </c>
    </row>
    <row r="934" spans="1:7" ht="25.5" x14ac:dyDescent="0.2">
      <c r="A934" s="294" t="s">
        <v>280</v>
      </c>
      <c r="B934" s="284" t="s">
        <v>281</v>
      </c>
      <c r="C934" s="295" t="s">
        <v>207</v>
      </c>
      <c r="D934" s="295" t="s">
        <v>210</v>
      </c>
      <c r="E934" s="292">
        <v>4.3999999999999997E-2</v>
      </c>
      <c r="F934" s="283">
        <v>20.55</v>
      </c>
      <c r="G934" s="293">
        <v>0.9</v>
      </c>
    </row>
    <row r="935" spans="1:7" x14ac:dyDescent="0.2">
      <c r="A935" s="294" t="s">
        <v>282</v>
      </c>
      <c r="B935" s="284" t="s">
        <v>283</v>
      </c>
      <c r="C935" s="295" t="s">
        <v>207</v>
      </c>
      <c r="D935" s="295" t="s">
        <v>210</v>
      </c>
      <c r="E935" s="292">
        <v>0.11600000000000001</v>
      </c>
      <c r="F935" s="283">
        <v>21.54</v>
      </c>
      <c r="G935" s="293">
        <v>2.5</v>
      </c>
    </row>
    <row r="936" spans="1:7" ht="25.5" x14ac:dyDescent="0.2">
      <c r="A936" s="294" t="s">
        <v>284</v>
      </c>
      <c r="B936" s="284" t="s">
        <v>285</v>
      </c>
      <c r="C936" s="295" t="s">
        <v>207</v>
      </c>
      <c r="D936" s="295" t="s">
        <v>39</v>
      </c>
      <c r="E936" s="292">
        <v>1</v>
      </c>
      <c r="F936" s="283">
        <v>7.13</v>
      </c>
      <c r="G936" s="293">
        <v>7.13</v>
      </c>
    </row>
    <row r="937" spans="1:7" x14ac:dyDescent="0.2">
      <c r="A937" s="296" t="s">
        <v>213</v>
      </c>
      <c r="B937" s="297"/>
      <c r="C937" s="297"/>
      <c r="D937" s="297"/>
      <c r="E937" s="297"/>
      <c r="F937" s="297"/>
      <c r="G937" s="298">
        <v>2.04</v>
      </c>
    </row>
    <row r="938" spans="1:7" x14ac:dyDescent="0.2">
      <c r="A938" s="296" t="s">
        <v>214</v>
      </c>
      <c r="B938" s="297"/>
      <c r="C938" s="297"/>
      <c r="D938" s="297"/>
      <c r="E938" s="297"/>
      <c r="F938" s="297"/>
      <c r="G938" s="298">
        <v>9.14</v>
      </c>
    </row>
    <row r="939" spans="1:7" x14ac:dyDescent="0.2">
      <c r="A939" s="296" t="s">
        <v>215</v>
      </c>
      <c r="B939" s="297"/>
      <c r="C939" s="297"/>
      <c r="D939" s="297"/>
      <c r="E939" s="297"/>
      <c r="F939" s="297"/>
      <c r="G939" s="299">
        <v>11.18</v>
      </c>
    </row>
    <row r="940" spans="1:7" x14ac:dyDescent="0.2">
      <c r="A940" s="296" t="s">
        <v>2158</v>
      </c>
      <c r="B940" s="297"/>
      <c r="C940" s="297"/>
      <c r="D940" s="297"/>
      <c r="E940" s="297"/>
      <c r="F940" s="297"/>
      <c r="G940" s="298">
        <v>2.35</v>
      </c>
    </row>
    <row r="941" spans="1:7" x14ac:dyDescent="0.2">
      <c r="A941" s="296" t="s">
        <v>217</v>
      </c>
      <c r="B941" s="297"/>
      <c r="C941" s="297"/>
      <c r="D941" s="297"/>
      <c r="E941" s="297"/>
      <c r="F941" s="297"/>
      <c r="G941" s="298">
        <v>2.8400000000000016</v>
      </c>
    </row>
    <row r="942" spans="1:7" x14ac:dyDescent="0.2">
      <c r="A942" s="296" t="s">
        <v>218</v>
      </c>
      <c r="B942" s="297"/>
      <c r="C942" s="297"/>
      <c r="D942" s="297"/>
      <c r="E942" s="297"/>
      <c r="F942" s="297"/>
      <c r="G942" s="298">
        <v>0</v>
      </c>
    </row>
    <row r="943" spans="1:7" x14ac:dyDescent="0.2">
      <c r="A943" s="296" t="s">
        <v>219</v>
      </c>
      <c r="B943" s="297"/>
      <c r="C943" s="297"/>
      <c r="D943" s="297"/>
      <c r="E943" s="297"/>
      <c r="F943" s="297"/>
      <c r="G943" s="298">
        <v>5.1900000000000013</v>
      </c>
    </row>
    <row r="944" spans="1:7" x14ac:dyDescent="0.2">
      <c r="A944" s="296" t="s">
        <v>220</v>
      </c>
      <c r="B944" s="297"/>
      <c r="C944" s="297"/>
      <c r="D944" s="297"/>
      <c r="E944" s="297"/>
      <c r="F944" s="297"/>
      <c r="G944" s="299">
        <f>ROUND(G939+G943,2)</f>
        <v>16.37</v>
      </c>
    </row>
    <row r="945" spans="1:7" x14ac:dyDescent="0.2">
      <c r="A945" s="296" t="s">
        <v>221</v>
      </c>
      <c r="B945" s="297"/>
      <c r="C945" s="297"/>
      <c r="D945" s="297"/>
      <c r="E945" s="297"/>
      <c r="F945" s="297"/>
      <c r="G945" s="298">
        <v>192</v>
      </c>
    </row>
    <row r="946" spans="1:7" x14ac:dyDescent="0.2">
      <c r="A946" s="296" t="s">
        <v>222</v>
      </c>
      <c r="B946" s="297"/>
      <c r="C946" s="297"/>
      <c r="D946" s="297"/>
      <c r="E946" s="297"/>
      <c r="F946" s="297"/>
      <c r="G946" s="299">
        <f>ROUND(G944*G945,2)</f>
        <v>3143.04</v>
      </c>
    </row>
    <row r="947" spans="1:7" x14ac:dyDescent="0.2">
      <c r="A947" s="300"/>
      <c r="B947" s="301"/>
      <c r="C947" s="301"/>
      <c r="D947" s="301"/>
      <c r="E947" s="301"/>
      <c r="F947" s="301"/>
      <c r="G947" s="302"/>
    </row>
    <row r="948" spans="1:7" ht="38.25" x14ac:dyDescent="0.2">
      <c r="A948" s="287" t="s">
        <v>761</v>
      </c>
      <c r="B948" s="290" t="s">
        <v>762</v>
      </c>
      <c r="C948" s="291" t="s">
        <v>207</v>
      </c>
      <c r="D948" s="291" t="s">
        <v>39</v>
      </c>
      <c r="E948" s="292"/>
      <c r="F948" s="283"/>
      <c r="G948" s="293"/>
    </row>
    <row r="949" spans="1:7" ht="51" x14ac:dyDescent="0.2">
      <c r="A949" s="294">
        <v>39017</v>
      </c>
      <c r="B949" s="284" t="s">
        <v>278</v>
      </c>
      <c r="C949" s="295" t="s">
        <v>224</v>
      </c>
      <c r="D949" s="295" t="s">
        <v>35</v>
      </c>
      <c r="E949" s="292">
        <v>0.30599999999999999</v>
      </c>
      <c r="F949" s="283">
        <v>0.22</v>
      </c>
      <c r="G949" s="293">
        <v>7.0000000000000007E-2</v>
      </c>
    </row>
    <row r="950" spans="1:7" ht="38.25" x14ac:dyDescent="0.2">
      <c r="A950" s="294">
        <v>43132</v>
      </c>
      <c r="B950" s="284" t="s">
        <v>279</v>
      </c>
      <c r="C950" s="295" t="s">
        <v>224</v>
      </c>
      <c r="D950" s="295" t="s">
        <v>39</v>
      </c>
      <c r="E950" s="292">
        <v>2.5000000000000001E-2</v>
      </c>
      <c r="F950" s="283">
        <v>21.66</v>
      </c>
      <c r="G950" s="293">
        <v>0.54</v>
      </c>
    </row>
    <row r="951" spans="1:7" ht="25.5" x14ac:dyDescent="0.2">
      <c r="A951" s="294" t="s">
        <v>280</v>
      </c>
      <c r="B951" s="284" t="s">
        <v>281</v>
      </c>
      <c r="C951" s="295" t="s">
        <v>207</v>
      </c>
      <c r="D951" s="295" t="s">
        <v>210</v>
      </c>
      <c r="E951" s="292">
        <v>2.1999999999999999E-2</v>
      </c>
      <c r="F951" s="283">
        <v>20.55</v>
      </c>
      <c r="G951" s="293">
        <v>0.45</v>
      </c>
    </row>
    <row r="952" spans="1:7" x14ac:dyDescent="0.2">
      <c r="A952" s="294" t="s">
        <v>282</v>
      </c>
      <c r="B952" s="284" t="s">
        <v>283</v>
      </c>
      <c r="C952" s="295" t="s">
        <v>207</v>
      </c>
      <c r="D952" s="295" t="s">
        <v>210</v>
      </c>
      <c r="E952" s="292">
        <v>6.8000000000000005E-2</v>
      </c>
      <c r="F952" s="283">
        <v>21.54</v>
      </c>
      <c r="G952" s="293">
        <v>1.46</v>
      </c>
    </row>
    <row r="953" spans="1:7" ht="25.5" x14ac:dyDescent="0.2">
      <c r="A953" s="294" t="s">
        <v>1392</v>
      </c>
      <c r="B953" s="284" t="s">
        <v>1393</v>
      </c>
      <c r="C953" s="295" t="s">
        <v>207</v>
      </c>
      <c r="D953" s="295" t="s">
        <v>39</v>
      </c>
      <c r="E953" s="292">
        <v>1</v>
      </c>
      <c r="F953" s="283">
        <v>6.11</v>
      </c>
      <c r="G953" s="293">
        <v>6.11</v>
      </c>
    </row>
    <row r="954" spans="1:7" x14ac:dyDescent="0.2">
      <c r="A954" s="296" t="s">
        <v>213</v>
      </c>
      <c r="B954" s="297"/>
      <c r="C954" s="297"/>
      <c r="D954" s="297"/>
      <c r="E954" s="297"/>
      <c r="F954" s="297"/>
      <c r="G954" s="298">
        <v>1.1499999999999999</v>
      </c>
    </row>
    <row r="955" spans="1:7" x14ac:dyDescent="0.2">
      <c r="A955" s="296" t="s">
        <v>214</v>
      </c>
      <c r="B955" s="297"/>
      <c r="C955" s="297"/>
      <c r="D955" s="297"/>
      <c r="E955" s="297"/>
      <c r="F955" s="297"/>
      <c r="G955" s="298">
        <v>7.49</v>
      </c>
    </row>
    <row r="956" spans="1:7" x14ac:dyDescent="0.2">
      <c r="A956" s="296" t="s">
        <v>215</v>
      </c>
      <c r="B956" s="297"/>
      <c r="C956" s="297"/>
      <c r="D956" s="297"/>
      <c r="E956" s="297"/>
      <c r="F956" s="297"/>
      <c r="G956" s="299">
        <v>8.64</v>
      </c>
    </row>
    <row r="957" spans="1:7" x14ac:dyDescent="0.2">
      <c r="A957" s="296" t="s">
        <v>2158</v>
      </c>
      <c r="B957" s="297"/>
      <c r="C957" s="297"/>
      <c r="D957" s="297"/>
      <c r="E957" s="297"/>
      <c r="F957" s="297"/>
      <c r="G957" s="298">
        <v>1.32</v>
      </c>
    </row>
    <row r="958" spans="1:7" x14ac:dyDescent="0.2">
      <c r="A958" s="296" t="s">
        <v>217</v>
      </c>
      <c r="B958" s="297"/>
      <c r="C958" s="297"/>
      <c r="D958" s="297"/>
      <c r="E958" s="297"/>
      <c r="F958" s="297"/>
      <c r="G958" s="298">
        <v>2.09</v>
      </c>
    </row>
    <row r="959" spans="1:7" x14ac:dyDescent="0.2">
      <c r="A959" s="296" t="s">
        <v>218</v>
      </c>
      <c r="B959" s="297"/>
      <c r="C959" s="297"/>
      <c r="D959" s="297"/>
      <c r="E959" s="297"/>
      <c r="F959" s="297"/>
      <c r="G959" s="298">
        <v>0</v>
      </c>
    </row>
    <row r="960" spans="1:7" x14ac:dyDescent="0.2">
      <c r="A960" s="296" t="s">
        <v>219</v>
      </c>
      <c r="B960" s="297"/>
      <c r="C960" s="297"/>
      <c r="D960" s="297"/>
      <c r="E960" s="297"/>
      <c r="F960" s="297"/>
      <c r="G960" s="298">
        <v>3.41</v>
      </c>
    </row>
    <row r="961" spans="1:7" x14ac:dyDescent="0.2">
      <c r="A961" s="296" t="s">
        <v>220</v>
      </c>
      <c r="B961" s="297"/>
      <c r="C961" s="297"/>
      <c r="D961" s="297"/>
      <c r="E961" s="297"/>
      <c r="F961" s="297"/>
      <c r="G961" s="299">
        <f>ROUND(G956+G960,2)</f>
        <v>12.05</v>
      </c>
    </row>
    <row r="962" spans="1:7" x14ac:dyDescent="0.2">
      <c r="A962" s="296" t="s">
        <v>221</v>
      </c>
      <c r="B962" s="297"/>
      <c r="C962" s="297"/>
      <c r="D962" s="297"/>
      <c r="E962" s="297"/>
      <c r="F962" s="297"/>
      <c r="G962" s="298">
        <v>181.9</v>
      </c>
    </row>
    <row r="963" spans="1:7" x14ac:dyDescent="0.2">
      <c r="A963" s="296" t="s">
        <v>222</v>
      </c>
      <c r="B963" s="297"/>
      <c r="C963" s="297"/>
      <c r="D963" s="297"/>
      <c r="E963" s="297"/>
      <c r="F963" s="297"/>
      <c r="G963" s="299">
        <f>ROUND(G961*G962,2)</f>
        <v>2191.9</v>
      </c>
    </row>
    <row r="964" spans="1:7" x14ac:dyDescent="0.2">
      <c r="A964" s="300"/>
      <c r="B964" s="301"/>
      <c r="C964" s="301"/>
      <c r="D964" s="301"/>
      <c r="E964" s="301"/>
      <c r="F964" s="301"/>
      <c r="G964" s="302"/>
    </row>
    <row r="965" spans="1:7" x14ac:dyDescent="0.2">
      <c r="A965" s="287" t="s">
        <v>764</v>
      </c>
      <c r="B965" s="288" t="s">
        <v>763</v>
      </c>
      <c r="C965" s="288"/>
      <c r="D965" s="288"/>
      <c r="E965" s="288"/>
      <c r="F965" s="288"/>
      <c r="G965" s="289"/>
    </row>
    <row r="966" spans="1:7" ht="63.75" x14ac:dyDescent="0.2">
      <c r="A966" s="287" t="s">
        <v>455</v>
      </c>
      <c r="B966" s="290" t="s">
        <v>456</v>
      </c>
      <c r="C966" s="291" t="s">
        <v>207</v>
      </c>
      <c r="D966" s="291" t="s">
        <v>38</v>
      </c>
      <c r="E966" s="292"/>
      <c r="F966" s="283"/>
      <c r="G966" s="293"/>
    </row>
    <row r="967" spans="1:7" ht="63.75" x14ac:dyDescent="0.2">
      <c r="A967" s="294">
        <v>1525</v>
      </c>
      <c r="B967" s="284" t="s">
        <v>322</v>
      </c>
      <c r="C967" s="295" t="s">
        <v>224</v>
      </c>
      <c r="D967" s="295" t="s">
        <v>38</v>
      </c>
      <c r="E967" s="292">
        <v>1.23</v>
      </c>
      <c r="F967" s="283">
        <v>494.97</v>
      </c>
      <c r="G967" s="293">
        <v>608.80999999999995</v>
      </c>
    </row>
    <row r="968" spans="1:7" x14ac:dyDescent="0.2">
      <c r="A968" s="294" t="s">
        <v>288</v>
      </c>
      <c r="B968" s="284" t="s">
        <v>289</v>
      </c>
      <c r="C968" s="295" t="s">
        <v>207</v>
      </c>
      <c r="D968" s="295" t="s">
        <v>210</v>
      </c>
      <c r="E968" s="292">
        <v>0.33400000000000002</v>
      </c>
      <c r="F968" s="283">
        <v>21.66</v>
      </c>
      <c r="G968" s="293">
        <v>7.23</v>
      </c>
    </row>
    <row r="969" spans="1:7" ht="25.5" x14ac:dyDescent="0.2">
      <c r="A969" s="294" t="s">
        <v>246</v>
      </c>
      <c r="B969" s="284" t="s">
        <v>247</v>
      </c>
      <c r="C969" s="295" t="s">
        <v>207</v>
      </c>
      <c r="D969" s="295" t="s">
        <v>210</v>
      </c>
      <c r="E969" s="292">
        <v>0.501</v>
      </c>
      <c r="F969" s="283">
        <v>19.41</v>
      </c>
      <c r="G969" s="293">
        <v>9.73</v>
      </c>
    </row>
    <row r="970" spans="1:7" ht="51" x14ac:dyDescent="0.2">
      <c r="A970" s="294" t="s">
        <v>323</v>
      </c>
      <c r="B970" s="284" t="s">
        <v>324</v>
      </c>
      <c r="C970" s="295" t="s">
        <v>207</v>
      </c>
      <c r="D970" s="295" t="s">
        <v>234</v>
      </c>
      <c r="E970" s="292">
        <v>9.1999999999999998E-2</v>
      </c>
      <c r="F970" s="283">
        <v>1.39</v>
      </c>
      <c r="G970" s="293">
        <v>0.13</v>
      </c>
    </row>
    <row r="971" spans="1:7" ht="51" x14ac:dyDescent="0.2">
      <c r="A971" s="294" t="s">
        <v>325</v>
      </c>
      <c r="B971" s="284" t="s">
        <v>326</v>
      </c>
      <c r="C971" s="295" t="s">
        <v>207</v>
      </c>
      <c r="D971" s="295" t="s">
        <v>237</v>
      </c>
      <c r="E971" s="292">
        <v>7.4999999999999997E-2</v>
      </c>
      <c r="F971" s="283">
        <v>0.56999999999999995</v>
      </c>
      <c r="G971" s="293">
        <v>0.04</v>
      </c>
    </row>
    <row r="972" spans="1:7" x14ac:dyDescent="0.2">
      <c r="A972" s="296" t="s">
        <v>213</v>
      </c>
      <c r="B972" s="297"/>
      <c r="C972" s="297"/>
      <c r="D972" s="297"/>
      <c r="E972" s="297"/>
      <c r="F972" s="297"/>
      <c r="G972" s="298">
        <v>9.25</v>
      </c>
    </row>
    <row r="973" spans="1:7" x14ac:dyDescent="0.2">
      <c r="A973" s="296" t="s">
        <v>214</v>
      </c>
      <c r="B973" s="297"/>
      <c r="C973" s="297"/>
      <c r="D973" s="297"/>
      <c r="E973" s="297"/>
      <c r="F973" s="297"/>
      <c r="G973" s="298">
        <v>616.69000000000005</v>
      </c>
    </row>
    <row r="974" spans="1:7" x14ac:dyDescent="0.2">
      <c r="A974" s="296" t="s">
        <v>215</v>
      </c>
      <c r="B974" s="297"/>
      <c r="C974" s="297"/>
      <c r="D974" s="297"/>
      <c r="E974" s="297"/>
      <c r="F974" s="297"/>
      <c r="G974" s="299">
        <v>625.94000000000005</v>
      </c>
    </row>
    <row r="975" spans="1:7" x14ac:dyDescent="0.2">
      <c r="A975" s="296" t="s">
        <v>2158</v>
      </c>
      <c r="B975" s="297"/>
      <c r="C975" s="297"/>
      <c r="D975" s="297"/>
      <c r="E975" s="297"/>
      <c r="F975" s="297"/>
      <c r="G975" s="298">
        <v>10.63</v>
      </c>
    </row>
    <row r="976" spans="1:7" x14ac:dyDescent="0.2">
      <c r="A976" s="296" t="s">
        <v>217</v>
      </c>
      <c r="B976" s="297"/>
      <c r="C976" s="297"/>
      <c r="D976" s="297"/>
      <c r="E976" s="297"/>
      <c r="F976" s="297"/>
      <c r="G976" s="298">
        <v>133.68999999977649</v>
      </c>
    </row>
    <row r="977" spans="1:7" x14ac:dyDescent="0.2">
      <c r="A977" s="296" t="s">
        <v>218</v>
      </c>
      <c r="B977" s="297"/>
      <c r="C977" s="297"/>
      <c r="D977" s="297"/>
      <c r="E977" s="297"/>
      <c r="F977" s="297"/>
      <c r="G977" s="298">
        <v>0</v>
      </c>
    </row>
    <row r="978" spans="1:7" x14ac:dyDescent="0.2">
      <c r="A978" s="296" t="s">
        <v>219</v>
      </c>
      <c r="B978" s="297"/>
      <c r="C978" s="297"/>
      <c r="D978" s="297"/>
      <c r="E978" s="297"/>
      <c r="F978" s="297"/>
      <c r="G978" s="298">
        <v>144.31999999999994</v>
      </c>
    </row>
    <row r="979" spans="1:7" x14ac:dyDescent="0.2">
      <c r="A979" s="296" t="s">
        <v>220</v>
      </c>
      <c r="B979" s="297"/>
      <c r="C979" s="297"/>
      <c r="D979" s="297"/>
      <c r="E979" s="297"/>
      <c r="F979" s="297"/>
      <c r="G979" s="299">
        <f>ROUND(G974+G978,2)</f>
        <v>770.26</v>
      </c>
    </row>
    <row r="980" spans="1:7" x14ac:dyDescent="0.2">
      <c r="A980" s="296" t="s">
        <v>221</v>
      </c>
      <c r="B980" s="297"/>
      <c r="C980" s="297"/>
      <c r="D980" s="297"/>
      <c r="E980" s="297"/>
      <c r="F980" s="297"/>
      <c r="G980" s="298">
        <v>12.77</v>
      </c>
    </row>
    <row r="981" spans="1:7" x14ac:dyDescent="0.2">
      <c r="A981" s="296" t="s">
        <v>222</v>
      </c>
      <c r="B981" s="297"/>
      <c r="C981" s="297"/>
      <c r="D981" s="297"/>
      <c r="E981" s="297"/>
      <c r="F981" s="297"/>
      <c r="G981" s="299">
        <f>ROUND(G979*G980,2)</f>
        <v>9836.2199999999993</v>
      </c>
    </row>
    <row r="982" spans="1:7" x14ac:dyDescent="0.2">
      <c r="A982" s="300"/>
      <c r="B982" s="301"/>
      <c r="C982" s="301"/>
      <c r="D982" s="301"/>
      <c r="E982" s="301"/>
      <c r="F982" s="301"/>
      <c r="G982" s="302"/>
    </row>
    <row r="983" spans="1:7" x14ac:dyDescent="0.2">
      <c r="A983" s="287" t="s">
        <v>774</v>
      </c>
      <c r="B983" s="288" t="s">
        <v>178</v>
      </c>
      <c r="C983" s="288"/>
      <c r="D983" s="288"/>
      <c r="E983" s="288"/>
      <c r="F983" s="288"/>
      <c r="G983" s="289"/>
    </row>
    <row r="984" spans="1:7" ht="25.5" x14ac:dyDescent="0.2">
      <c r="A984" s="287" t="s">
        <v>445</v>
      </c>
      <c r="B984" s="290" t="s">
        <v>446</v>
      </c>
      <c r="C984" s="291" t="s">
        <v>207</v>
      </c>
      <c r="D984" s="291" t="s">
        <v>39</v>
      </c>
      <c r="E984" s="292"/>
      <c r="F984" s="283"/>
      <c r="G984" s="293"/>
    </row>
    <row r="985" spans="1:7" ht="51" x14ac:dyDescent="0.2">
      <c r="A985" s="294">
        <v>39017</v>
      </c>
      <c r="B985" s="284" t="s">
        <v>278</v>
      </c>
      <c r="C985" s="295" t="s">
        <v>224</v>
      </c>
      <c r="D985" s="295" t="s">
        <v>35</v>
      </c>
      <c r="E985" s="292">
        <v>0.74299999999999999</v>
      </c>
      <c r="F985" s="283">
        <v>0.22</v>
      </c>
      <c r="G985" s="293">
        <v>0.16</v>
      </c>
    </row>
    <row r="986" spans="1:7" ht="38.25" x14ac:dyDescent="0.2">
      <c r="A986" s="294">
        <v>43132</v>
      </c>
      <c r="B986" s="284" t="s">
        <v>279</v>
      </c>
      <c r="C986" s="295" t="s">
        <v>224</v>
      </c>
      <c r="D986" s="295" t="s">
        <v>39</v>
      </c>
      <c r="E986" s="292">
        <v>0.02</v>
      </c>
      <c r="F986" s="283">
        <v>21.66</v>
      </c>
      <c r="G986" s="293">
        <v>0.43</v>
      </c>
    </row>
    <row r="987" spans="1:7" ht="25.5" x14ac:dyDescent="0.2">
      <c r="A987" s="294" t="s">
        <v>280</v>
      </c>
      <c r="B987" s="284" t="s">
        <v>281</v>
      </c>
      <c r="C987" s="295" t="s">
        <v>207</v>
      </c>
      <c r="D987" s="295" t="s">
        <v>210</v>
      </c>
      <c r="E987" s="292">
        <v>1.29E-2</v>
      </c>
      <c r="F987" s="283">
        <v>20.55</v>
      </c>
      <c r="G987" s="293">
        <v>0.27</v>
      </c>
    </row>
    <row r="988" spans="1:7" x14ac:dyDescent="0.2">
      <c r="A988" s="294" t="s">
        <v>282</v>
      </c>
      <c r="B988" s="284" t="s">
        <v>283</v>
      </c>
      <c r="C988" s="295" t="s">
        <v>207</v>
      </c>
      <c r="D988" s="295" t="s">
        <v>210</v>
      </c>
      <c r="E988" s="292">
        <v>6.4500000000000002E-2</v>
      </c>
      <c r="F988" s="283">
        <v>21.54</v>
      </c>
      <c r="G988" s="293">
        <v>1.39</v>
      </c>
    </row>
    <row r="989" spans="1:7" ht="25.5" x14ac:dyDescent="0.2">
      <c r="A989" s="294" t="s">
        <v>318</v>
      </c>
      <c r="B989" s="284" t="s">
        <v>319</v>
      </c>
      <c r="C989" s="295" t="s">
        <v>207</v>
      </c>
      <c r="D989" s="295" t="s">
        <v>39</v>
      </c>
      <c r="E989" s="292">
        <v>1</v>
      </c>
      <c r="F989" s="283">
        <v>7.74</v>
      </c>
      <c r="G989" s="293">
        <v>7.74</v>
      </c>
    </row>
    <row r="990" spans="1:7" x14ac:dyDescent="0.2">
      <c r="A990" s="296" t="s">
        <v>213</v>
      </c>
      <c r="B990" s="297"/>
      <c r="C990" s="297"/>
      <c r="D990" s="297"/>
      <c r="E990" s="297"/>
      <c r="F990" s="297"/>
      <c r="G990" s="298">
        <v>1.1599999999999999</v>
      </c>
    </row>
    <row r="991" spans="1:7" x14ac:dyDescent="0.2">
      <c r="A991" s="296" t="s">
        <v>214</v>
      </c>
      <c r="B991" s="297"/>
      <c r="C991" s="297"/>
      <c r="D991" s="297"/>
      <c r="E991" s="297"/>
      <c r="F991" s="297"/>
      <c r="G991" s="298">
        <v>8.83</v>
      </c>
    </row>
    <row r="992" spans="1:7" x14ac:dyDescent="0.2">
      <c r="A992" s="296" t="s">
        <v>215</v>
      </c>
      <c r="B992" s="297"/>
      <c r="C992" s="297"/>
      <c r="D992" s="297"/>
      <c r="E992" s="297"/>
      <c r="F992" s="297"/>
      <c r="G992" s="299">
        <v>9.99</v>
      </c>
    </row>
    <row r="993" spans="1:7" x14ac:dyDescent="0.2">
      <c r="A993" s="296" t="s">
        <v>2158</v>
      </c>
      <c r="B993" s="297"/>
      <c r="C993" s="297"/>
      <c r="D993" s="297"/>
      <c r="E993" s="297"/>
      <c r="F993" s="297"/>
      <c r="G993" s="298">
        <v>1.34</v>
      </c>
    </row>
    <row r="994" spans="1:7" x14ac:dyDescent="0.2">
      <c r="A994" s="296" t="s">
        <v>217</v>
      </c>
      <c r="B994" s="297"/>
      <c r="C994" s="297"/>
      <c r="D994" s="297"/>
      <c r="E994" s="297"/>
      <c r="F994" s="297"/>
      <c r="G994" s="298">
        <v>2.3800000000000008</v>
      </c>
    </row>
    <row r="995" spans="1:7" x14ac:dyDescent="0.2">
      <c r="A995" s="296" t="s">
        <v>218</v>
      </c>
      <c r="B995" s="297"/>
      <c r="C995" s="297"/>
      <c r="D995" s="297"/>
      <c r="E995" s="297"/>
      <c r="F995" s="297"/>
      <c r="G995" s="298">
        <v>0</v>
      </c>
    </row>
    <row r="996" spans="1:7" x14ac:dyDescent="0.2">
      <c r="A996" s="296" t="s">
        <v>219</v>
      </c>
      <c r="B996" s="297"/>
      <c r="C996" s="297"/>
      <c r="D996" s="297"/>
      <c r="E996" s="297"/>
      <c r="F996" s="297"/>
      <c r="G996" s="298">
        <v>3.7200000000000006</v>
      </c>
    </row>
    <row r="997" spans="1:7" x14ac:dyDescent="0.2">
      <c r="A997" s="296" t="s">
        <v>220</v>
      </c>
      <c r="B997" s="297"/>
      <c r="C997" s="297"/>
      <c r="D997" s="297"/>
      <c r="E997" s="297"/>
      <c r="F997" s="297"/>
      <c r="G997" s="299">
        <f>ROUND(G992+G996,2)</f>
        <v>13.71</v>
      </c>
    </row>
    <row r="998" spans="1:7" x14ac:dyDescent="0.2">
      <c r="A998" s="296" t="s">
        <v>221</v>
      </c>
      <c r="B998" s="297"/>
      <c r="C998" s="297"/>
      <c r="D998" s="297"/>
      <c r="E998" s="297"/>
      <c r="F998" s="297"/>
      <c r="G998" s="298">
        <v>57.7</v>
      </c>
    </row>
    <row r="999" spans="1:7" x14ac:dyDescent="0.2">
      <c r="A999" s="296" t="s">
        <v>222</v>
      </c>
      <c r="B999" s="297"/>
      <c r="C999" s="297"/>
      <c r="D999" s="297"/>
      <c r="E999" s="297"/>
      <c r="F999" s="297"/>
      <c r="G999" s="299">
        <f>ROUND(G997*G998,2)</f>
        <v>791.07</v>
      </c>
    </row>
    <row r="1000" spans="1:7" x14ac:dyDescent="0.2">
      <c r="A1000" s="300"/>
      <c r="B1000" s="301"/>
      <c r="C1000" s="301"/>
      <c r="D1000" s="301"/>
      <c r="E1000" s="301"/>
      <c r="F1000" s="301"/>
      <c r="G1000" s="302"/>
    </row>
    <row r="1001" spans="1:7" ht="25.5" x14ac:dyDescent="0.2">
      <c r="A1001" s="287" t="s">
        <v>183</v>
      </c>
      <c r="B1001" s="290" t="s">
        <v>184</v>
      </c>
      <c r="C1001" s="291" t="s">
        <v>207</v>
      </c>
      <c r="D1001" s="291" t="s">
        <v>39</v>
      </c>
      <c r="E1001" s="292"/>
      <c r="F1001" s="283"/>
      <c r="G1001" s="293"/>
    </row>
    <row r="1002" spans="1:7" ht="51" x14ac:dyDescent="0.2">
      <c r="A1002" s="294">
        <v>39017</v>
      </c>
      <c r="B1002" s="284" t="s">
        <v>278</v>
      </c>
      <c r="C1002" s="295" t="s">
        <v>224</v>
      </c>
      <c r="D1002" s="295" t="s">
        <v>35</v>
      </c>
      <c r="E1002" s="292">
        <v>0.54300000000000004</v>
      </c>
      <c r="F1002" s="283">
        <v>0.22</v>
      </c>
      <c r="G1002" s="293">
        <v>0.12</v>
      </c>
    </row>
    <row r="1003" spans="1:7" ht="38.25" x14ac:dyDescent="0.2">
      <c r="A1003" s="294">
        <v>43132</v>
      </c>
      <c r="B1003" s="284" t="s">
        <v>279</v>
      </c>
      <c r="C1003" s="295" t="s">
        <v>224</v>
      </c>
      <c r="D1003" s="295" t="s">
        <v>39</v>
      </c>
      <c r="E1003" s="292">
        <v>0.02</v>
      </c>
      <c r="F1003" s="283">
        <v>21.66</v>
      </c>
      <c r="G1003" s="293">
        <v>0.43</v>
      </c>
    </row>
    <row r="1004" spans="1:7" ht="25.5" x14ac:dyDescent="0.2">
      <c r="A1004" s="294" t="s">
        <v>280</v>
      </c>
      <c r="B1004" s="284" t="s">
        <v>281</v>
      </c>
      <c r="C1004" s="295" t="s">
        <v>207</v>
      </c>
      <c r="D1004" s="295" t="s">
        <v>210</v>
      </c>
      <c r="E1004" s="292">
        <v>6.1000000000000004E-3</v>
      </c>
      <c r="F1004" s="283">
        <v>20.55</v>
      </c>
      <c r="G1004" s="293">
        <v>0.13</v>
      </c>
    </row>
    <row r="1005" spans="1:7" x14ac:dyDescent="0.2">
      <c r="A1005" s="294" t="s">
        <v>282</v>
      </c>
      <c r="B1005" s="284" t="s">
        <v>283</v>
      </c>
      <c r="C1005" s="295" t="s">
        <v>207</v>
      </c>
      <c r="D1005" s="295" t="s">
        <v>210</v>
      </c>
      <c r="E1005" s="292">
        <v>3.0599999999999999E-2</v>
      </c>
      <c r="F1005" s="283">
        <v>21.54</v>
      </c>
      <c r="G1005" s="293">
        <v>0.66</v>
      </c>
    </row>
    <row r="1006" spans="1:7" ht="25.5" x14ac:dyDescent="0.2">
      <c r="A1006" s="294" t="s">
        <v>284</v>
      </c>
      <c r="B1006" s="284" t="s">
        <v>285</v>
      </c>
      <c r="C1006" s="295" t="s">
        <v>207</v>
      </c>
      <c r="D1006" s="295" t="s">
        <v>39</v>
      </c>
      <c r="E1006" s="292">
        <v>1</v>
      </c>
      <c r="F1006" s="283">
        <v>7.13</v>
      </c>
      <c r="G1006" s="293">
        <v>7.13</v>
      </c>
    </row>
    <row r="1007" spans="1:7" x14ac:dyDescent="0.2">
      <c r="A1007" s="296" t="s">
        <v>213</v>
      </c>
      <c r="B1007" s="297"/>
      <c r="C1007" s="297"/>
      <c r="D1007" s="297"/>
      <c r="E1007" s="297"/>
      <c r="F1007" s="297"/>
      <c r="G1007" s="298">
        <v>0.56999999999999995</v>
      </c>
    </row>
    <row r="1008" spans="1:7" x14ac:dyDescent="0.2">
      <c r="A1008" s="296" t="s">
        <v>214</v>
      </c>
      <c r="B1008" s="297"/>
      <c r="C1008" s="297"/>
      <c r="D1008" s="297"/>
      <c r="E1008" s="297"/>
      <c r="F1008" s="297"/>
      <c r="G1008" s="298">
        <v>7.9</v>
      </c>
    </row>
    <row r="1009" spans="1:7" x14ac:dyDescent="0.2">
      <c r="A1009" s="296" t="s">
        <v>215</v>
      </c>
      <c r="B1009" s="297"/>
      <c r="C1009" s="297"/>
      <c r="D1009" s="297"/>
      <c r="E1009" s="297"/>
      <c r="F1009" s="297"/>
      <c r="G1009" s="299">
        <v>8.4700000000000006</v>
      </c>
    </row>
    <row r="1010" spans="1:7" x14ac:dyDescent="0.2">
      <c r="A1010" s="296" t="s">
        <v>2158</v>
      </c>
      <c r="B1010" s="297"/>
      <c r="C1010" s="297"/>
      <c r="D1010" s="297"/>
      <c r="E1010" s="297"/>
      <c r="F1010" s="297"/>
      <c r="G1010" s="298">
        <v>0.65</v>
      </c>
    </row>
    <row r="1011" spans="1:7" x14ac:dyDescent="0.2">
      <c r="A1011" s="296" t="s">
        <v>217</v>
      </c>
      <c r="B1011" s="297"/>
      <c r="C1011" s="297"/>
      <c r="D1011" s="297"/>
      <c r="E1011" s="297"/>
      <c r="F1011" s="297"/>
      <c r="G1011" s="298">
        <v>1.9199999999999986</v>
      </c>
    </row>
    <row r="1012" spans="1:7" x14ac:dyDescent="0.2">
      <c r="A1012" s="296" t="s">
        <v>218</v>
      </c>
      <c r="B1012" s="297"/>
      <c r="C1012" s="297"/>
      <c r="D1012" s="297"/>
      <c r="E1012" s="297"/>
      <c r="F1012" s="297"/>
      <c r="G1012" s="298">
        <v>0</v>
      </c>
    </row>
    <row r="1013" spans="1:7" x14ac:dyDescent="0.2">
      <c r="A1013" s="296" t="s">
        <v>219</v>
      </c>
      <c r="B1013" s="297"/>
      <c r="C1013" s="297"/>
      <c r="D1013" s="297"/>
      <c r="E1013" s="297"/>
      <c r="F1013" s="297"/>
      <c r="G1013" s="298">
        <v>2.5699999999999985</v>
      </c>
    </row>
    <row r="1014" spans="1:7" x14ac:dyDescent="0.2">
      <c r="A1014" s="296" t="s">
        <v>220</v>
      </c>
      <c r="B1014" s="297"/>
      <c r="C1014" s="297"/>
      <c r="D1014" s="297"/>
      <c r="E1014" s="297"/>
      <c r="F1014" s="297"/>
      <c r="G1014" s="299">
        <f>ROUND(G1009+G1013,2)</f>
        <v>11.04</v>
      </c>
    </row>
    <row r="1015" spans="1:7" x14ac:dyDescent="0.2">
      <c r="A1015" s="296" t="s">
        <v>221</v>
      </c>
      <c r="B1015" s="297"/>
      <c r="C1015" s="297"/>
      <c r="D1015" s="297"/>
      <c r="E1015" s="297"/>
      <c r="F1015" s="297"/>
      <c r="G1015" s="298">
        <v>646.5</v>
      </c>
    </row>
    <row r="1016" spans="1:7" x14ac:dyDescent="0.2">
      <c r="A1016" s="296" t="s">
        <v>222</v>
      </c>
      <c r="B1016" s="297"/>
      <c r="C1016" s="297"/>
      <c r="D1016" s="297"/>
      <c r="E1016" s="297"/>
      <c r="F1016" s="297"/>
      <c r="G1016" s="299">
        <f>ROUND(G1014*G1015,2)</f>
        <v>7137.36</v>
      </c>
    </row>
    <row r="1017" spans="1:7" x14ac:dyDescent="0.2">
      <c r="A1017" s="300"/>
      <c r="B1017" s="301"/>
      <c r="C1017" s="301"/>
      <c r="D1017" s="301"/>
      <c r="E1017" s="301"/>
      <c r="F1017" s="301"/>
      <c r="G1017" s="302"/>
    </row>
    <row r="1018" spans="1:7" ht="25.5" x14ac:dyDescent="0.2">
      <c r="A1018" s="287" t="s">
        <v>765</v>
      </c>
      <c r="B1018" s="290" t="s">
        <v>766</v>
      </c>
      <c r="C1018" s="291" t="s">
        <v>207</v>
      </c>
      <c r="D1018" s="291" t="s">
        <v>39</v>
      </c>
      <c r="E1018" s="292"/>
      <c r="F1018" s="283"/>
      <c r="G1018" s="293"/>
    </row>
    <row r="1019" spans="1:7" ht="51" x14ac:dyDescent="0.2">
      <c r="A1019" s="294">
        <v>39017</v>
      </c>
      <c r="B1019" s="284" t="s">
        <v>278</v>
      </c>
      <c r="C1019" s="295" t="s">
        <v>224</v>
      </c>
      <c r="D1019" s="295" t="s">
        <v>35</v>
      </c>
      <c r="E1019" s="292">
        <v>0.36699999999999999</v>
      </c>
      <c r="F1019" s="283">
        <v>0.22</v>
      </c>
      <c r="G1019" s="293">
        <v>0.08</v>
      </c>
    </row>
    <row r="1020" spans="1:7" ht="38.25" x14ac:dyDescent="0.2">
      <c r="A1020" s="294">
        <v>43132</v>
      </c>
      <c r="B1020" s="284" t="s">
        <v>279</v>
      </c>
      <c r="C1020" s="295" t="s">
        <v>224</v>
      </c>
      <c r="D1020" s="295" t="s">
        <v>39</v>
      </c>
      <c r="E1020" s="292">
        <v>0.02</v>
      </c>
      <c r="F1020" s="283">
        <v>21.66</v>
      </c>
      <c r="G1020" s="293">
        <v>0.43</v>
      </c>
    </row>
    <row r="1021" spans="1:7" ht="25.5" x14ac:dyDescent="0.2">
      <c r="A1021" s="294" t="s">
        <v>280</v>
      </c>
      <c r="B1021" s="284" t="s">
        <v>281</v>
      </c>
      <c r="C1021" s="295" t="s">
        <v>207</v>
      </c>
      <c r="D1021" s="295" t="s">
        <v>210</v>
      </c>
      <c r="E1021" s="292">
        <v>3.3E-3</v>
      </c>
      <c r="F1021" s="283">
        <v>20.55</v>
      </c>
      <c r="G1021" s="293">
        <v>7.0000000000000007E-2</v>
      </c>
    </row>
    <row r="1022" spans="1:7" x14ac:dyDescent="0.2">
      <c r="A1022" s="294" t="s">
        <v>282</v>
      </c>
      <c r="B1022" s="284" t="s">
        <v>283</v>
      </c>
      <c r="C1022" s="295" t="s">
        <v>207</v>
      </c>
      <c r="D1022" s="295" t="s">
        <v>210</v>
      </c>
      <c r="E1022" s="292">
        <v>1.67E-2</v>
      </c>
      <c r="F1022" s="283">
        <v>21.54</v>
      </c>
      <c r="G1022" s="293">
        <v>0.36</v>
      </c>
    </row>
    <row r="1023" spans="1:7" ht="25.5" x14ac:dyDescent="0.2">
      <c r="A1023" s="294" t="s">
        <v>1392</v>
      </c>
      <c r="B1023" s="284" t="s">
        <v>1393</v>
      </c>
      <c r="C1023" s="295" t="s">
        <v>207</v>
      </c>
      <c r="D1023" s="295" t="s">
        <v>39</v>
      </c>
      <c r="E1023" s="292">
        <v>1</v>
      </c>
      <c r="F1023" s="283">
        <v>6.11</v>
      </c>
      <c r="G1023" s="293">
        <v>6.11</v>
      </c>
    </row>
    <row r="1024" spans="1:7" x14ac:dyDescent="0.2">
      <c r="A1024" s="296" t="s">
        <v>213</v>
      </c>
      <c r="B1024" s="297"/>
      <c r="C1024" s="297"/>
      <c r="D1024" s="297"/>
      <c r="E1024" s="297"/>
      <c r="F1024" s="297"/>
      <c r="G1024" s="298">
        <v>0.31</v>
      </c>
    </row>
    <row r="1025" spans="1:7" x14ac:dyDescent="0.2">
      <c r="A1025" s="296" t="s">
        <v>214</v>
      </c>
      <c r="B1025" s="297"/>
      <c r="C1025" s="297"/>
      <c r="D1025" s="297"/>
      <c r="E1025" s="297"/>
      <c r="F1025" s="297"/>
      <c r="G1025" s="298">
        <v>6.75</v>
      </c>
    </row>
    <row r="1026" spans="1:7" x14ac:dyDescent="0.2">
      <c r="A1026" s="296" t="s">
        <v>215</v>
      </c>
      <c r="B1026" s="297"/>
      <c r="C1026" s="297"/>
      <c r="D1026" s="297"/>
      <c r="E1026" s="297"/>
      <c r="F1026" s="297"/>
      <c r="G1026" s="299">
        <v>7.06</v>
      </c>
    </row>
    <row r="1027" spans="1:7" x14ac:dyDescent="0.2">
      <c r="A1027" s="296" t="s">
        <v>2158</v>
      </c>
      <c r="B1027" s="297"/>
      <c r="C1027" s="297"/>
      <c r="D1027" s="297"/>
      <c r="E1027" s="297"/>
      <c r="F1027" s="297"/>
      <c r="G1027" s="298">
        <v>0.36</v>
      </c>
    </row>
    <row r="1028" spans="1:7" x14ac:dyDescent="0.2">
      <c r="A1028" s="296" t="s">
        <v>217</v>
      </c>
      <c r="B1028" s="297"/>
      <c r="C1028" s="297"/>
      <c r="D1028" s="297"/>
      <c r="E1028" s="297"/>
      <c r="F1028" s="297"/>
      <c r="G1028" s="298">
        <v>1.5500000002235175</v>
      </c>
    </row>
    <row r="1029" spans="1:7" x14ac:dyDescent="0.2">
      <c r="A1029" s="296" t="s">
        <v>218</v>
      </c>
      <c r="B1029" s="297"/>
      <c r="C1029" s="297"/>
      <c r="D1029" s="297"/>
      <c r="E1029" s="297"/>
      <c r="F1029" s="297"/>
      <c r="G1029" s="298">
        <v>0</v>
      </c>
    </row>
    <row r="1030" spans="1:7" x14ac:dyDescent="0.2">
      <c r="A1030" s="296" t="s">
        <v>219</v>
      </c>
      <c r="B1030" s="297"/>
      <c r="C1030" s="297"/>
      <c r="D1030" s="297"/>
      <c r="E1030" s="297"/>
      <c r="F1030" s="297"/>
      <c r="G1030" s="298">
        <v>1.910000000000001</v>
      </c>
    </row>
    <row r="1031" spans="1:7" x14ac:dyDescent="0.2">
      <c r="A1031" s="296" t="s">
        <v>220</v>
      </c>
      <c r="B1031" s="297"/>
      <c r="C1031" s="297"/>
      <c r="D1031" s="297"/>
      <c r="E1031" s="297"/>
      <c r="F1031" s="297"/>
      <c r="G1031" s="299">
        <f>ROUND(G1026+G1030,2)</f>
        <v>8.9700000000000006</v>
      </c>
    </row>
    <row r="1032" spans="1:7" x14ac:dyDescent="0.2">
      <c r="A1032" s="296" t="s">
        <v>221</v>
      </c>
      <c r="B1032" s="297"/>
      <c r="C1032" s="297"/>
      <c r="D1032" s="297"/>
      <c r="E1032" s="297"/>
      <c r="F1032" s="297"/>
      <c r="G1032" s="298">
        <v>563.70000000000005</v>
      </c>
    </row>
    <row r="1033" spans="1:7" x14ac:dyDescent="0.2">
      <c r="A1033" s="296" t="s">
        <v>222</v>
      </c>
      <c r="B1033" s="297"/>
      <c r="C1033" s="297"/>
      <c r="D1033" s="297"/>
      <c r="E1033" s="297"/>
      <c r="F1033" s="297"/>
      <c r="G1033" s="299">
        <f>ROUND(G1031*G1032,2)</f>
        <v>5056.3900000000003</v>
      </c>
    </row>
    <row r="1034" spans="1:7" x14ac:dyDescent="0.2">
      <c r="A1034" s="300"/>
      <c r="B1034" s="301"/>
      <c r="C1034" s="301"/>
      <c r="D1034" s="301"/>
      <c r="E1034" s="301"/>
      <c r="F1034" s="301"/>
      <c r="G1034" s="302"/>
    </row>
    <row r="1035" spans="1:7" ht="38.25" x14ac:dyDescent="0.2">
      <c r="A1035" s="287" t="s">
        <v>185</v>
      </c>
      <c r="B1035" s="290" t="s">
        <v>186</v>
      </c>
      <c r="C1035" s="291" t="s">
        <v>207</v>
      </c>
      <c r="D1035" s="291" t="s">
        <v>39</v>
      </c>
      <c r="E1035" s="292"/>
      <c r="F1035" s="283"/>
      <c r="G1035" s="293"/>
    </row>
    <row r="1036" spans="1:7" ht="51" x14ac:dyDescent="0.2">
      <c r="A1036" s="294">
        <v>39017</v>
      </c>
      <c r="B1036" s="284" t="s">
        <v>278</v>
      </c>
      <c r="C1036" s="295" t="s">
        <v>224</v>
      </c>
      <c r="D1036" s="295" t="s">
        <v>35</v>
      </c>
      <c r="E1036" s="292">
        <v>0.97</v>
      </c>
      <c r="F1036" s="283">
        <v>0.22</v>
      </c>
      <c r="G1036" s="293">
        <v>0.21</v>
      </c>
    </row>
    <row r="1037" spans="1:7" ht="38.25" x14ac:dyDescent="0.2">
      <c r="A1037" s="294">
        <v>43132</v>
      </c>
      <c r="B1037" s="284" t="s">
        <v>279</v>
      </c>
      <c r="C1037" s="295" t="s">
        <v>224</v>
      </c>
      <c r="D1037" s="295" t="s">
        <v>39</v>
      </c>
      <c r="E1037" s="292">
        <v>0.02</v>
      </c>
      <c r="F1037" s="283">
        <v>21.66</v>
      </c>
      <c r="G1037" s="293">
        <v>0.43</v>
      </c>
    </row>
    <row r="1038" spans="1:7" ht="25.5" x14ac:dyDescent="0.2">
      <c r="A1038" s="294" t="s">
        <v>280</v>
      </c>
      <c r="B1038" s="284" t="s">
        <v>281</v>
      </c>
      <c r="C1038" s="295" t="s">
        <v>207</v>
      </c>
      <c r="D1038" s="295" t="s">
        <v>210</v>
      </c>
      <c r="E1038" s="292">
        <v>2.0799999999999999E-2</v>
      </c>
      <c r="F1038" s="283">
        <v>20.55</v>
      </c>
      <c r="G1038" s="293">
        <v>0.43</v>
      </c>
    </row>
    <row r="1039" spans="1:7" x14ac:dyDescent="0.2">
      <c r="A1039" s="294" t="s">
        <v>282</v>
      </c>
      <c r="B1039" s="284" t="s">
        <v>283</v>
      </c>
      <c r="C1039" s="295" t="s">
        <v>207</v>
      </c>
      <c r="D1039" s="295" t="s">
        <v>210</v>
      </c>
      <c r="E1039" s="292">
        <v>0.104</v>
      </c>
      <c r="F1039" s="283">
        <v>21.54</v>
      </c>
      <c r="G1039" s="293">
        <v>2.2400000000000002</v>
      </c>
    </row>
    <row r="1040" spans="1:7" ht="25.5" x14ac:dyDescent="0.2">
      <c r="A1040" s="294" t="s">
        <v>286</v>
      </c>
      <c r="B1040" s="284" t="s">
        <v>287</v>
      </c>
      <c r="C1040" s="295" t="s">
        <v>207</v>
      </c>
      <c r="D1040" s="295" t="s">
        <v>39</v>
      </c>
      <c r="E1040" s="292">
        <v>1</v>
      </c>
      <c r="F1040" s="283">
        <v>7.8</v>
      </c>
      <c r="G1040" s="293">
        <v>7.8</v>
      </c>
    </row>
    <row r="1041" spans="1:7" x14ac:dyDescent="0.2">
      <c r="A1041" s="296" t="s">
        <v>213</v>
      </c>
      <c r="B1041" s="297"/>
      <c r="C1041" s="297"/>
      <c r="D1041" s="297"/>
      <c r="E1041" s="297"/>
      <c r="F1041" s="297"/>
      <c r="G1041" s="298">
        <v>1.95</v>
      </c>
    </row>
    <row r="1042" spans="1:7" x14ac:dyDescent="0.2">
      <c r="A1042" s="296" t="s">
        <v>214</v>
      </c>
      <c r="B1042" s="297"/>
      <c r="C1042" s="297"/>
      <c r="D1042" s="297"/>
      <c r="E1042" s="297"/>
      <c r="F1042" s="297"/>
      <c r="G1042" s="298">
        <v>9.17</v>
      </c>
    </row>
    <row r="1043" spans="1:7" x14ac:dyDescent="0.2">
      <c r="A1043" s="296" t="s">
        <v>215</v>
      </c>
      <c r="B1043" s="297"/>
      <c r="C1043" s="297"/>
      <c r="D1043" s="297"/>
      <c r="E1043" s="297"/>
      <c r="F1043" s="297"/>
      <c r="G1043" s="299">
        <v>11.12</v>
      </c>
    </row>
    <row r="1044" spans="1:7" x14ac:dyDescent="0.2">
      <c r="A1044" s="296" t="s">
        <v>2158</v>
      </c>
      <c r="B1044" s="297"/>
      <c r="C1044" s="297"/>
      <c r="D1044" s="297"/>
      <c r="E1044" s="297"/>
      <c r="F1044" s="297"/>
      <c r="G1044" s="298">
        <v>2.2400000000000002</v>
      </c>
    </row>
    <row r="1045" spans="1:7" x14ac:dyDescent="0.2">
      <c r="A1045" s="296" t="s">
        <v>217</v>
      </c>
      <c r="B1045" s="297"/>
      <c r="C1045" s="297"/>
      <c r="D1045" s="297"/>
      <c r="E1045" s="297"/>
      <c r="F1045" s="297"/>
      <c r="G1045" s="298">
        <v>2.8000000000000007</v>
      </c>
    </row>
    <row r="1046" spans="1:7" x14ac:dyDescent="0.2">
      <c r="A1046" s="296" t="s">
        <v>218</v>
      </c>
      <c r="B1046" s="297"/>
      <c r="C1046" s="297"/>
      <c r="D1046" s="297"/>
      <c r="E1046" s="297"/>
      <c r="F1046" s="297"/>
      <c r="G1046" s="298">
        <v>0</v>
      </c>
    </row>
    <row r="1047" spans="1:7" x14ac:dyDescent="0.2">
      <c r="A1047" s="296" t="s">
        <v>219</v>
      </c>
      <c r="B1047" s="297"/>
      <c r="C1047" s="297"/>
      <c r="D1047" s="297"/>
      <c r="E1047" s="297"/>
      <c r="F1047" s="297"/>
      <c r="G1047" s="298">
        <v>5.0400000000000009</v>
      </c>
    </row>
    <row r="1048" spans="1:7" x14ac:dyDescent="0.2">
      <c r="A1048" s="296" t="s">
        <v>220</v>
      </c>
      <c r="B1048" s="297"/>
      <c r="C1048" s="297"/>
      <c r="D1048" s="297"/>
      <c r="E1048" s="297"/>
      <c r="F1048" s="297"/>
      <c r="G1048" s="299">
        <f>ROUND(G1043+G1047,2)</f>
        <v>16.16</v>
      </c>
    </row>
    <row r="1049" spans="1:7" x14ac:dyDescent="0.2">
      <c r="A1049" s="296" t="s">
        <v>221</v>
      </c>
      <c r="B1049" s="297"/>
      <c r="C1049" s="297"/>
      <c r="D1049" s="297"/>
      <c r="E1049" s="297"/>
      <c r="F1049" s="297"/>
      <c r="G1049" s="298">
        <v>162.80000000000001</v>
      </c>
    </row>
    <row r="1050" spans="1:7" x14ac:dyDescent="0.2">
      <c r="A1050" s="296" t="s">
        <v>222</v>
      </c>
      <c r="B1050" s="297"/>
      <c r="C1050" s="297"/>
      <c r="D1050" s="297"/>
      <c r="E1050" s="297"/>
      <c r="F1050" s="297"/>
      <c r="G1050" s="299">
        <f>ROUND(G1048*G1049,2)</f>
        <v>2630.85</v>
      </c>
    </row>
    <row r="1051" spans="1:7" x14ac:dyDescent="0.2">
      <c r="A1051" s="300"/>
      <c r="B1051" s="301"/>
      <c r="C1051" s="301"/>
      <c r="D1051" s="301"/>
      <c r="E1051" s="301"/>
      <c r="F1051" s="301"/>
      <c r="G1051" s="302"/>
    </row>
    <row r="1052" spans="1:7" ht="38.25" x14ac:dyDescent="0.2">
      <c r="A1052" s="287" t="s">
        <v>767</v>
      </c>
      <c r="B1052" s="290" t="s">
        <v>768</v>
      </c>
      <c r="C1052" s="291" t="s">
        <v>207</v>
      </c>
      <c r="D1052" s="291" t="s">
        <v>35</v>
      </c>
      <c r="E1052" s="292"/>
      <c r="F1052" s="283"/>
      <c r="G1052" s="293"/>
    </row>
    <row r="1053" spans="1:7" ht="51" x14ac:dyDescent="0.2">
      <c r="A1053" s="294" t="s">
        <v>1394</v>
      </c>
      <c r="B1053" s="284" t="s">
        <v>1395</v>
      </c>
      <c r="C1053" s="295" t="s">
        <v>207</v>
      </c>
      <c r="D1053" s="295" t="s">
        <v>237</v>
      </c>
      <c r="E1053" s="292">
        <v>0.20030000000000001</v>
      </c>
      <c r="F1053" s="283">
        <v>0.82</v>
      </c>
      <c r="G1053" s="293">
        <v>0.16</v>
      </c>
    </row>
    <row r="1054" spans="1:7" ht="51" x14ac:dyDescent="0.2">
      <c r="A1054" s="294" t="s">
        <v>1396</v>
      </c>
      <c r="B1054" s="284" t="s">
        <v>1397</v>
      </c>
      <c r="C1054" s="295" t="s">
        <v>207</v>
      </c>
      <c r="D1054" s="295" t="s">
        <v>234</v>
      </c>
      <c r="E1054" s="292">
        <v>0.16270000000000001</v>
      </c>
      <c r="F1054" s="283">
        <v>3.14</v>
      </c>
      <c r="G1054" s="293">
        <v>0.51</v>
      </c>
    </row>
    <row r="1055" spans="1:7" ht="25.5" x14ac:dyDescent="0.2">
      <c r="A1055" s="294" t="s">
        <v>246</v>
      </c>
      <c r="B1055" s="284" t="s">
        <v>247</v>
      </c>
      <c r="C1055" s="295" t="s">
        <v>207</v>
      </c>
      <c r="D1055" s="295" t="s">
        <v>210</v>
      </c>
      <c r="E1055" s="292">
        <v>0.36299999999999999</v>
      </c>
      <c r="F1055" s="283">
        <v>19.41</v>
      </c>
      <c r="G1055" s="293">
        <v>7.05</v>
      </c>
    </row>
    <row r="1056" spans="1:7" x14ac:dyDescent="0.2">
      <c r="A1056" s="296" t="s">
        <v>213</v>
      </c>
      <c r="B1056" s="297"/>
      <c r="C1056" s="297"/>
      <c r="D1056" s="297"/>
      <c r="E1056" s="297"/>
      <c r="F1056" s="297"/>
      <c r="G1056" s="298">
        <v>3.71</v>
      </c>
    </row>
    <row r="1057" spans="1:7" x14ac:dyDescent="0.2">
      <c r="A1057" s="296" t="s">
        <v>214</v>
      </c>
      <c r="B1057" s="297"/>
      <c r="C1057" s="297"/>
      <c r="D1057" s="297"/>
      <c r="E1057" s="297"/>
      <c r="F1057" s="297"/>
      <c r="G1057" s="298">
        <v>4.01</v>
      </c>
    </row>
    <row r="1058" spans="1:7" x14ac:dyDescent="0.2">
      <c r="A1058" s="296" t="s">
        <v>215</v>
      </c>
      <c r="B1058" s="297"/>
      <c r="C1058" s="297"/>
      <c r="D1058" s="297"/>
      <c r="E1058" s="297"/>
      <c r="F1058" s="297"/>
      <c r="G1058" s="299">
        <v>7.72</v>
      </c>
    </row>
    <row r="1059" spans="1:7" x14ac:dyDescent="0.2">
      <c r="A1059" s="296" t="s">
        <v>2158</v>
      </c>
      <c r="B1059" s="297"/>
      <c r="C1059" s="297"/>
      <c r="D1059" s="297"/>
      <c r="E1059" s="297"/>
      <c r="F1059" s="297"/>
      <c r="G1059" s="298">
        <v>4.2600000000000007</v>
      </c>
    </row>
    <row r="1060" spans="1:7" x14ac:dyDescent="0.2">
      <c r="A1060" s="296" t="s">
        <v>217</v>
      </c>
      <c r="B1060" s="297"/>
      <c r="C1060" s="297"/>
      <c r="D1060" s="297"/>
      <c r="E1060" s="297"/>
      <c r="F1060" s="297"/>
      <c r="G1060" s="298">
        <v>2.52</v>
      </c>
    </row>
    <row r="1061" spans="1:7" x14ac:dyDescent="0.2">
      <c r="A1061" s="296" t="s">
        <v>218</v>
      </c>
      <c r="B1061" s="297"/>
      <c r="C1061" s="297"/>
      <c r="D1061" s="297"/>
      <c r="E1061" s="297"/>
      <c r="F1061" s="297"/>
      <c r="G1061" s="298">
        <v>0</v>
      </c>
    </row>
    <row r="1062" spans="1:7" x14ac:dyDescent="0.2">
      <c r="A1062" s="296" t="s">
        <v>219</v>
      </c>
      <c r="B1062" s="297"/>
      <c r="C1062" s="297"/>
      <c r="D1062" s="297"/>
      <c r="E1062" s="297"/>
      <c r="F1062" s="297"/>
      <c r="G1062" s="298">
        <v>6.78</v>
      </c>
    </row>
    <row r="1063" spans="1:7" x14ac:dyDescent="0.2">
      <c r="A1063" s="296" t="s">
        <v>220</v>
      </c>
      <c r="B1063" s="297"/>
      <c r="C1063" s="297"/>
      <c r="D1063" s="297"/>
      <c r="E1063" s="297"/>
      <c r="F1063" s="297"/>
      <c r="G1063" s="299">
        <f>ROUND(G1058+G1062,2)</f>
        <v>14.5</v>
      </c>
    </row>
    <row r="1064" spans="1:7" x14ac:dyDescent="0.2">
      <c r="A1064" s="296" t="s">
        <v>221</v>
      </c>
      <c r="B1064" s="297"/>
      <c r="C1064" s="297"/>
      <c r="D1064" s="297"/>
      <c r="E1064" s="297"/>
      <c r="F1064" s="297"/>
      <c r="G1064" s="298">
        <v>25</v>
      </c>
    </row>
    <row r="1065" spans="1:7" x14ac:dyDescent="0.2">
      <c r="A1065" s="296" t="s">
        <v>222</v>
      </c>
      <c r="B1065" s="297"/>
      <c r="C1065" s="297"/>
      <c r="D1065" s="297"/>
      <c r="E1065" s="297"/>
      <c r="F1065" s="297"/>
      <c r="G1065" s="299">
        <f>ROUND(G1063*G1064,2)</f>
        <v>362.5</v>
      </c>
    </row>
    <row r="1066" spans="1:7" x14ac:dyDescent="0.2">
      <c r="A1066" s="300"/>
      <c r="B1066" s="301"/>
      <c r="C1066" s="301"/>
      <c r="D1066" s="301"/>
      <c r="E1066" s="301"/>
      <c r="F1066" s="301"/>
      <c r="G1066" s="302"/>
    </row>
    <row r="1067" spans="1:7" ht="63.75" x14ac:dyDescent="0.2">
      <c r="A1067" s="287" t="s">
        <v>769</v>
      </c>
      <c r="B1067" s="290" t="s">
        <v>770</v>
      </c>
      <c r="C1067" s="291" t="s">
        <v>207</v>
      </c>
      <c r="D1067" s="291" t="s">
        <v>40</v>
      </c>
      <c r="E1067" s="292"/>
      <c r="F1067" s="283"/>
      <c r="G1067" s="293"/>
    </row>
    <row r="1068" spans="1:7" ht="76.5" x14ac:dyDescent="0.2">
      <c r="A1068" s="294" t="s">
        <v>130</v>
      </c>
      <c r="B1068" s="284" t="s">
        <v>131</v>
      </c>
      <c r="C1068" s="295" t="s">
        <v>207</v>
      </c>
      <c r="D1068" s="295" t="s">
        <v>38</v>
      </c>
      <c r="E1068" s="292">
        <v>9.6600000000000005E-2</v>
      </c>
      <c r="F1068" s="283">
        <v>8.51</v>
      </c>
      <c r="G1068" s="293">
        <v>0.82</v>
      </c>
    </row>
    <row r="1069" spans="1:7" ht="51" x14ac:dyDescent="0.2">
      <c r="A1069" s="294">
        <v>43360</v>
      </c>
      <c r="B1069" s="284" t="s">
        <v>1398</v>
      </c>
      <c r="C1069" s="295" t="s">
        <v>224</v>
      </c>
      <c r="D1069" s="295" t="s">
        <v>38</v>
      </c>
      <c r="E1069" s="292">
        <v>0.1133</v>
      </c>
      <c r="F1069" s="283">
        <v>534.91</v>
      </c>
      <c r="G1069" s="293">
        <v>60.61</v>
      </c>
    </row>
    <row r="1070" spans="1:7" ht="25.5" x14ac:dyDescent="0.2">
      <c r="A1070" s="294" t="s">
        <v>246</v>
      </c>
      <c r="B1070" s="284" t="s">
        <v>247</v>
      </c>
      <c r="C1070" s="295" t="s">
        <v>207</v>
      </c>
      <c r="D1070" s="295" t="s">
        <v>210</v>
      </c>
      <c r="E1070" s="292">
        <v>0.25090000000000001</v>
      </c>
      <c r="F1070" s="283">
        <v>19.41</v>
      </c>
      <c r="G1070" s="293">
        <v>4.87</v>
      </c>
    </row>
    <row r="1071" spans="1:7" ht="89.25" x14ac:dyDescent="0.2">
      <c r="A1071" s="294" t="s">
        <v>1399</v>
      </c>
      <c r="B1071" s="284" t="s">
        <v>1400</v>
      </c>
      <c r="C1071" s="295" t="s">
        <v>207</v>
      </c>
      <c r="D1071" s="295" t="s">
        <v>234</v>
      </c>
      <c r="E1071" s="292">
        <v>2.4199999999999999E-2</v>
      </c>
      <c r="F1071" s="283">
        <v>758.76</v>
      </c>
      <c r="G1071" s="293">
        <v>18.36</v>
      </c>
    </row>
    <row r="1072" spans="1:7" ht="89.25" x14ac:dyDescent="0.2">
      <c r="A1072" s="294" t="s">
        <v>1401</v>
      </c>
      <c r="B1072" s="284" t="s">
        <v>1402</v>
      </c>
      <c r="C1072" s="295" t="s">
        <v>207</v>
      </c>
      <c r="D1072" s="295" t="s">
        <v>237</v>
      </c>
      <c r="E1072" s="292">
        <v>5.9400000000000001E-2</v>
      </c>
      <c r="F1072" s="283">
        <v>332.1</v>
      </c>
      <c r="G1072" s="293">
        <v>19.73</v>
      </c>
    </row>
    <row r="1073" spans="1:7" ht="25.5" x14ac:dyDescent="0.2">
      <c r="A1073" s="294" t="s">
        <v>1403</v>
      </c>
      <c r="B1073" s="284" t="s">
        <v>1404</v>
      </c>
      <c r="C1073" s="295" t="s">
        <v>207</v>
      </c>
      <c r="D1073" s="295" t="s">
        <v>210</v>
      </c>
      <c r="E1073" s="292">
        <v>8.3599999999999994E-2</v>
      </c>
      <c r="F1073" s="283">
        <v>30.33</v>
      </c>
      <c r="G1073" s="293">
        <v>2.54</v>
      </c>
    </row>
    <row r="1074" spans="1:7" ht="25.5" x14ac:dyDescent="0.2">
      <c r="A1074" s="294" t="s">
        <v>208</v>
      </c>
      <c r="B1074" s="284" t="s">
        <v>209</v>
      </c>
      <c r="C1074" s="295" t="s">
        <v>207</v>
      </c>
      <c r="D1074" s="295" t="s">
        <v>210</v>
      </c>
      <c r="E1074" s="292">
        <v>1.5699999999999999E-2</v>
      </c>
      <c r="F1074" s="283">
        <v>71.61</v>
      </c>
      <c r="G1074" s="293">
        <v>1.1200000000000001</v>
      </c>
    </row>
    <row r="1075" spans="1:7" ht="38.25" x14ac:dyDescent="0.2">
      <c r="A1075" s="294" t="s">
        <v>1405</v>
      </c>
      <c r="B1075" s="284" t="s">
        <v>1406</v>
      </c>
      <c r="C1075" s="295" t="s">
        <v>207</v>
      </c>
      <c r="D1075" s="295" t="s">
        <v>129</v>
      </c>
      <c r="E1075" s="292">
        <v>2.9000000000000001E-2</v>
      </c>
      <c r="F1075" s="283">
        <v>3.19</v>
      </c>
      <c r="G1075" s="293">
        <v>0.09</v>
      </c>
    </row>
    <row r="1076" spans="1:7" x14ac:dyDescent="0.2">
      <c r="A1076" s="296" t="s">
        <v>213</v>
      </c>
      <c r="B1076" s="297"/>
      <c r="C1076" s="297"/>
      <c r="D1076" s="297"/>
      <c r="E1076" s="297"/>
      <c r="F1076" s="297"/>
      <c r="G1076" s="298">
        <v>6.71</v>
      </c>
    </row>
    <row r="1077" spans="1:7" x14ac:dyDescent="0.2">
      <c r="A1077" s="296" t="s">
        <v>214</v>
      </c>
      <c r="B1077" s="297"/>
      <c r="C1077" s="297"/>
      <c r="D1077" s="297"/>
      <c r="E1077" s="297"/>
      <c r="F1077" s="297"/>
      <c r="G1077" s="298">
        <v>101.43</v>
      </c>
    </row>
    <row r="1078" spans="1:7" x14ac:dyDescent="0.2">
      <c r="A1078" s="296" t="s">
        <v>215</v>
      </c>
      <c r="B1078" s="297"/>
      <c r="C1078" s="297"/>
      <c r="D1078" s="297"/>
      <c r="E1078" s="297"/>
      <c r="F1078" s="297"/>
      <c r="G1078" s="299">
        <v>108.14</v>
      </c>
    </row>
    <row r="1079" spans="1:7" x14ac:dyDescent="0.2">
      <c r="A1079" s="296" t="s">
        <v>2158</v>
      </c>
      <c r="B1079" s="297"/>
      <c r="C1079" s="297"/>
      <c r="D1079" s="297"/>
      <c r="E1079" s="297"/>
      <c r="F1079" s="297"/>
      <c r="G1079" s="298">
        <v>7.72</v>
      </c>
    </row>
    <row r="1080" spans="1:7" x14ac:dyDescent="0.2">
      <c r="A1080" s="296" t="s">
        <v>217</v>
      </c>
      <c r="B1080" s="297"/>
      <c r="C1080" s="297"/>
      <c r="D1080" s="297"/>
      <c r="E1080" s="297"/>
      <c r="F1080" s="297"/>
      <c r="G1080" s="298">
        <v>24.33</v>
      </c>
    </row>
    <row r="1081" spans="1:7" x14ac:dyDescent="0.2">
      <c r="A1081" s="296" t="s">
        <v>218</v>
      </c>
      <c r="B1081" s="297"/>
      <c r="C1081" s="297"/>
      <c r="D1081" s="297"/>
      <c r="E1081" s="297"/>
      <c r="F1081" s="297"/>
      <c r="G1081" s="298">
        <v>0</v>
      </c>
    </row>
    <row r="1082" spans="1:7" x14ac:dyDescent="0.2">
      <c r="A1082" s="296" t="s">
        <v>219</v>
      </c>
      <c r="B1082" s="297"/>
      <c r="C1082" s="297"/>
      <c r="D1082" s="297"/>
      <c r="E1082" s="297"/>
      <c r="F1082" s="297"/>
      <c r="G1082" s="298">
        <v>32.049999999999997</v>
      </c>
    </row>
    <row r="1083" spans="1:7" x14ac:dyDescent="0.2">
      <c r="A1083" s="296" t="s">
        <v>220</v>
      </c>
      <c r="B1083" s="297"/>
      <c r="C1083" s="297"/>
      <c r="D1083" s="297"/>
      <c r="E1083" s="297"/>
      <c r="F1083" s="297"/>
      <c r="G1083" s="299">
        <f>ROUND(G1078+G1082,2)</f>
        <v>140.19</v>
      </c>
    </row>
    <row r="1084" spans="1:7" x14ac:dyDescent="0.2">
      <c r="A1084" s="296" t="s">
        <v>221</v>
      </c>
      <c r="B1084" s="297"/>
      <c r="C1084" s="297"/>
      <c r="D1084" s="297"/>
      <c r="E1084" s="297"/>
      <c r="F1084" s="297"/>
      <c r="G1084" s="298">
        <v>220</v>
      </c>
    </row>
    <row r="1085" spans="1:7" x14ac:dyDescent="0.2">
      <c r="A1085" s="296" t="s">
        <v>222</v>
      </c>
      <c r="B1085" s="297"/>
      <c r="C1085" s="297"/>
      <c r="D1085" s="297"/>
      <c r="E1085" s="297"/>
      <c r="F1085" s="297"/>
      <c r="G1085" s="299">
        <f>ROUND(G1083*G1084,2)</f>
        <v>30841.8</v>
      </c>
    </row>
    <row r="1086" spans="1:7" ht="12.75" customHeight="1" x14ac:dyDescent="0.2">
      <c r="A1086" s="303" t="s">
        <v>2075</v>
      </c>
      <c r="B1086" s="304"/>
      <c r="C1086" s="304"/>
      <c r="D1086" s="304"/>
      <c r="E1086" s="304"/>
      <c r="F1086" s="304"/>
      <c r="G1086" s="305"/>
    </row>
    <row r="1087" spans="1:7" ht="12.75" customHeight="1" x14ac:dyDescent="0.2">
      <c r="A1087" s="287" t="s">
        <v>771</v>
      </c>
      <c r="B1087" s="290" t="s">
        <v>772</v>
      </c>
      <c r="C1087" s="291" t="s">
        <v>207</v>
      </c>
      <c r="D1087" s="291" t="s">
        <v>773</v>
      </c>
      <c r="E1087" s="292"/>
      <c r="F1087" s="283"/>
      <c r="G1087" s="293"/>
    </row>
    <row r="1088" spans="1:7" ht="38.25" x14ac:dyDescent="0.2">
      <c r="A1088" s="294" t="s">
        <v>1407</v>
      </c>
      <c r="B1088" s="284" t="s">
        <v>772</v>
      </c>
      <c r="C1088" s="295" t="s">
        <v>1408</v>
      </c>
      <c r="D1088" s="295" t="s">
        <v>773</v>
      </c>
      <c r="E1088" s="292">
        <v>1</v>
      </c>
      <c r="F1088" s="283">
        <v>43530.57</v>
      </c>
      <c r="G1088" s="293">
        <v>43530.57</v>
      </c>
    </row>
    <row r="1089" spans="1:7" x14ac:dyDescent="0.2">
      <c r="A1089" s="296" t="s">
        <v>213</v>
      </c>
      <c r="B1089" s="297"/>
      <c r="C1089" s="297"/>
      <c r="D1089" s="297"/>
      <c r="E1089" s="297"/>
      <c r="F1089" s="297"/>
      <c r="G1089" s="298">
        <v>0</v>
      </c>
    </row>
    <row r="1090" spans="1:7" x14ac:dyDescent="0.2">
      <c r="A1090" s="296" t="s">
        <v>214</v>
      </c>
      <c r="B1090" s="297"/>
      <c r="C1090" s="297"/>
      <c r="D1090" s="297"/>
      <c r="E1090" s="297"/>
      <c r="F1090" s="297"/>
      <c r="G1090" s="298">
        <v>43530.57</v>
      </c>
    </row>
    <row r="1091" spans="1:7" x14ac:dyDescent="0.2">
      <c r="A1091" s="296" t="s">
        <v>215</v>
      </c>
      <c r="B1091" s="297"/>
      <c r="C1091" s="297"/>
      <c r="D1091" s="297"/>
      <c r="E1091" s="297"/>
      <c r="F1091" s="297"/>
      <c r="G1091" s="299">
        <v>43530.57</v>
      </c>
    </row>
    <row r="1092" spans="1:7" x14ac:dyDescent="0.2">
      <c r="A1092" s="296" t="s">
        <v>2158</v>
      </c>
      <c r="B1092" s="297"/>
      <c r="C1092" s="297"/>
      <c r="D1092" s="297"/>
      <c r="E1092" s="297"/>
      <c r="F1092" s="297"/>
      <c r="G1092" s="298">
        <v>0</v>
      </c>
    </row>
    <row r="1093" spans="1:7" x14ac:dyDescent="0.2">
      <c r="A1093" s="296" t="s">
        <v>217</v>
      </c>
      <c r="B1093" s="297"/>
      <c r="C1093" s="297"/>
      <c r="D1093" s="297"/>
      <c r="E1093" s="297"/>
      <c r="F1093" s="297"/>
      <c r="G1093" s="298">
        <v>9141.4199999999983</v>
      </c>
    </row>
    <row r="1094" spans="1:7" x14ac:dyDescent="0.2">
      <c r="A1094" s="296" t="s">
        <v>218</v>
      </c>
      <c r="B1094" s="297"/>
      <c r="C1094" s="297"/>
      <c r="D1094" s="297"/>
      <c r="E1094" s="297"/>
      <c r="F1094" s="297"/>
      <c r="G1094" s="298">
        <v>0</v>
      </c>
    </row>
    <row r="1095" spans="1:7" x14ac:dyDescent="0.2">
      <c r="A1095" s="296" t="s">
        <v>219</v>
      </c>
      <c r="B1095" s="297"/>
      <c r="C1095" s="297"/>
      <c r="D1095" s="297"/>
      <c r="E1095" s="297"/>
      <c r="F1095" s="297"/>
      <c r="G1095" s="298">
        <v>9141.4199999999983</v>
      </c>
    </row>
    <row r="1096" spans="1:7" x14ac:dyDescent="0.2">
      <c r="A1096" s="296" t="s">
        <v>220</v>
      </c>
      <c r="B1096" s="297"/>
      <c r="C1096" s="297"/>
      <c r="D1096" s="297"/>
      <c r="E1096" s="297"/>
      <c r="F1096" s="297"/>
      <c r="G1096" s="299">
        <f>ROUND(G1091+G1095,2)</f>
        <v>52671.99</v>
      </c>
    </row>
    <row r="1097" spans="1:7" x14ac:dyDescent="0.2">
      <c r="A1097" s="296" t="s">
        <v>221</v>
      </c>
      <c r="B1097" s="297"/>
      <c r="C1097" s="297"/>
      <c r="D1097" s="297"/>
      <c r="E1097" s="297"/>
      <c r="F1097" s="297"/>
      <c r="G1097" s="298">
        <v>1</v>
      </c>
    </row>
    <row r="1098" spans="1:7" x14ac:dyDescent="0.2">
      <c r="A1098" s="296" t="s">
        <v>222</v>
      </c>
      <c r="B1098" s="297"/>
      <c r="C1098" s="297"/>
      <c r="D1098" s="297"/>
      <c r="E1098" s="297"/>
      <c r="F1098" s="297"/>
      <c r="G1098" s="299">
        <f>ROUND(G1096*G1097,2)</f>
        <v>52671.99</v>
      </c>
    </row>
    <row r="1099" spans="1:7" x14ac:dyDescent="0.2">
      <c r="A1099" s="300"/>
      <c r="B1099" s="301"/>
      <c r="C1099" s="301"/>
      <c r="D1099" s="301"/>
      <c r="E1099" s="301"/>
      <c r="F1099" s="301"/>
      <c r="G1099" s="302"/>
    </row>
    <row r="1100" spans="1:7" x14ac:dyDescent="0.2">
      <c r="A1100" s="287" t="s">
        <v>775</v>
      </c>
      <c r="B1100" s="288" t="s">
        <v>1943</v>
      </c>
      <c r="C1100" s="288"/>
      <c r="D1100" s="288"/>
      <c r="E1100" s="288"/>
      <c r="F1100" s="288"/>
      <c r="G1100" s="289"/>
    </row>
    <row r="1101" spans="1:7" ht="38.25" x14ac:dyDescent="0.2">
      <c r="A1101" s="287" t="s">
        <v>123</v>
      </c>
      <c r="B1101" s="290" t="s">
        <v>124</v>
      </c>
      <c r="C1101" s="291" t="s">
        <v>207</v>
      </c>
      <c r="D1101" s="291" t="s">
        <v>38</v>
      </c>
      <c r="E1101" s="292"/>
      <c r="F1101" s="283"/>
      <c r="G1101" s="293"/>
    </row>
    <row r="1102" spans="1:7" ht="76.5" x14ac:dyDescent="0.2">
      <c r="A1102" s="294" t="s">
        <v>292</v>
      </c>
      <c r="B1102" s="284" t="s">
        <v>293</v>
      </c>
      <c r="C1102" s="295" t="s">
        <v>207</v>
      </c>
      <c r="D1102" s="295" t="s">
        <v>234</v>
      </c>
      <c r="E1102" s="292">
        <v>5.4000000000000003E-3</v>
      </c>
      <c r="F1102" s="283">
        <v>318.14</v>
      </c>
      <c r="G1102" s="293">
        <v>1.72</v>
      </c>
    </row>
    <row r="1103" spans="1:7" ht="76.5" x14ac:dyDescent="0.2">
      <c r="A1103" s="294" t="s">
        <v>294</v>
      </c>
      <c r="B1103" s="284" t="s">
        <v>295</v>
      </c>
      <c r="C1103" s="295" t="s">
        <v>207</v>
      </c>
      <c r="D1103" s="295" t="s">
        <v>237</v>
      </c>
      <c r="E1103" s="292">
        <v>5.9999999999999995E-4</v>
      </c>
      <c r="F1103" s="283">
        <v>68.98</v>
      </c>
      <c r="G1103" s="293">
        <v>0.04</v>
      </c>
    </row>
    <row r="1104" spans="1:7" ht="25.5" x14ac:dyDescent="0.2">
      <c r="A1104" s="294" t="s">
        <v>246</v>
      </c>
      <c r="B1104" s="284" t="s">
        <v>247</v>
      </c>
      <c r="C1104" s="295" t="s">
        <v>207</v>
      </c>
      <c r="D1104" s="295" t="s">
        <v>210</v>
      </c>
      <c r="E1104" s="292">
        <v>0.78659999999999997</v>
      </c>
      <c r="F1104" s="283">
        <v>19.41</v>
      </c>
      <c r="G1104" s="293">
        <v>15.27</v>
      </c>
    </row>
    <row r="1105" spans="1:7" ht="51" x14ac:dyDescent="0.2">
      <c r="A1105" s="294" t="s">
        <v>296</v>
      </c>
      <c r="B1105" s="284" t="s">
        <v>297</v>
      </c>
      <c r="C1105" s="295" t="s">
        <v>207</v>
      </c>
      <c r="D1105" s="295" t="s">
        <v>234</v>
      </c>
      <c r="E1105" s="292">
        <v>0.19620000000000001</v>
      </c>
      <c r="F1105" s="283">
        <v>31.1</v>
      </c>
      <c r="G1105" s="293">
        <v>6.1</v>
      </c>
    </row>
    <row r="1106" spans="1:7" x14ac:dyDescent="0.2">
      <c r="A1106" s="296" t="s">
        <v>213</v>
      </c>
      <c r="B1106" s="297"/>
      <c r="C1106" s="297"/>
      <c r="D1106" s="297"/>
      <c r="E1106" s="297"/>
      <c r="F1106" s="297"/>
      <c r="G1106" s="298">
        <v>10.95</v>
      </c>
    </row>
    <row r="1107" spans="1:7" x14ac:dyDescent="0.2">
      <c r="A1107" s="296" t="s">
        <v>214</v>
      </c>
      <c r="B1107" s="297"/>
      <c r="C1107" s="297"/>
      <c r="D1107" s="297"/>
      <c r="E1107" s="297"/>
      <c r="F1107" s="297"/>
      <c r="G1107" s="298">
        <v>12.18</v>
      </c>
    </row>
    <row r="1108" spans="1:7" x14ac:dyDescent="0.2">
      <c r="A1108" s="296" t="s">
        <v>215</v>
      </c>
      <c r="B1108" s="297"/>
      <c r="C1108" s="297"/>
      <c r="D1108" s="297"/>
      <c r="E1108" s="297"/>
      <c r="F1108" s="297"/>
      <c r="G1108" s="299">
        <v>23.13</v>
      </c>
    </row>
    <row r="1109" spans="1:7" x14ac:dyDescent="0.2">
      <c r="A1109" s="296" t="s">
        <v>2158</v>
      </c>
      <c r="B1109" s="297"/>
      <c r="C1109" s="297"/>
      <c r="D1109" s="297"/>
      <c r="E1109" s="297"/>
      <c r="F1109" s="297"/>
      <c r="G1109" s="298">
        <v>12.59</v>
      </c>
    </row>
    <row r="1110" spans="1:7" x14ac:dyDescent="0.2">
      <c r="A1110" s="296" t="s">
        <v>217</v>
      </c>
      <c r="B1110" s="297"/>
      <c r="C1110" s="297"/>
      <c r="D1110" s="297"/>
      <c r="E1110" s="297"/>
      <c r="F1110" s="297"/>
      <c r="G1110" s="298">
        <v>7.5</v>
      </c>
    </row>
    <row r="1111" spans="1:7" x14ac:dyDescent="0.2">
      <c r="A1111" s="296" t="s">
        <v>218</v>
      </c>
      <c r="B1111" s="297"/>
      <c r="C1111" s="297"/>
      <c r="D1111" s="297"/>
      <c r="E1111" s="297"/>
      <c r="F1111" s="297"/>
      <c r="G1111" s="298">
        <v>0</v>
      </c>
    </row>
    <row r="1112" spans="1:7" x14ac:dyDescent="0.2">
      <c r="A1112" s="296" t="s">
        <v>219</v>
      </c>
      <c r="B1112" s="297"/>
      <c r="C1112" s="297"/>
      <c r="D1112" s="297"/>
      <c r="E1112" s="297"/>
      <c r="F1112" s="297"/>
      <c r="G1112" s="298">
        <v>20.09</v>
      </c>
    </row>
    <row r="1113" spans="1:7" x14ac:dyDescent="0.2">
      <c r="A1113" s="296" t="s">
        <v>220</v>
      </c>
      <c r="B1113" s="297"/>
      <c r="C1113" s="297"/>
      <c r="D1113" s="297"/>
      <c r="E1113" s="297"/>
      <c r="F1113" s="297"/>
      <c r="G1113" s="299">
        <f>ROUND(G1108+G1112,2)</f>
        <v>43.22</v>
      </c>
    </row>
    <row r="1114" spans="1:7" x14ac:dyDescent="0.2">
      <c r="A1114" s="296" t="s">
        <v>221</v>
      </c>
      <c r="B1114" s="297"/>
      <c r="C1114" s="297"/>
      <c r="D1114" s="297"/>
      <c r="E1114" s="297"/>
      <c r="F1114" s="297"/>
      <c r="G1114" s="298">
        <v>1.98</v>
      </c>
    </row>
    <row r="1115" spans="1:7" x14ac:dyDescent="0.2">
      <c r="A1115" s="296" t="s">
        <v>222</v>
      </c>
      <c r="B1115" s="297"/>
      <c r="C1115" s="297"/>
      <c r="D1115" s="297"/>
      <c r="E1115" s="297"/>
      <c r="F1115" s="297"/>
      <c r="G1115" s="299">
        <f>ROUND(G1113*G1114,2)</f>
        <v>85.58</v>
      </c>
    </row>
    <row r="1116" spans="1:7" x14ac:dyDescent="0.2">
      <c r="A1116" s="300"/>
      <c r="B1116" s="301"/>
      <c r="C1116" s="301"/>
      <c r="D1116" s="301"/>
      <c r="E1116" s="301"/>
      <c r="F1116" s="301"/>
      <c r="G1116" s="302"/>
    </row>
    <row r="1117" spans="1:7" ht="51" x14ac:dyDescent="0.2">
      <c r="A1117" s="287" t="s">
        <v>125</v>
      </c>
      <c r="B1117" s="290" t="s">
        <v>126</v>
      </c>
      <c r="C1117" s="291" t="s">
        <v>207</v>
      </c>
      <c r="D1117" s="291" t="s">
        <v>38</v>
      </c>
      <c r="E1117" s="292"/>
      <c r="F1117" s="283"/>
      <c r="G1117" s="293"/>
    </row>
    <row r="1118" spans="1:7" x14ac:dyDescent="0.2">
      <c r="A1118" s="294" t="s">
        <v>288</v>
      </c>
      <c r="B1118" s="284" t="s">
        <v>289</v>
      </c>
      <c r="C1118" s="295" t="s">
        <v>207</v>
      </c>
      <c r="D1118" s="295" t="s">
        <v>210</v>
      </c>
      <c r="E1118" s="292">
        <v>0.96599999999999997</v>
      </c>
      <c r="F1118" s="283">
        <v>21.66</v>
      </c>
      <c r="G1118" s="293">
        <v>20.92</v>
      </c>
    </row>
    <row r="1119" spans="1:7" ht="25.5" x14ac:dyDescent="0.2">
      <c r="A1119" s="294" t="s">
        <v>246</v>
      </c>
      <c r="B1119" s="284" t="s">
        <v>247</v>
      </c>
      <c r="C1119" s="295" t="s">
        <v>207</v>
      </c>
      <c r="D1119" s="295" t="s">
        <v>210</v>
      </c>
      <c r="E1119" s="292">
        <v>3.1259999999999999</v>
      </c>
      <c r="F1119" s="283">
        <v>19.41</v>
      </c>
      <c r="G1119" s="293">
        <v>60.68</v>
      </c>
    </row>
    <row r="1120" spans="1:7" x14ac:dyDescent="0.2">
      <c r="A1120" s="296" t="s">
        <v>213</v>
      </c>
      <c r="B1120" s="297"/>
      <c r="C1120" s="297"/>
      <c r="D1120" s="297"/>
      <c r="E1120" s="297"/>
      <c r="F1120" s="297"/>
      <c r="G1120" s="298">
        <v>43.87</v>
      </c>
    </row>
    <row r="1121" spans="1:7" x14ac:dyDescent="0.2">
      <c r="A1121" s="296" t="s">
        <v>214</v>
      </c>
      <c r="B1121" s="297"/>
      <c r="C1121" s="297"/>
      <c r="D1121" s="297"/>
      <c r="E1121" s="297"/>
      <c r="F1121" s="297"/>
      <c r="G1121" s="298">
        <v>37.729999999999997</v>
      </c>
    </row>
    <row r="1122" spans="1:7" x14ac:dyDescent="0.2">
      <c r="A1122" s="296" t="s">
        <v>215</v>
      </c>
      <c r="B1122" s="297"/>
      <c r="C1122" s="297"/>
      <c r="D1122" s="297"/>
      <c r="E1122" s="297"/>
      <c r="F1122" s="297"/>
      <c r="G1122" s="299">
        <v>81.599999999999994</v>
      </c>
    </row>
    <row r="1123" spans="1:7" x14ac:dyDescent="0.2">
      <c r="A1123" s="296" t="s">
        <v>2158</v>
      </c>
      <c r="B1123" s="297"/>
      <c r="C1123" s="297"/>
      <c r="D1123" s="297"/>
      <c r="E1123" s="297"/>
      <c r="F1123" s="297"/>
      <c r="G1123" s="298">
        <v>50.459999999776485</v>
      </c>
    </row>
    <row r="1124" spans="1:7" x14ac:dyDescent="0.2">
      <c r="A1124" s="296" t="s">
        <v>217</v>
      </c>
      <c r="B1124" s="297"/>
      <c r="C1124" s="297"/>
      <c r="D1124" s="297"/>
      <c r="E1124" s="297"/>
      <c r="F1124" s="297"/>
      <c r="G1124" s="298">
        <v>27.73</v>
      </c>
    </row>
    <row r="1125" spans="1:7" x14ac:dyDescent="0.2">
      <c r="A1125" s="296" t="s">
        <v>218</v>
      </c>
      <c r="B1125" s="297"/>
      <c r="C1125" s="297"/>
      <c r="D1125" s="297"/>
      <c r="E1125" s="297"/>
      <c r="F1125" s="297"/>
      <c r="G1125" s="298">
        <v>0</v>
      </c>
    </row>
    <row r="1126" spans="1:7" x14ac:dyDescent="0.2">
      <c r="A1126" s="296" t="s">
        <v>219</v>
      </c>
      <c r="B1126" s="297"/>
      <c r="C1126" s="297"/>
      <c r="D1126" s="297"/>
      <c r="E1126" s="297"/>
      <c r="F1126" s="297"/>
      <c r="G1126" s="298">
        <v>78.19</v>
      </c>
    </row>
    <row r="1127" spans="1:7" x14ac:dyDescent="0.2">
      <c r="A1127" s="296" t="s">
        <v>220</v>
      </c>
      <c r="B1127" s="297"/>
      <c r="C1127" s="297"/>
      <c r="D1127" s="297"/>
      <c r="E1127" s="297"/>
      <c r="F1127" s="297"/>
      <c r="G1127" s="299">
        <f>ROUND(G1122+G1126,2)</f>
        <v>159.79</v>
      </c>
    </row>
    <row r="1128" spans="1:7" x14ac:dyDescent="0.2">
      <c r="A1128" s="296" t="s">
        <v>221</v>
      </c>
      <c r="B1128" s="297"/>
      <c r="C1128" s="297"/>
      <c r="D1128" s="297"/>
      <c r="E1128" s="297"/>
      <c r="F1128" s="297"/>
      <c r="G1128" s="298">
        <v>10.4</v>
      </c>
    </row>
    <row r="1129" spans="1:7" x14ac:dyDescent="0.2">
      <c r="A1129" s="296" t="s">
        <v>222</v>
      </c>
      <c r="B1129" s="297"/>
      <c r="C1129" s="297"/>
      <c r="D1129" s="297"/>
      <c r="E1129" s="297"/>
      <c r="F1129" s="297"/>
      <c r="G1129" s="299">
        <f>ROUND(G1127*G1128,2)</f>
        <v>1661.82</v>
      </c>
    </row>
    <row r="1130" spans="1:7" x14ac:dyDescent="0.2">
      <c r="A1130" s="300"/>
      <c r="B1130" s="301"/>
      <c r="C1130" s="301"/>
      <c r="D1130" s="301"/>
      <c r="E1130" s="301"/>
      <c r="F1130" s="301"/>
      <c r="G1130" s="302"/>
    </row>
    <row r="1131" spans="1:7" ht="51" x14ac:dyDescent="0.2">
      <c r="A1131" s="287" t="s">
        <v>187</v>
      </c>
      <c r="B1131" s="290" t="s">
        <v>542</v>
      </c>
      <c r="C1131" s="291" t="s">
        <v>207</v>
      </c>
      <c r="D1131" s="291" t="s">
        <v>38</v>
      </c>
      <c r="E1131" s="292"/>
      <c r="F1131" s="283"/>
      <c r="G1131" s="293"/>
    </row>
    <row r="1132" spans="1:7" ht="25.5" x14ac:dyDescent="0.2">
      <c r="A1132" s="294">
        <v>4718</v>
      </c>
      <c r="B1132" s="284" t="s">
        <v>298</v>
      </c>
      <c r="C1132" s="295" t="s">
        <v>224</v>
      </c>
      <c r="D1132" s="295" t="s">
        <v>38</v>
      </c>
      <c r="E1132" s="292">
        <v>1.38</v>
      </c>
      <c r="F1132" s="283">
        <v>78.19</v>
      </c>
      <c r="G1132" s="293">
        <v>107.9</v>
      </c>
    </row>
    <row r="1133" spans="1:7" x14ac:dyDescent="0.2">
      <c r="A1133" s="294" t="s">
        <v>288</v>
      </c>
      <c r="B1133" s="284" t="s">
        <v>289</v>
      </c>
      <c r="C1133" s="295" t="s">
        <v>207</v>
      </c>
      <c r="D1133" s="295" t="s">
        <v>210</v>
      </c>
      <c r="E1133" s="292">
        <v>1.9419999999999999</v>
      </c>
      <c r="F1133" s="283">
        <v>21.66</v>
      </c>
      <c r="G1133" s="293">
        <v>42.06</v>
      </c>
    </row>
    <row r="1134" spans="1:7" ht="25.5" x14ac:dyDescent="0.2">
      <c r="A1134" s="294" t="s">
        <v>246</v>
      </c>
      <c r="B1134" s="284" t="s">
        <v>247</v>
      </c>
      <c r="C1134" s="295" t="s">
        <v>207</v>
      </c>
      <c r="D1134" s="295" t="s">
        <v>210</v>
      </c>
      <c r="E1134" s="292">
        <v>0.76500000000000001</v>
      </c>
      <c r="F1134" s="283">
        <v>19.41</v>
      </c>
      <c r="G1134" s="293">
        <v>14.85</v>
      </c>
    </row>
    <row r="1135" spans="1:7" ht="51" x14ac:dyDescent="0.2">
      <c r="A1135" s="294" t="s">
        <v>299</v>
      </c>
      <c r="B1135" s="284" t="s">
        <v>300</v>
      </c>
      <c r="C1135" s="295" t="s">
        <v>207</v>
      </c>
      <c r="D1135" s="295" t="s">
        <v>234</v>
      </c>
      <c r="E1135" s="292">
        <v>3.2000000000000001E-2</v>
      </c>
      <c r="F1135" s="283">
        <v>10.42</v>
      </c>
      <c r="G1135" s="293">
        <v>0.33</v>
      </c>
    </row>
    <row r="1136" spans="1:7" ht="51" x14ac:dyDescent="0.2">
      <c r="A1136" s="294" t="s">
        <v>301</v>
      </c>
      <c r="B1136" s="284" t="s">
        <v>302</v>
      </c>
      <c r="C1136" s="295" t="s">
        <v>207</v>
      </c>
      <c r="D1136" s="295" t="s">
        <v>237</v>
      </c>
      <c r="E1136" s="292">
        <v>0.03</v>
      </c>
      <c r="F1136" s="283">
        <v>0.78</v>
      </c>
      <c r="G1136" s="293">
        <v>0.02</v>
      </c>
    </row>
    <row r="1137" spans="1:7" x14ac:dyDescent="0.2">
      <c r="A1137" s="296" t="s">
        <v>213</v>
      </c>
      <c r="B1137" s="297"/>
      <c r="C1137" s="297"/>
      <c r="D1137" s="297"/>
      <c r="E1137" s="297"/>
      <c r="F1137" s="297"/>
      <c r="G1137" s="298">
        <v>31.83</v>
      </c>
    </row>
    <row r="1138" spans="1:7" x14ac:dyDescent="0.2">
      <c r="A1138" s="296" t="s">
        <v>214</v>
      </c>
      <c r="B1138" s="297"/>
      <c r="C1138" s="297"/>
      <c r="D1138" s="297"/>
      <c r="E1138" s="297"/>
      <c r="F1138" s="297"/>
      <c r="G1138" s="298">
        <v>133.33999999999997</v>
      </c>
    </row>
    <row r="1139" spans="1:7" x14ac:dyDescent="0.2">
      <c r="A1139" s="296" t="s">
        <v>215</v>
      </c>
      <c r="B1139" s="297"/>
      <c r="C1139" s="297"/>
      <c r="D1139" s="297"/>
      <c r="E1139" s="297"/>
      <c r="F1139" s="297"/>
      <c r="G1139" s="299">
        <v>165.17</v>
      </c>
    </row>
    <row r="1140" spans="1:7" x14ac:dyDescent="0.2">
      <c r="A1140" s="296" t="s">
        <v>2158</v>
      </c>
      <c r="B1140" s="297"/>
      <c r="C1140" s="297"/>
      <c r="D1140" s="297"/>
      <c r="E1140" s="297"/>
      <c r="F1140" s="297"/>
      <c r="G1140" s="298">
        <v>36.61</v>
      </c>
    </row>
    <row r="1141" spans="1:7" x14ac:dyDescent="0.2">
      <c r="A1141" s="296" t="s">
        <v>217</v>
      </c>
      <c r="B1141" s="297"/>
      <c r="C1141" s="297"/>
      <c r="D1141" s="297"/>
      <c r="E1141" s="297"/>
      <c r="F1141" s="297"/>
      <c r="G1141" s="298">
        <v>42.360000000223515</v>
      </c>
    </row>
    <row r="1142" spans="1:7" x14ac:dyDescent="0.2">
      <c r="A1142" s="296" t="s">
        <v>218</v>
      </c>
      <c r="B1142" s="297"/>
      <c r="C1142" s="297"/>
      <c r="D1142" s="297"/>
      <c r="E1142" s="297"/>
      <c r="F1142" s="297"/>
      <c r="G1142" s="298">
        <v>0</v>
      </c>
    </row>
    <row r="1143" spans="1:7" x14ac:dyDescent="0.2">
      <c r="A1143" s="296" t="s">
        <v>219</v>
      </c>
      <c r="B1143" s="297"/>
      <c r="C1143" s="297"/>
      <c r="D1143" s="297"/>
      <c r="E1143" s="297"/>
      <c r="F1143" s="297"/>
      <c r="G1143" s="298">
        <v>78.97</v>
      </c>
    </row>
    <row r="1144" spans="1:7" x14ac:dyDescent="0.2">
      <c r="A1144" s="296" t="s">
        <v>220</v>
      </c>
      <c r="B1144" s="297"/>
      <c r="C1144" s="297"/>
      <c r="D1144" s="297"/>
      <c r="E1144" s="297"/>
      <c r="F1144" s="297"/>
      <c r="G1144" s="299">
        <f>ROUND(G1139+G1143,2)</f>
        <v>244.14</v>
      </c>
    </row>
    <row r="1145" spans="1:7" x14ac:dyDescent="0.2">
      <c r="A1145" s="296" t="s">
        <v>221</v>
      </c>
      <c r="B1145" s="297"/>
      <c r="C1145" s="297"/>
      <c r="D1145" s="297"/>
      <c r="E1145" s="297"/>
      <c r="F1145" s="297"/>
      <c r="G1145" s="298">
        <v>0.65</v>
      </c>
    </row>
    <row r="1146" spans="1:7" x14ac:dyDescent="0.2">
      <c r="A1146" s="296" t="s">
        <v>222</v>
      </c>
      <c r="B1146" s="297"/>
      <c r="C1146" s="297"/>
      <c r="D1146" s="297"/>
      <c r="E1146" s="297"/>
      <c r="F1146" s="297"/>
      <c r="G1146" s="299">
        <f>ROUND(G1144*G1145,2)</f>
        <v>158.69</v>
      </c>
    </row>
    <row r="1147" spans="1:7" x14ac:dyDescent="0.2">
      <c r="A1147" s="300"/>
      <c r="B1147" s="301"/>
      <c r="C1147" s="301"/>
      <c r="D1147" s="301"/>
      <c r="E1147" s="301"/>
      <c r="F1147" s="301"/>
      <c r="G1147" s="302"/>
    </row>
    <row r="1148" spans="1:7" ht="63.75" x14ac:dyDescent="0.2">
      <c r="A1148" s="287" t="s">
        <v>188</v>
      </c>
      <c r="B1148" s="290" t="s">
        <v>189</v>
      </c>
      <c r="C1148" s="291" t="s">
        <v>207</v>
      </c>
      <c r="D1148" s="291" t="s">
        <v>37</v>
      </c>
      <c r="E1148" s="292"/>
      <c r="F1148" s="283"/>
      <c r="G1148" s="293"/>
    </row>
    <row r="1149" spans="1:7" x14ac:dyDescent="0.2">
      <c r="A1149" s="294" t="s">
        <v>288</v>
      </c>
      <c r="B1149" s="284" t="s">
        <v>289</v>
      </c>
      <c r="C1149" s="295" t="s">
        <v>207</v>
      </c>
      <c r="D1149" s="295" t="s">
        <v>210</v>
      </c>
      <c r="E1149" s="292">
        <v>4.4999999999999998E-2</v>
      </c>
      <c r="F1149" s="283">
        <v>21.66</v>
      </c>
      <c r="G1149" s="293">
        <v>0.97</v>
      </c>
    </row>
    <row r="1150" spans="1:7" ht="25.5" x14ac:dyDescent="0.2">
      <c r="A1150" s="294" t="s">
        <v>246</v>
      </c>
      <c r="B1150" s="284" t="s">
        <v>247</v>
      </c>
      <c r="C1150" s="295" t="s">
        <v>207</v>
      </c>
      <c r="D1150" s="295" t="s">
        <v>210</v>
      </c>
      <c r="E1150" s="292">
        <v>8.8999999999999996E-2</v>
      </c>
      <c r="F1150" s="283">
        <v>19.41</v>
      </c>
      <c r="G1150" s="293">
        <v>1.73</v>
      </c>
    </row>
    <row r="1151" spans="1:7" ht="38.25" x14ac:dyDescent="0.2">
      <c r="A1151" s="294" t="s">
        <v>303</v>
      </c>
      <c r="B1151" s="284" t="s">
        <v>304</v>
      </c>
      <c r="C1151" s="295" t="s">
        <v>207</v>
      </c>
      <c r="D1151" s="295" t="s">
        <v>234</v>
      </c>
      <c r="E1151" s="292">
        <v>2.5000000000000001E-2</v>
      </c>
      <c r="F1151" s="283">
        <v>6.65</v>
      </c>
      <c r="G1151" s="293">
        <v>0.17</v>
      </c>
    </row>
    <row r="1152" spans="1:7" ht="38.25" x14ac:dyDescent="0.2">
      <c r="A1152" s="294" t="s">
        <v>305</v>
      </c>
      <c r="B1152" s="284" t="s">
        <v>306</v>
      </c>
      <c r="C1152" s="295" t="s">
        <v>207</v>
      </c>
      <c r="D1152" s="295" t="s">
        <v>237</v>
      </c>
      <c r="E1152" s="292">
        <v>4.2000000000000003E-2</v>
      </c>
      <c r="F1152" s="283">
        <v>0.93</v>
      </c>
      <c r="G1152" s="293">
        <v>0.04</v>
      </c>
    </row>
    <row r="1153" spans="1:7" x14ac:dyDescent="0.2">
      <c r="A1153" s="296" t="s">
        <v>213</v>
      </c>
      <c r="B1153" s="297"/>
      <c r="C1153" s="297"/>
      <c r="D1153" s="297"/>
      <c r="E1153" s="297"/>
      <c r="F1153" s="297"/>
      <c r="G1153" s="298">
        <v>1.4700000000000002</v>
      </c>
    </row>
    <row r="1154" spans="1:7" x14ac:dyDescent="0.2">
      <c r="A1154" s="296" t="s">
        <v>214</v>
      </c>
      <c r="B1154" s="297"/>
      <c r="C1154" s="297"/>
      <c r="D1154" s="297"/>
      <c r="E1154" s="297"/>
      <c r="F1154" s="297"/>
      <c r="G1154" s="298">
        <v>1.44</v>
      </c>
    </row>
    <row r="1155" spans="1:7" x14ac:dyDescent="0.2">
      <c r="A1155" s="296" t="s">
        <v>215</v>
      </c>
      <c r="B1155" s="297"/>
      <c r="C1155" s="297"/>
      <c r="D1155" s="297"/>
      <c r="E1155" s="297"/>
      <c r="F1155" s="297"/>
      <c r="G1155" s="299">
        <v>2.91</v>
      </c>
    </row>
    <row r="1156" spans="1:7" x14ac:dyDescent="0.2">
      <c r="A1156" s="296" t="s">
        <v>2158</v>
      </c>
      <c r="B1156" s="297"/>
      <c r="C1156" s="297"/>
      <c r="D1156" s="297"/>
      <c r="E1156" s="297"/>
      <c r="F1156" s="297"/>
      <c r="G1156" s="298">
        <v>1.6899999999999995</v>
      </c>
    </row>
    <row r="1157" spans="1:7" x14ac:dyDescent="0.2">
      <c r="A1157" s="296" t="s">
        <v>217</v>
      </c>
      <c r="B1157" s="297"/>
      <c r="C1157" s="297"/>
      <c r="D1157" s="297"/>
      <c r="E1157" s="297"/>
      <c r="F1157" s="297"/>
      <c r="G1157" s="298">
        <v>0.96</v>
      </c>
    </row>
    <row r="1158" spans="1:7" x14ac:dyDescent="0.2">
      <c r="A1158" s="296" t="s">
        <v>218</v>
      </c>
      <c r="B1158" s="297"/>
      <c r="C1158" s="297"/>
      <c r="D1158" s="297"/>
      <c r="E1158" s="297"/>
      <c r="F1158" s="297"/>
      <c r="G1158" s="298">
        <v>0</v>
      </c>
    </row>
    <row r="1159" spans="1:7" x14ac:dyDescent="0.2">
      <c r="A1159" s="296" t="s">
        <v>219</v>
      </c>
      <c r="B1159" s="297"/>
      <c r="C1159" s="297"/>
      <c r="D1159" s="297"/>
      <c r="E1159" s="297"/>
      <c r="F1159" s="297"/>
      <c r="G1159" s="298">
        <v>2.6499999999999995</v>
      </c>
    </row>
    <row r="1160" spans="1:7" x14ac:dyDescent="0.2">
      <c r="A1160" s="296" t="s">
        <v>220</v>
      </c>
      <c r="B1160" s="297"/>
      <c r="C1160" s="297"/>
      <c r="D1160" s="297"/>
      <c r="E1160" s="297"/>
      <c r="F1160" s="297"/>
      <c r="G1160" s="299">
        <f>ROUND(G1155+G1159,2)</f>
        <v>5.56</v>
      </c>
    </row>
    <row r="1161" spans="1:7" x14ac:dyDescent="0.2">
      <c r="A1161" s="296" t="s">
        <v>221</v>
      </c>
      <c r="B1161" s="297"/>
      <c r="C1161" s="297"/>
      <c r="D1161" s="297"/>
      <c r="E1161" s="297"/>
      <c r="F1161" s="297"/>
      <c r="G1161" s="298">
        <v>16</v>
      </c>
    </row>
    <row r="1162" spans="1:7" x14ac:dyDescent="0.2">
      <c r="A1162" s="296" t="s">
        <v>222</v>
      </c>
      <c r="B1162" s="297"/>
      <c r="C1162" s="297"/>
      <c r="D1162" s="297"/>
      <c r="E1162" s="297"/>
      <c r="F1162" s="297"/>
      <c r="G1162" s="299">
        <f>ROUND(G1160*G1161,2)</f>
        <v>88.96</v>
      </c>
    </row>
    <row r="1163" spans="1:7" x14ac:dyDescent="0.2">
      <c r="A1163" s="300"/>
      <c r="B1163" s="301"/>
      <c r="C1163" s="301"/>
      <c r="D1163" s="301"/>
      <c r="E1163" s="301"/>
      <c r="F1163" s="301"/>
      <c r="G1163" s="302"/>
    </row>
    <row r="1164" spans="1:7" ht="51" x14ac:dyDescent="0.2">
      <c r="A1164" s="287" t="s">
        <v>60</v>
      </c>
      <c r="B1164" s="290" t="s">
        <v>61</v>
      </c>
      <c r="C1164" s="291" t="s">
        <v>207</v>
      </c>
      <c r="D1164" s="291" t="s">
        <v>37</v>
      </c>
      <c r="E1164" s="292"/>
      <c r="F1164" s="283"/>
      <c r="G1164" s="293"/>
    </row>
    <row r="1165" spans="1:7" ht="25.5" x14ac:dyDescent="0.2">
      <c r="A1165" s="294">
        <v>42408</v>
      </c>
      <c r="B1165" s="284" t="s">
        <v>307</v>
      </c>
      <c r="C1165" s="295" t="s">
        <v>224</v>
      </c>
      <c r="D1165" s="295" t="s">
        <v>37</v>
      </c>
      <c r="E1165" s="292">
        <v>1.04</v>
      </c>
      <c r="F1165" s="283">
        <v>2.2799999999999998</v>
      </c>
      <c r="G1165" s="293">
        <v>2.37</v>
      </c>
    </row>
    <row r="1166" spans="1:7" x14ac:dyDescent="0.2">
      <c r="A1166" s="294" t="s">
        <v>288</v>
      </c>
      <c r="B1166" s="284" t="s">
        <v>289</v>
      </c>
      <c r="C1166" s="295" t="s">
        <v>207</v>
      </c>
      <c r="D1166" s="295" t="s">
        <v>210</v>
      </c>
      <c r="E1166" s="292">
        <v>1.4E-2</v>
      </c>
      <c r="F1166" s="283">
        <v>21.66</v>
      </c>
      <c r="G1166" s="293">
        <v>0.3</v>
      </c>
    </row>
    <row r="1167" spans="1:7" ht="25.5" x14ac:dyDescent="0.2">
      <c r="A1167" s="294" t="s">
        <v>246</v>
      </c>
      <c r="B1167" s="284" t="s">
        <v>247</v>
      </c>
      <c r="C1167" s="295" t="s">
        <v>207</v>
      </c>
      <c r="D1167" s="295" t="s">
        <v>210</v>
      </c>
      <c r="E1167" s="292">
        <v>5.0000000000000001E-3</v>
      </c>
      <c r="F1167" s="283">
        <v>19.41</v>
      </c>
      <c r="G1167" s="293">
        <v>0.1</v>
      </c>
    </row>
    <row r="1168" spans="1:7" x14ac:dyDescent="0.2">
      <c r="A1168" s="296" t="s">
        <v>213</v>
      </c>
      <c r="B1168" s="297"/>
      <c r="C1168" s="297"/>
      <c r="D1168" s="297"/>
      <c r="E1168" s="297"/>
      <c r="F1168" s="297"/>
      <c r="G1168" s="298">
        <v>0.22</v>
      </c>
    </row>
    <row r="1169" spans="1:7" x14ac:dyDescent="0.2">
      <c r="A1169" s="296" t="s">
        <v>214</v>
      </c>
      <c r="B1169" s="297"/>
      <c r="C1169" s="297"/>
      <c r="D1169" s="297"/>
      <c r="E1169" s="297"/>
      <c r="F1169" s="297"/>
      <c r="G1169" s="298">
        <v>2.5499999999999998</v>
      </c>
    </row>
    <row r="1170" spans="1:7" x14ac:dyDescent="0.2">
      <c r="A1170" s="296" t="s">
        <v>215</v>
      </c>
      <c r="B1170" s="297"/>
      <c r="C1170" s="297"/>
      <c r="D1170" s="297"/>
      <c r="E1170" s="297"/>
      <c r="F1170" s="297"/>
      <c r="G1170" s="299">
        <v>2.77</v>
      </c>
    </row>
    <row r="1171" spans="1:7" x14ac:dyDescent="0.2">
      <c r="A1171" s="296" t="s">
        <v>2158</v>
      </c>
      <c r="B1171" s="297"/>
      <c r="C1171" s="297"/>
      <c r="D1171" s="297"/>
      <c r="E1171" s="297"/>
      <c r="F1171" s="297"/>
      <c r="G1171" s="298">
        <v>0.26</v>
      </c>
    </row>
    <row r="1172" spans="1:7" x14ac:dyDescent="0.2">
      <c r="A1172" s="296" t="s">
        <v>217</v>
      </c>
      <c r="B1172" s="297"/>
      <c r="C1172" s="297"/>
      <c r="D1172" s="297"/>
      <c r="E1172" s="297"/>
      <c r="F1172" s="297"/>
      <c r="G1172" s="298">
        <v>0.6399999999999999</v>
      </c>
    </row>
    <row r="1173" spans="1:7" x14ac:dyDescent="0.2">
      <c r="A1173" s="296" t="s">
        <v>218</v>
      </c>
      <c r="B1173" s="297"/>
      <c r="C1173" s="297"/>
      <c r="D1173" s="297"/>
      <c r="E1173" s="297"/>
      <c r="F1173" s="297"/>
      <c r="G1173" s="298">
        <v>0</v>
      </c>
    </row>
    <row r="1174" spans="1:7" x14ac:dyDescent="0.2">
      <c r="A1174" s="296" t="s">
        <v>219</v>
      </c>
      <c r="B1174" s="297"/>
      <c r="C1174" s="297"/>
      <c r="D1174" s="297"/>
      <c r="E1174" s="297"/>
      <c r="F1174" s="297"/>
      <c r="G1174" s="298">
        <v>0.89999999999999991</v>
      </c>
    </row>
    <row r="1175" spans="1:7" x14ac:dyDescent="0.2">
      <c r="A1175" s="296" t="s">
        <v>220</v>
      </c>
      <c r="B1175" s="297"/>
      <c r="C1175" s="297"/>
      <c r="D1175" s="297"/>
      <c r="E1175" s="297"/>
      <c r="F1175" s="297"/>
      <c r="G1175" s="299">
        <f>ROUND(G1170+G1174,2)</f>
        <v>3.67</v>
      </c>
    </row>
    <row r="1176" spans="1:7" x14ac:dyDescent="0.2">
      <c r="A1176" s="296" t="s">
        <v>221</v>
      </c>
      <c r="B1176" s="297"/>
      <c r="C1176" s="297"/>
      <c r="D1176" s="297"/>
      <c r="E1176" s="297"/>
      <c r="F1176" s="297"/>
      <c r="G1176" s="298">
        <v>16</v>
      </c>
    </row>
    <row r="1177" spans="1:7" x14ac:dyDescent="0.2">
      <c r="A1177" s="296" t="s">
        <v>222</v>
      </c>
      <c r="B1177" s="297"/>
      <c r="C1177" s="297"/>
      <c r="D1177" s="297"/>
      <c r="E1177" s="297"/>
      <c r="F1177" s="297"/>
      <c r="G1177" s="299">
        <f>ROUND(G1175*G1176,2)</f>
        <v>58.72</v>
      </c>
    </row>
    <row r="1178" spans="1:7" x14ac:dyDescent="0.2">
      <c r="A1178" s="300"/>
      <c r="B1178" s="301"/>
      <c r="C1178" s="301"/>
      <c r="D1178" s="301"/>
      <c r="E1178" s="301"/>
      <c r="F1178" s="301"/>
      <c r="G1178" s="302"/>
    </row>
    <row r="1179" spans="1:7" ht="51" x14ac:dyDescent="0.2">
      <c r="A1179" s="287" t="s">
        <v>127</v>
      </c>
      <c r="B1179" s="290" t="s">
        <v>128</v>
      </c>
      <c r="C1179" s="291" t="s">
        <v>207</v>
      </c>
      <c r="D1179" s="291" t="s">
        <v>129</v>
      </c>
      <c r="E1179" s="292"/>
      <c r="F1179" s="283"/>
      <c r="G1179" s="293"/>
    </row>
    <row r="1180" spans="1:7" ht="76.5" x14ac:dyDescent="0.2">
      <c r="A1180" s="294" t="s">
        <v>264</v>
      </c>
      <c r="B1180" s="284" t="s">
        <v>265</v>
      </c>
      <c r="C1180" s="295" t="s">
        <v>207</v>
      </c>
      <c r="D1180" s="295" t="s">
        <v>234</v>
      </c>
      <c r="E1180" s="292">
        <v>1.3899999999999999E-2</v>
      </c>
      <c r="F1180" s="283">
        <v>184.84</v>
      </c>
      <c r="G1180" s="293">
        <v>2.57</v>
      </c>
    </row>
    <row r="1181" spans="1:7" ht="76.5" x14ac:dyDescent="0.2">
      <c r="A1181" s="294" t="s">
        <v>266</v>
      </c>
      <c r="B1181" s="284" t="s">
        <v>267</v>
      </c>
      <c r="C1181" s="295" t="s">
        <v>207</v>
      </c>
      <c r="D1181" s="295" t="s">
        <v>237</v>
      </c>
      <c r="E1181" s="292">
        <v>6.0000000000000001E-3</v>
      </c>
      <c r="F1181" s="283">
        <v>59.14</v>
      </c>
      <c r="G1181" s="293">
        <v>0.35</v>
      </c>
    </row>
    <row r="1182" spans="1:7" x14ac:dyDescent="0.2">
      <c r="A1182" s="296" t="s">
        <v>213</v>
      </c>
      <c r="B1182" s="297"/>
      <c r="C1182" s="297"/>
      <c r="D1182" s="297"/>
      <c r="E1182" s="297"/>
      <c r="F1182" s="297"/>
      <c r="G1182" s="298">
        <v>0.28000000000000003</v>
      </c>
    </row>
    <row r="1183" spans="1:7" x14ac:dyDescent="0.2">
      <c r="A1183" s="296" t="s">
        <v>214</v>
      </c>
      <c r="B1183" s="297"/>
      <c r="C1183" s="297"/>
      <c r="D1183" s="297"/>
      <c r="E1183" s="297"/>
      <c r="F1183" s="297"/>
      <c r="G1183" s="298">
        <v>2.6399999999999997</v>
      </c>
    </row>
    <row r="1184" spans="1:7" x14ac:dyDescent="0.2">
      <c r="A1184" s="296" t="s">
        <v>215</v>
      </c>
      <c r="B1184" s="297"/>
      <c r="C1184" s="297"/>
      <c r="D1184" s="297"/>
      <c r="E1184" s="297"/>
      <c r="F1184" s="297"/>
      <c r="G1184" s="299">
        <v>2.92</v>
      </c>
    </row>
    <row r="1185" spans="1:7" x14ac:dyDescent="0.2">
      <c r="A1185" s="296" t="s">
        <v>2158</v>
      </c>
      <c r="B1185" s="297"/>
      <c r="C1185" s="297"/>
      <c r="D1185" s="297"/>
      <c r="E1185" s="297"/>
      <c r="F1185" s="297"/>
      <c r="G1185" s="298">
        <v>0.33</v>
      </c>
    </row>
    <row r="1186" spans="1:7" x14ac:dyDescent="0.2">
      <c r="A1186" s="296" t="s">
        <v>217</v>
      </c>
      <c r="B1186" s="297"/>
      <c r="C1186" s="297"/>
      <c r="D1186" s="297"/>
      <c r="E1186" s="297"/>
      <c r="F1186" s="297"/>
      <c r="G1186" s="298">
        <v>0.68000000000000027</v>
      </c>
    </row>
    <row r="1187" spans="1:7" x14ac:dyDescent="0.2">
      <c r="A1187" s="296" t="s">
        <v>218</v>
      </c>
      <c r="B1187" s="297"/>
      <c r="C1187" s="297"/>
      <c r="D1187" s="297"/>
      <c r="E1187" s="297"/>
      <c r="F1187" s="297"/>
      <c r="G1187" s="298">
        <v>0</v>
      </c>
    </row>
    <row r="1188" spans="1:7" x14ac:dyDescent="0.2">
      <c r="A1188" s="296" t="s">
        <v>219</v>
      </c>
      <c r="B1188" s="297"/>
      <c r="C1188" s="297"/>
      <c r="D1188" s="297"/>
      <c r="E1188" s="297"/>
      <c r="F1188" s="297"/>
      <c r="G1188" s="298">
        <v>1.0100000000000002</v>
      </c>
    </row>
    <row r="1189" spans="1:7" x14ac:dyDescent="0.2">
      <c r="A1189" s="296" t="s">
        <v>220</v>
      </c>
      <c r="B1189" s="297"/>
      <c r="C1189" s="297"/>
      <c r="D1189" s="297"/>
      <c r="E1189" s="297"/>
      <c r="F1189" s="297"/>
      <c r="G1189" s="299">
        <f>ROUND(G1184+G1188,2)</f>
        <v>3.93</v>
      </c>
    </row>
    <row r="1190" spans="1:7" x14ac:dyDescent="0.2">
      <c r="A1190" s="296" t="s">
        <v>221</v>
      </c>
      <c r="B1190" s="297"/>
      <c r="C1190" s="297"/>
      <c r="D1190" s="297"/>
      <c r="E1190" s="297"/>
      <c r="F1190" s="297"/>
      <c r="G1190" s="298">
        <v>26.28</v>
      </c>
    </row>
    <row r="1191" spans="1:7" x14ac:dyDescent="0.2">
      <c r="A1191" s="296" t="s">
        <v>222</v>
      </c>
      <c r="B1191" s="297"/>
      <c r="C1191" s="297"/>
      <c r="D1191" s="297"/>
      <c r="E1191" s="297"/>
      <c r="F1191" s="297"/>
      <c r="G1191" s="299">
        <f>ROUND(G1189*G1190,2)</f>
        <v>103.28</v>
      </c>
    </row>
    <row r="1192" spans="1:7" x14ac:dyDescent="0.2">
      <c r="A1192" s="300"/>
      <c r="B1192" s="301"/>
      <c r="C1192" s="301"/>
      <c r="D1192" s="301"/>
      <c r="E1192" s="301"/>
      <c r="F1192" s="301"/>
      <c r="G1192" s="302"/>
    </row>
    <row r="1193" spans="1:7" ht="76.5" x14ac:dyDescent="0.2">
      <c r="A1193" s="287" t="s">
        <v>130</v>
      </c>
      <c r="B1193" s="290" t="s">
        <v>131</v>
      </c>
      <c r="C1193" s="291" t="s">
        <v>207</v>
      </c>
      <c r="D1193" s="291" t="s">
        <v>38</v>
      </c>
      <c r="E1193" s="292"/>
      <c r="F1193" s="283"/>
      <c r="G1193" s="293"/>
    </row>
    <row r="1194" spans="1:7" ht="51" x14ac:dyDescent="0.2">
      <c r="A1194" s="294" t="s">
        <v>274</v>
      </c>
      <c r="B1194" s="284" t="s">
        <v>275</v>
      </c>
      <c r="C1194" s="295" t="s">
        <v>207</v>
      </c>
      <c r="D1194" s="295" t="s">
        <v>234</v>
      </c>
      <c r="E1194" s="292">
        <v>8.3000000000000001E-3</v>
      </c>
      <c r="F1194" s="283">
        <v>161.37</v>
      </c>
      <c r="G1194" s="293">
        <v>1.34</v>
      </c>
    </row>
    <row r="1195" spans="1:7" ht="51" x14ac:dyDescent="0.2">
      <c r="A1195" s="294" t="s">
        <v>276</v>
      </c>
      <c r="B1195" s="284" t="s">
        <v>277</v>
      </c>
      <c r="C1195" s="295" t="s">
        <v>207</v>
      </c>
      <c r="D1195" s="295" t="s">
        <v>237</v>
      </c>
      <c r="E1195" s="292">
        <v>1.5100000000000001E-2</v>
      </c>
      <c r="F1195" s="283">
        <v>68.52</v>
      </c>
      <c r="G1195" s="293">
        <v>1.03</v>
      </c>
    </row>
    <row r="1196" spans="1:7" ht="76.5" x14ac:dyDescent="0.2">
      <c r="A1196" s="294" t="s">
        <v>264</v>
      </c>
      <c r="B1196" s="284" t="s">
        <v>265</v>
      </c>
      <c r="C1196" s="295" t="s">
        <v>207</v>
      </c>
      <c r="D1196" s="295" t="s">
        <v>234</v>
      </c>
      <c r="E1196" s="292">
        <v>2.6700000000000002E-2</v>
      </c>
      <c r="F1196" s="283">
        <v>184.84</v>
      </c>
      <c r="G1196" s="293">
        <v>4.9400000000000004</v>
      </c>
    </row>
    <row r="1197" spans="1:7" ht="76.5" x14ac:dyDescent="0.2">
      <c r="A1197" s="294" t="s">
        <v>266</v>
      </c>
      <c r="B1197" s="284" t="s">
        <v>267</v>
      </c>
      <c r="C1197" s="295" t="s">
        <v>207</v>
      </c>
      <c r="D1197" s="295" t="s">
        <v>237</v>
      </c>
      <c r="E1197" s="292">
        <v>2.0299999999999999E-2</v>
      </c>
      <c r="F1197" s="283">
        <v>59.14</v>
      </c>
      <c r="G1197" s="293">
        <v>1.2</v>
      </c>
    </row>
    <row r="1198" spans="1:7" x14ac:dyDescent="0.2">
      <c r="A1198" s="296" t="s">
        <v>213</v>
      </c>
      <c r="B1198" s="297"/>
      <c r="C1198" s="297"/>
      <c r="D1198" s="297"/>
      <c r="E1198" s="297"/>
      <c r="F1198" s="297"/>
      <c r="G1198" s="298">
        <v>0.98</v>
      </c>
    </row>
    <row r="1199" spans="1:7" x14ac:dyDescent="0.2">
      <c r="A1199" s="296" t="s">
        <v>214</v>
      </c>
      <c r="B1199" s="297"/>
      <c r="C1199" s="297"/>
      <c r="D1199" s="297"/>
      <c r="E1199" s="297"/>
      <c r="F1199" s="297"/>
      <c r="G1199" s="298">
        <v>7.5299999999999994</v>
      </c>
    </row>
    <row r="1200" spans="1:7" x14ac:dyDescent="0.2">
      <c r="A1200" s="296" t="s">
        <v>215</v>
      </c>
      <c r="B1200" s="297"/>
      <c r="C1200" s="297"/>
      <c r="D1200" s="297"/>
      <c r="E1200" s="297"/>
      <c r="F1200" s="297"/>
      <c r="G1200" s="299">
        <v>8.51</v>
      </c>
    </row>
    <row r="1201" spans="1:7" x14ac:dyDescent="0.2">
      <c r="A1201" s="296" t="s">
        <v>2158</v>
      </c>
      <c r="B1201" s="297"/>
      <c r="C1201" s="297"/>
      <c r="D1201" s="297"/>
      <c r="E1201" s="297"/>
      <c r="F1201" s="297"/>
      <c r="G1201" s="298">
        <v>1.1299999999999999</v>
      </c>
    </row>
    <row r="1202" spans="1:7" x14ac:dyDescent="0.2">
      <c r="A1202" s="296" t="s">
        <v>217</v>
      </c>
      <c r="B1202" s="297"/>
      <c r="C1202" s="297"/>
      <c r="D1202" s="297"/>
      <c r="E1202" s="297"/>
      <c r="F1202" s="297"/>
      <c r="G1202" s="298">
        <v>2.0200000000000005</v>
      </c>
    </row>
    <row r="1203" spans="1:7" x14ac:dyDescent="0.2">
      <c r="A1203" s="296" t="s">
        <v>218</v>
      </c>
      <c r="B1203" s="297"/>
      <c r="C1203" s="297"/>
      <c r="D1203" s="297"/>
      <c r="E1203" s="297"/>
      <c r="F1203" s="297"/>
      <c r="G1203" s="298">
        <v>0</v>
      </c>
    </row>
    <row r="1204" spans="1:7" x14ac:dyDescent="0.2">
      <c r="A1204" s="296" t="s">
        <v>219</v>
      </c>
      <c r="B1204" s="297"/>
      <c r="C1204" s="297"/>
      <c r="D1204" s="297"/>
      <c r="E1204" s="297"/>
      <c r="F1204" s="297"/>
      <c r="G1204" s="298">
        <v>3.1500000000000004</v>
      </c>
    </row>
    <row r="1205" spans="1:7" x14ac:dyDescent="0.2">
      <c r="A1205" s="296" t="s">
        <v>220</v>
      </c>
      <c r="B1205" s="297"/>
      <c r="C1205" s="297"/>
      <c r="D1205" s="297"/>
      <c r="E1205" s="297"/>
      <c r="F1205" s="297"/>
      <c r="G1205" s="299">
        <f>ROUND(G1200+G1204,2)</f>
        <v>11.66</v>
      </c>
    </row>
    <row r="1206" spans="1:7" x14ac:dyDescent="0.2">
      <c r="A1206" s="296" t="s">
        <v>221</v>
      </c>
      <c r="B1206" s="297"/>
      <c r="C1206" s="297"/>
      <c r="D1206" s="297"/>
      <c r="E1206" s="297"/>
      <c r="F1206" s="297"/>
      <c r="G1206" s="298">
        <v>10.95</v>
      </c>
    </row>
    <row r="1207" spans="1:7" x14ac:dyDescent="0.2">
      <c r="A1207" s="296" t="s">
        <v>222</v>
      </c>
      <c r="B1207" s="297"/>
      <c r="C1207" s="297"/>
      <c r="D1207" s="297"/>
      <c r="E1207" s="297"/>
      <c r="F1207" s="297"/>
      <c r="G1207" s="299">
        <f>ROUND(G1205*G1206,2)</f>
        <v>127.68</v>
      </c>
    </row>
    <row r="1208" spans="1:7" x14ac:dyDescent="0.2">
      <c r="A1208" s="300"/>
      <c r="B1208" s="301"/>
      <c r="C1208" s="301"/>
      <c r="D1208" s="301"/>
      <c r="E1208" s="301"/>
      <c r="F1208" s="301"/>
      <c r="G1208" s="302"/>
    </row>
    <row r="1209" spans="1:7" x14ac:dyDescent="0.2">
      <c r="A1209" s="287" t="s">
        <v>776</v>
      </c>
      <c r="B1209" s="288" t="s">
        <v>758</v>
      </c>
      <c r="C1209" s="288"/>
      <c r="D1209" s="288"/>
      <c r="E1209" s="288"/>
      <c r="F1209" s="288"/>
      <c r="G1209" s="289"/>
    </row>
    <row r="1210" spans="1:7" ht="51" x14ac:dyDescent="0.2">
      <c r="A1210" s="287" t="s">
        <v>191</v>
      </c>
      <c r="B1210" s="290" t="s">
        <v>192</v>
      </c>
      <c r="C1210" s="291" t="s">
        <v>207</v>
      </c>
      <c r="D1210" s="291" t="s">
        <v>40</v>
      </c>
      <c r="E1210" s="292"/>
      <c r="F1210" s="283"/>
      <c r="G1210" s="293"/>
    </row>
    <row r="1211" spans="1:7" ht="25.5" x14ac:dyDescent="0.2">
      <c r="A1211" s="294">
        <v>20065</v>
      </c>
      <c r="B1211" s="284" t="s">
        <v>308</v>
      </c>
      <c r="C1211" s="295" t="s">
        <v>224</v>
      </c>
      <c r="D1211" s="295" t="s">
        <v>40</v>
      </c>
      <c r="E1211" s="292">
        <v>1.0548999999999999</v>
      </c>
      <c r="F1211" s="283">
        <v>46.79</v>
      </c>
      <c r="G1211" s="293">
        <v>49.36</v>
      </c>
    </row>
    <row r="1212" spans="1:7" x14ac:dyDescent="0.2">
      <c r="A1212" s="294">
        <v>38383</v>
      </c>
      <c r="B1212" s="284" t="s">
        <v>309</v>
      </c>
      <c r="C1212" s="295" t="s">
        <v>224</v>
      </c>
      <c r="D1212" s="295" t="s">
        <v>35</v>
      </c>
      <c r="E1212" s="292">
        <v>1.7299999999999999E-2</v>
      </c>
      <c r="F1212" s="283">
        <v>2.38</v>
      </c>
      <c r="G1212" s="293">
        <v>0.04</v>
      </c>
    </row>
    <row r="1213" spans="1:7" ht="38.25" x14ac:dyDescent="0.2">
      <c r="A1213" s="294" t="s">
        <v>310</v>
      </c>
      <c r="B1213" s="284" t="s">
        <v>311</v>
      </c>
      <c r="C1213" s="295" t="s">
        <v>207</v>
      </c>
      <c r="D1213" s="295" t="s">
        <v>210</v>
      </c>
      <c r="E1213" s="292">
        <v>0.31140000000000001</v>
      </c>
      <c r="F1213" s="283">
        <v>20.07</v>
      </c>
      <c r="G1213" s="293">
        <v>6.25</v>
      </c>
    </row>
    <row r="1214" spans="1:7" ht="25.5" x14ac:dyDescent="0.2">
      <c r="A1214" s="294" t="s">
        <v>312</v>
      </c>
      <c r="B1214" s="284" t="s">
        <v>313</v>
      </c>
      <c r="C1214" s="295" t="s">
        <v>207</v>
      </c>
      <c r="D1214" s="295" t="s">
        <v>210</v>
      </c>
      <c r="E1214" s="292">
        <v>0.31140000000000001</v>
      </c>
      <c r="F1214" s="283">
        <v>23.53</v>
      </c>
      <c r="G1214" s="293">
        <v>7.33</v>
      </c>
    </row>
    <row r="1215" spans="1:7" x14ac:dyDescent="0.2">
      <c r="A1215" s="296" t="s">
        <v>213</v>
      </c>
      <c r="B1215" s="297"/>
      <c r="C1215" s="297"/>
      <c r="D1215" s="297"/>
      <c r="E1215" s="297"/>
      <c r="F1215" s="297"/>
      <c r="G1215" s="298">
        <v>8.1300000000000008</v>
      </c>
    </row>
    <row r="1216" spans="1:7" x14ac:dyDescent="0.2">
      <c r="A1216" s="296" t="s">
        <v>214</v>
      </c>
      <c r="B1216" s="297"/>
      <c r="C1216" s="297"/>
      <c r="D1216" s="297"/>
      <c r="E1216" s="297"/>
      <c r="F1216" s="297"/>
      <c r="G1216" s="298">
        <v>54.849999999999994</v>
      </c>
    </row>
    <row r="1217" spans="1:7" x14ac:dyDescent="0.2">
      <c r="A1217" s="296" t="s">
        <v>215</v>
      </c>
      <c r="B1217" s="297"/>
      <c r="C1217" s="297"/>
      <c r="D1217" s="297"/>
      <c r="E1217" s="297"/>
      <c r="F1217" s="297"/>
      <c r="G1217" s="299">
        <v>62.98</v>
      </c>
    </row>
    <row r="1218" spans="1:7" x14ac:dyDescent="0.2">
      <c r="A1218" s="296" t="s">
        <v>2158</v>
      </c>
      <c r="B1218" s="297"/>
      <c r="C1218" s="297"/>
      <c r="D1218" s="297"/>
      <c r="E1218" s="297"/>
      <c r="F1218" s="297"/>
      <c r="G1218" s="298">
        <v>9.36</v>
      </c>
    </row>
    <row r="1219" spans="1:7" x14ac:dyDescent="0.2">
      <c r="A1219" s="296" t="s">
        <v>217</v>
      </c>
      <c r="B1219" s="297"/>
      <c r="C1219" s="297"/>
      <c r="D1219" s="297"/>
      <c r="E1219" s="297"/>
      <c r="F1219" s="297"/>
      <c r="G1219" s="298">
        <v>15.180000000223517</v>
      </c>
    </row>
    <row r="1220" spans="1:7" x14ac:dyDescent="0.2">
      <c r="A1220" s="296" t="s">
        <v>218</v>
      </c>
      <c r="B1220" s="297"/>
      <c r="C1220" s="297"/>
      <c r="D1220" s="297"/>
      <c r="E1220" s="297"/>
      <c r="F1220" s="297"/>
      <c r="G1220" s="298">
        <v>0</v>
      </c>
    </row>
    <row r="1221" spans="1:7" x14ac:dyDescent="0.2">
      <c r="A1221" s="296" t="s">
        <v>219</v>
      </c>
      <c r="B1221" s="297"/>
      <c r="C1221" s="297"/>
      <c r="D1221" s="297"/>
      <c r="E1221" s="297"/>
      <c r="F1221" s="297"/>
      <c r="G1221" s="298">
        <v>24.54</v>
      </c>
    </row>
    <row r="1222" spans="1:7" x14ac:dyDescent="0.2">
      <c r="A1222" s="296" t="s">
        <v>220</v>
      </c>
      <c r="B1222" s="297"/>
      <c r="C1222" s="297"/>
      <c r="D1222" s="297"/>
      <c r="E1222" s="297"/>
      <c r="F1222" s="297"/>
      <c r="G1222" s="299">
        <f>ROUND(G1217+G1221,2)</f>
        <v>87.52</v>
      </c>
    </row>
    <row r="1223" spans="1:7" x14ac:dyDescent="0.2">
      <c r="A1223" s="296" t="s">
        <v>221</v>
      </c>
      <c r="B1223" s="297"/>
      <c r="C1223" s="297"/>
      <c r="D1223" s="297"/>
      <c r="E1223" s="297"/>
      <c r="F1223" s="297"/>
      <c r="G1223" s="298">
        <v>3</v>
      </c>
    </row>
    <row r="1224" spans="1:7" x14ac:dyDescent="0.2">
      <c r="A1224" s="296" t="s">
        <v>222</v>
      </c>
      <c r="B1224" s="297"/>
      <c r="C1224" s="297"/>
      <c r="D1224" s="297"/>
      <c r="E1224" s="297"/>
      <c r="F1224" s="297"/>
      <c r="G1224" s="299">
        <f>ROUND(G1222*G1223,2)</f>
        <v>262.56</v>
      </c>
    </row>
    <row r="1225" spans="1:7" x14ac:dyDescent="0.2">
      <c r="A1225" s="300"/>
      <c r="B1225" s="301"/>
      <c r="C1225" s="301"/>
      <c r="D1225" s="301"/>
      <c r="E1225" s="301"/>
      <c r="F1225" s="301"/>
      <c r="G1225" s="302"/>
    </row>
    <row r="1226" spans="1:7" ht="63.75" x14ac:dyDescent="0.2">
      <c r="A1226" s="287" t="s">
        <v>58</v>
      </c>
      <c r="B1226" s="290" t="s">
        <v>59</v>
      </c>
      <c r="C1226" s="291" t="s">
        <v>207</v>
      </c>
      <c r="D1226" s="291" t="s">
        <v>37</v>
      </c>
      <c r="E1226" s="292"/>
      <c r="F1226" s="283"/>
      <c r="G1226" s="293"/>
    </row>
    <row r="1227" spans="1:7" ht="38.25" x14ac:dyDescent="0.2">
      <c r="A1227" s="294">
        <v>2692</v>
      </c>
      <c r="B1227" s="284" t="s">
        <v>314</v>
      </c>
      <c r="C1227" s="295" t="s">
        <v>224</v>
      </c>
      <c r="D1227" s="295" t="s">
        <v>315</v>
      </c>
      <c r="E1227" s="292">
        <v>1.7000000000000001E-2</v>
      </c>
      <c r="F1227" s="283">
        <v>6.46</v>
      </c>
      <c r="G1227" s="293">
        <v>0.11</v>
      </c>
    </row>
    <row r="1228" spans="1:7" ht="25.5" x14ac:dyDescent="0.2">
      <c r="A1228" s="294">
        <v>4491</v>
      </c>
      <c r="B1228" s="284" t="s">
        <v>223</v>
      </c>
      <c r="C1228" s="295" t="s">
        <v>224</v>
      </c>
      <c r="D1228" s="295" t="s">
        <v>40</v>
      </c>
      <c r="E1228" s="292">
        <v>0.37</v>
      </c>
      <c r="F1228" s="283">
        <v>8.14</v>
      </c>
      <c r="G1228" s="293">
        <v>3.01</v>
      </c>
    </row>
    <row r="1229" spans="1:7" ht="25.5" x14ac:dyDescent="0.2">
      <c r="A1229" s="294">
        <v>4517</v>
      </c>
      <c r="B1229" s="284" t="s">
        <v>316</v>
      </c>
      <c r="C1229" s="295" t="s">
        <v>224</v>
      </c>
      <c r="D1229" s="295" t="s">
        <v>40</v>
      </c>
      <c r="E1229" s="292">
        <v>0.44</v>
      </c>
      <c r="F1229" s="283">
        <v>2.85</v>
      </c>
      <c r="G1229" s="293">
        <v>1.25</v>
      </c>
    </row>
    <row r="1230" spans="1:7" ht="25.5" x14ac:dyDescent="0.2">
      <c r="A1230" s="294">
        <v>5068</v>
      </c>
      <c r="B1230" s="284" t="s">
        <v>317</v>
      </c>
      <c r="C1230" s="295" t="s">
        <v>224</v>
      </c>
      <c r="D1230" s="295" t="s">
        <v>39</v>
      </c>
      <c r="E1230" s="292">
        <v>9.5000000000000001E-2</v>
      </c>
      <c r="F1230" s="283">
        <v>11.32</v>
      </c>
      <c r="G1230" s="293">
        <v>1.08</v>
      </c>
    </row>
    <row r="1231" spans="1:7" ht="38.25" x14ac:dyDescent="0.2">
      <c r="A1231" s="294">
        <v>6193</v>
      </c>
      <c r="B1231" s="284" t="s">
        <v>1089</v>
      </c>
      <c r="C1231" s="295" t="s">
        <v>224</v>
      </c>
      <c r="D1231" s="295" t="s">
        <v>40</v>
      </c>
      <c r="E1231" s="292">
        <v>1.38</v>
      </c>
      <c r="F1231" s="283">
        <v>23.54</v>
      </c>
      <c r="G1231" s="293">
        <v>32.49</v>
      </c>
    </row>
    <row r="1232" spans="1:7" ht="25.5" x14ac:dyDescent="0.2">
      <c r="A1232" s="294" t="s">
        <v>228</v>
      </c>
      <c r="B1232" s="284" t="s">
        <v>229</v>
      </c>
      <c r="C1232" s="295" t="s">
        <v>207</v>
      </c>
      <c r="D1232" s="295" t="s">
        <v>210</v>
      </c>
      <c r="E1232" s="292">
        <v>1.444</v>
      </c>
      <c r="F1232" s="283">
        <v>20.12</v>
      </c>
      <c r="G1232" s="293">
        <v>29.06</v>
      </c>
    </row>
    <row r="1233" spans="1:7" ht="25.5" x14ac:dyDescent="0.2">
      <c r="A1233" s="294" t="s">
        <v>230</v>
      </c>
      <c r="B1233" s="284" t="s">
        <v>231</v>
      </c>
      <c r="C1233" s="295" t="s">
        <v>207</v>
      </c>
      <c r="D1233" s="295" t="s">
        <v>210</v>
      </c>
      <c r="E1233" s="292">
        <v>2.3570000000000002</v>
      </c>
      <c r="F1233" s="283">
        <v>21.08</v>
      </c>
      <c r="G1233" s="293">
        <v>49.68</v>
      </c>
    </row>
    <row r="1234" spans="1:7" x14ac:dyDescent="0.2">
      <c r="A1234" s="296" t="s">
        <v>213</v>
      </c>
      <c r="B1234" s="297"/>
      <c r="C1234" s="297"/>
      <c r="D1234" s="297"/>
      <c r="E1234" s="297"/>
      <c r="F1234" s="297"/>
      <c r="G1234" s="298">
        <v>45.18</v>
      </c>
    </row>
    <row r="1235" spans="1:7" x14ac:dyDescent="0.2">
      <c r="A1235" s="296" t="s">
        <v>214</v>
      </c>
      <c r="B1235" s="297"/>
      <c r="C1235" s="297"/>
      <c r="D1235" s="297"/>
      <c r="E1235" s="297"/>
      <c r="F1235" s="297"/>
      <c r="G1235" s="298">
        <v>71.5</v>
      </c>
    </row>
    <row r="1236" spans="1:7" x14ac:dyDescent="0.2">
      <c r="A1236" s="296" t="s">
        <v>215</v>
      </c>
      <c r="B1236" s="297"/>
      <c r="C1236" s="297"/>
      <c r="D1236" s="297"/>
      <c r="E1236" s="297"/>
      <c r="F1236" s="297"/>
      <c r="G1236" s="299">
        <v>116.68</v>
      </c>
    </row>
    <row r="1237" spans="1:7" x14ac:dyDescent="0.2">
      <c r="A1237" s="296" t="s">
        <v>2158</v>
      </c>
      <c r="B1237" s="297"/>
      <c r="C1237" s="297"/>
      <c r="D1237" s="297"/>
      <c r="E1237" s="297"/>
      <c r="F1237" s="297"/>
      <c r="G1237" s="298">
        <v>51.96</v>
      </c>
    </row>
    <row r="1238" spans="1:7" x14ac:dyDescent="0.2">
      <c r="A1238" s="296" t="s">
        <v>217</v>
      </c>
      <c r="B1238" s="297"/>
      <c r="C1238" s="297"/>
      <c r="D1238" s="297"/>
      <c r="E1238" s="297"/>
      <c r="F1238" s="297"/>
      <c r="G1238" s="298">
        <v>35.42</v>
      </c>
    </row>
    <row r="1239" spans="1:7" x14ac:dyDescent="0.2">
      <c r="A1239" s="296" t="s">
        <v>218</v>
      </c>
      <c r="B1239" s="297"/>
      <c r="C1239" s="297"/>
      <c r="D1239" s="297"/>
      <c r="E1239" s="297"/>
      <c r="F1239" s="297"/>
      <c r="G1239" s="298">
        <v>0</v>
      </c>
    </row>
    <row r="1240" spans="1:7" x14ac:dyDescent="0.2">
      <c r="A1240" s="296" t="s">
        <v>219</v>
      </c>
      <c r="B1240" s="297"/>
      <c r="C1240" s="297"/>
      <c r="D1240" s="297"/>
      <c r="E1240" s="297"/>
      <c r="F1240" s="297"/>
      <c r="G1240" s="298">
        <v>87.38</v>
      </c>
    </row>
    <row r="1241" spans="1:7" x14ac:dyDescent="0.2">
      <c r="A1241" s="296" t="s">
        <v>220</v>
      </c>
      <c r="B1241" s="297"/>
      <c r="C1241" s="297"/>
      <c r="D1241" s="297"/>
      <c r="E1241" s="297"/>
      <c r="F1241" s="297"/>
      <c r="G1241" s="299">
        <f>ROUND(G1236+G1240,2)</f>
        <v>204.06</v>
      </c>
    </row>
    <row r="1242" spans="1:7" x14ac:dyDescent="0.2">
      <c r="A1242" s="296" t="s">
        <v>221</v>
      </c>
      <c r="B1242" s="297"/>
      <c r="C1242" s="297"/>
      <c r="D1242" s="297"/>
      <c r="E1242" s="297"/>
      <c r="F1242" s="297"/>
      <c r="G1242" s="298">
        <v>8.64</v>
      </c>
    </row>
    <row r="1243" spans="1:7" x14ac:dyDescent="0.2">
      <c r="A1243" s="296" t="s">
        <v>222</v>
      </c>
      <c r="B1243" s="297"/>
      <c r="C1243" s="297"/>
      <c r="D1243" s="297"/>
      <c r="E1243" s="297"/>
      <c r="F1243" s="297"/>
      <c r="G1243" s="299">
        <f>ROUND(G1241*G1242,2)</f>
        <v>1763.08</v>
      </c>
    </row>
    <row r="1244" spans="1:7" x14ac:dyDescent="0.2">
      <c r="A1244" s="300"/>
      <c r="B1244" s="301"/>
      <c r="C1244" s="301"/>
      <c r="D1244" s="301"/>
      <c r="E1244" s="301"/>
      <c r="F1244" s="301"/>
      <c r="G1244" s="302"/>
    </row>
    <row r="1245" spans="1:7" x14ac:dyDescent="0.2">
      <c r="A1245" s="287" t="s">
        <v>777</v>
      </c>
      <c r="B1245" s="288" t="s">
        <v>759</v>
      </c>
      <c r="C1245" s="288"/>
      <c r="D1245" s="288"/>
      <c r="E1245" s="288"/>
      <c r="F1245" s="288"/>
      <c r="G1245" s="289"/>
    </row>
    <row r="1246" spans="1:7" ht="38.25" x14ac:dyDescent="0.2">
      <c r="A1246" s="287" t="s">
        <v>194</v>
      </c>
      <c r="B1246" s="290" t="s">
        <v>195</v>
      </c>
      <c r="C1246" s="291" t="s">
        <v>207</v>
      </c>
      <c r="D1246" s="291" t="s">
        <v>39</v>
      </c>
      <c r="E1246" s="292"/>
      <c r="F1246" s="283"/>
      <c r="G1246" s="293"/>
    </row>
    <row r="1247" spans="1:7" ht="51" x14ac:dyDescent="0.2">
      <c r="A1247" s="294">
        <v>39017</v>
      </c>
      <c r="B1247" s="284" t="s">
        <v>278</v>
      </c>
      <c r="C1247" s="295" t="s">
        <v>224</v>
      </c>
      <c r="D1247" s="295" t="s">
        <v>35</v>
      </c>
      <c r="E1247" s="292">
        <v>0.05</v>
      </c>
      <c r="F1247" s="283">
        <v>0.22</v>
      </c>
      <c r="G1247" s="293">
        <v>0.01</v>
      </c>
    </row>
    <row r="1248" spans="1:7" ht="38.25" x14ac:dyDescent="0.2">
      <c r="A1248" s="294">
        <v>43132</v>
      </c>
      <c r="B1248" s="284" t="s">
        <v>279</v>
      </c>
      <c r="C1248" s="295" t="s">
        <v>224</v>
      </c>
      <c r="D1248" s="295" t="s">
        <v>39</v>
      </c>
      <c r="E1248" s="292">
        <v>2.5000000000000001E-2</v>
      </c>
      <c r="F1248" s="283">
        <v>21.66</v>
      </c>
      <c r="G1248" s="293">
        <v>0.54</v>
      </c>
    </row>
    <row r="1249" spans="1:7" ht="25.5" x14ac:dyDescent="0.2">
      <c r="A1249" s="294" t="s">
        <v>280</v>
      </c>
      <c r="B1249" s="284" t="s">
        <v>281</v>
      </c>
      <c r="C1249" s="295" t="s">
        <v>207</v>
      </c>
      <c r="D1249" s="295" t="s">
        <v>210</v>
      </c>
      <c r="E1249" s="292">
        <v>5.0000000000000001E-3</v>
      </c>
      <c r="F1249" s="283">
        <v>20.55</v>
      </c>
      <c r="G1249" s="293">
        <v>0.1</v>
      </c>
    </row>
    <row r="1250" spans="1:7" x14ac:dyDescent="0.2">
      <c r="A1250" s="294" t="s">
        <v>282</v>
      </c>
      <c r="B1250" s="284" t="s">
        <v>283</v>
      </c>
      <c r="C1250" s="295" t="s">
        <v>207</v>
      </c>
      <c r="D1250" s="295" t="s">
        <v>210</v>
      </c>
      <c r="E1250" s="292">
        <v>1.2E-2</v>
      </c>
      <c r="F1250" s="283">
        <v>21.54</v>
      </c>
      <c r="G1250" s="293">
        <v>0.26</v>
      </c>
    </row>
    <row r="1251" spans="1:7" ht="25.5" x14ac:dyDescent="0.2">
      <c r="A1251" s="294" t="s">
        <v>320</v>
      </c>
      <c r="B1251" s="284" t="s">
        <v>321</v>
      </c>
      <c r="C1251" s="295" t="s">
        <v>207</v>
      </c>
      <c r="D1251" s="295" t="s">
        <v>39</v>
      </c>
      <c r="E1251" s="292">
        <v>1</v>
      </c>
      <c r="F1251" s="283">
        <v>7.11</v>
      </c>
      <c r="G1251" s="293">
        <v>7.11</v>
      </c>
    </row>
    <row r="1252" spans="1:7" x14ac:dyDescent="0.2">
      <c r="A1252" s="296" t="s">
        <v>213</v>
      </c>
      <c r="B1252" s="297"/>
      <c r="C1252" s="297"/>
      <c r="D1252" s="297"/>
      <c r="E1252" s="297"/>
      <c r="F1252" s="297"/>
      <c r="G1252" s="298">
        <v>0.22</v>
      </c>
    </row>
    <row r="1253" spans="1:7" x14ac:dyDescent="0.2">
      <c r="A1253" s="296" t="s">
        <v>214</v>
      </c>
      <c r="B1253" s="297"/>
      <c r="C1253" s="297"/>
      <c r="D1253" s="297"/>
      <c r="E1253" s="297"/>
      <c r="F1253" s="297"/>
      <c r="G1253" s="298">
        <v>7.81</v>
      </c>
    </row>
    <row r="1254" spans="1:7" x14ac:dyDescent="0.2">
      <c r="A1254" s="296" t="s">
        <v>215</v>
      </c>
      <c r="B1254" s="297"/>
      <c r="C1254" s="297"/>
      <c r="D1254" s="297"/>
      <c r="E1254" s="297"/>
      <c r="F1254" s="297"/>
      <c r="G1254" s="299">
        <v>8.0299999999999994</v>
      </c>
    </row>
    <row r="1255" spans="1:7" x14ac:dyDescent="0.2">
      <c r="A1255" s="296" t="s">
        <v>2158</v>
      </c>
      <c r="B1255" s="297"/>
      <c r="C1255" s="297"/>
      <c r="D1255" s="297"/>
      <c r="E1255" s="297"/>
      <c r="F1255" s="297"/>
      <c r="G1255" s="298">
        <v>0.25</v>
      </c>
    </row>
    <row r="1256" spans="1:7" x14ac:dyDescent="0.2">
      <c r="A1256" s="296" t="s">
        <v>217</v>
      </c>
      <c r="B1256" s="297"/>
      <c r="C1256" s="297"/>
      <c r="D1256" s="297"/>
      <c r="E1256" s="297"/>
      <c r="F1256" s="297"/>
      <c r="G1256" s="298">
        <v>1.7400000000000002</v>
      </c>
    </row>
    <row r="1257" spans="1:7" x14ac:dyDescent="0.2">
      <c r="A1257" s="296" t="s">
        <v>218</v>
      </c>
      <c r="B1257" s="297"/>
      <c r="C1257" s="297"/>
      <c r="D1257" s="297"/>
      <c r="E1257" s="297"/>
      <c r="F1257" s="297"/>
      <c r="G1257" s="298">
        <v>0</v>
      </c>
    </row>
    <row r="1258" spans="1:7" x14ac:dyDescent="0.2">
      <c r="A1258" s="296" t="s">
        <v>219</v>
      </c>
      <c r="B1258" s="297"/>
      <c r="C1258" s="297"/>
      <c r="D1258" s="297"/>
      <c r="E1258" s="297"/>
      <c r="F1258" s="297"/>
      <c r="G1258" s="298">
        <v>1.9900000000000002</v>
      </c>
    </row>
    <row r="1259" spans="1:7" x14ac:dyDescent="0.2">
      <c r="A1259" s="296" t="s">
        <v>220</v>
      </c>
      <c r="B1259" s="297"/>
      <c r="C1259" s="297"/>
      <c r="D1259" s="297"/>
      <c r="E1259" s="297"/>
      <c r="F1259" s="297"/>
      <c r="G1259" s="299">
        <f>ROUND(G1254+G1258,2)</f>
        <v>10.02</v>
      </c>
    </row>
    <row r="1260" spans="1:7" x14ac:dyDescent="0.2">
      <c r="A1260" s="296" t="s">
        <v>221</v>
      </c>
      <c r="B1260" s="297"/>
      <c r="C1260" s="297"/>
      <c r="D1260" s="297"/>
      <c r="E1260" s="297"/>
      <c r="F1260" s="297"/>
      <c r="G1260" s="298">
        <v>18.5</v>
      </c>
    </row>
    <row r="1261" spans="1:7" x14ac:dyDescent="0.2">
      <c r="A1261" s="296" t="s">
        <v>222</v>
      </c>
      <c r="B1261" s="297"/>
      <c r="C1261" s="297"/>
      <c r="D1261" s="297"/>
      <c r="E1261" s="297"/>
      <c r="F1261" s="297"/>
      <c r="G1261" s="299">
        <f>ROUND(G1259*G1260,2)</f>
        <v>185.37</v>
      </c>
    </row>
    <row r="1262" spans="1:7" x14ac:dyDescent="0.2">
      <c r="A1262" s="300"/>
      <c r="B1262" s="301"/>
      <c r="C1262" s="301"/>
      <c r="D1262" s="301"/>
      <c r="E1262" s="301"/>
      <c r="F1262" s="301"/>
      <c r="G1262" s="302"/>
    </row>
    <row r="1263" spans="1:7" ht="51" x14ac:dyDescent="0.2">
      <c r="A1263" s="287" t="s">
        <v>457</v>
      </c>
      <c r="B1263" s="290" t="s">
        <v>458</v>
      </c>
      <c r="C1263" s="291" t="s">
        <v>207</v>
      </c>
      <c r="D1263" s="291" t="s">
        <v>39</v>
      </c>
      <c r="E1263" s="292"/>
      <c r="F1263" s="283"/>
      <c r="G1263" s="293"/>
    </row>
    <row r="1264" spans="1:7" ht="51" x14ac:dyDescent="0.2">
      <c r="A1264" s="294">
        <v>39017</v>
      </c>
      <c r="B1264" s="284" t="s">
        <v>278</v>
      </c>
      <c r="C1264" s="295" t="s">
        <v>224</v>
      </c>
      <c r="D1264" s="295" t="s">
        <v>35</v>
      </c>
      <c r="E1264" s="292">
        <v>0.317</v>
      </c>
      <c r="F1264" s="283">
        <v>0.22</v>
      </c>
      <c r="G1264" s="293">
        <v>7.0000000000000007E-2</v>
      </c>
    </row>
    <row r="1265" spans="1:7" ht="38.25" x14ac:dyDescent="0.2">
      <c r="A1265" s="294">
        <v>43132</v>
      </c>
      <c r="B1265" s="284" t="s">
        <v>279</v>
      </c>
      <c r="C1265" s="295" t="s">
        <v>224</v>
      </c>
      <c r="D1265" s="295" t="s">
        <v>39</v>
      </c>
      <c r="E1265" s="292">
        <v>2.5000000000000001E-2</v>
      </c>
      <c r="F1265" s="283">
        <v>21.66</v>
      </c>
      <c r="G1265" s="293">
        <v>0.54</v>
      </c>
    </row>
    <row r="1266" spans="1:7" ht="25.5" x14ac:dyDescent="0.2">
      <c r="A1266" s="294" t="s">
        <v>280</v>
      </c>
      <c r="B1266" s="284" t="s">
        <v>281</v>
      </c>
      <c r="C1266" s="295" t="s">
        <v>207</v>
      </c>
      <c r="D1266" s="295" t="s">
        <v>210</v>
      </c>
      <c r="E1266" s="292">
        <v>2.5000000000000001E-2</v>
      </c>
      <c r="F1266" s="283">
        <v>20.55</v>
      </c>
      <c r="G1266" s="293">
        <v>0.51</v>
      </c>
    </row>
    <row r="1267" spans="1:7" x14ac:dyDescent="0.2">
      <c r="A1267" s="294" t="s">
        <v>282</v>
      </c>
      <c r="B1267" s="284" t="s">
        <v>283</v>
      </c>
      <c r="C1267" s="295" t="s">
        <v>207</v>
      </c>
      <c r="D1267" s="295" t="s">
        <v>210</v>
      </c>
      <c r="E1267" s="292">
        <v>6.4000000000000001E-2</v>
      </c>
      <c r="F1267" s="283">
        <v>21.54</v>
      </c>
      <c r="G1267" s="293">
        <v>1.38</v>
      </c>
    </row>
    <row r="1268" spans="1:7" ht="25.5" x14ac:dyDescent="0.2">
      <c r="A1268" s="294" t="s">
        <v>1392</v>
      </c>
      <c r="B1268" s="284" t="s">
        <v>1393</v>
      </c>
      <c r="C1268" s="295" t="s">
        <v>207</v>
      </c>
      <c r="D1268" s="295" t="s">
        <v>39</v>
      </c>
      <c r="E1268" s="292">
        <v>1</v>
      </c>
      <c r="F1268" s="283">
        <v>6.11</v>
      </c>
      <c r="G1268" s="293">
        <v>6.11</v>
      </c>
    </row>
    <row r="1269" spans="1:7" x14ac:dyDescent="0.2">
      <c r="A1269" s="296" t="s">
        <v>213</v>
      </c>
      <c r="B1269" s="297"/>
      <c r="C1269" s="297"/>
      <c r="D1269" s="297"/>
      <c r="E1269" s="297"/>
      <c r="F1269" s="297"/>
      <c r="G1269" s="298">
        <v>1.1299999999999999</v>
      </c>
    </row>
    <row r="1270" spans="1:7" x14ac:dyDescent="0.2">
      <c r="A1270" s="296" t="s">
        <v>214</v>
      </c>
      <c r="B1270" s="297"/>
      <c r="C1270" s="297"/>
      <c r="D1270" s="297"/>
      <c r="E1270" s="297"/>
      <c r="F1270" s="297"/>
      <c r="G1270" s="298">
        <v>7.4899999999999993</v>
      </c>
    </row>
    <row r="1271" spans="1:7" x14ac:dyDescent="0.2">
      <c r="A1271" s="296" t="s">
        <v>215</v>
      </c>
      <c r="B1271" s="297"/>
      <c r="C1271" s="297"/>
      <c r="D1271" s="297"/>
      <c r="E1271" s="297"/>
      <c r="F1271" s="297"/>
      <c r="G1271" s="299">
        <v>8.6199999999999992</v>
      </c>
    </row>
    <row r="1272" spans="1:7" x14ac:dyDescent="0.2">
      <c r="A1272" s="296" t="s">
        <v>2158</v>
      </c>
      <c r="B1272" s="297"/>
      <c r="C1272" s="297"/>
      <c r="D1272" s="297"/>
      <c r="E1272" s="297"/>
      <c r="F1272" s="297"/>
      <c r="G1272" s="298">
        <v>1.3</v>
      </c>
    </row>
    <row r="1273" spans="1:7" x14ac:dyDescent="0.2">
      <c r="A1273" s="296" t="s">
        <v>217</v>
      </c>
      <c r="B1273" s="297"/>
      <c r="C1273" s="297"/>
      <c r="D1273" s="297"/>
      <c r="E1273" s="297"/>
      <c r="F1273" s="297"/>
      <c r="G1273" s="298">
        <v>2.080000000000001</v>
      </c>
    </row>
    <row r="1274" spans="1:7" x14ac:dyDescent="0.2">
      <c r="A1274" s="296" t="s">
        <v>218</v>
      </c>
      <c r="B1274" s="297"/>
      <c r="C1274" s="297"/>
      <c r="D1274" s="297"/>
      <c r="E1274" s="297"/>
      <c r="F1274" s="297"/>
      <c r="G1274" s="298">
        <v>0</v>
      </c>
    </row>
    <row r="1275" spans="1:7" x14ac:dyDescent="0.2">
      <c r="A1275" s="296" t="s">
        <v>219</v>
      </c>
      <c r="B1275" s="297"/>
      <c r="C1275" s="297"/>
      <c r="D1275" s="297"/>
      <c r="E1275" s="297"/>
      <c r="F1275" s="297"/>
      <c r="G1275" s="298">
        <v>3.3800000000000008</v>
      </c>
    </row>
    <row r="1276" spans="1:7" x14ac:dyDescent="0.2">
      <c r="A1276" s="296" t="s">
        <v>220</v>
      </c>
      <c r="B1276" s="297"/>
      <c r="C1276" s="297"/>
      <c r="D1276" s="297"/>
      <c r="E1276" s="297"/>
      <c r="F1276" s="297"/>
      <c r="G1276" s="299">
        <f>ROUND(G1271+G1275,2)</f>
        <v>12</v>
      </c>
    </row>
    <row r="1277" spans="1:7" x14ac:dyDescent="0.2">
      <c r="A1277" s="296" t="s">
        <v>221</v>
      </c>
      <c r="B1277" s="297"/>
      <c r="C1277" s="297"/>
      <c r="D1277" s="297"/>
      <c r="E1277" s="297"/>
      <c r="F1277" s="297"/>
      <c r="G1277" s="298">
        <v>606.9</v>
      </c>
    </row>
    <row r="1278" spans="1:7" x14ac:dyDescent="0.2">
      <c r="A1278" s="296" t="s">
        <v>222</v>
      </c>
      <c r="B1278" s="297"/>
      <c r="C1278" s="297"/>
      <c r="D1278" s="297"/>
      <c r="E1278" s="297"/>
      <c r="F1278" s="297"/>
      <c r="G1278" s="299">
        <f>ROUND(G1276*G1277,2)</f>
        <v>7282.8</v>
      </c>
    </row>
    <row r="1279" spans="1:7" x14ac:dyDescent="0.2">
      <c r="A1279" s="300"/>
      <c r="B1279" s="301"/>
      <c r="C1279" s="301"/>
      <c r="D1279" s="301"/>
      <c r="E1279" s="301"/>
      <c r="F1279" s="301"/>
      <c r="G1279" s="302"/>
    </row>
    <row r="1280" spans="1:7" x14ac:dyDescent="0.2">
      <c r="A1280" s="287" t="s">
        <v>1531</v>
      </c>
      <c r="B1280" s="288" t="s">
        <v>763</v>
      </c>
      <c r="C1280" s="288"/>
      <c r="D1280" s="288"/>
      <c r="E1280" s="288"/>
      <c r="F1280" s="288"/>
      <c r="G1280" s="289"/>
    </row>
    <row r="1281" spans="1:7" ht="51" x14ac:dyDescent="0.2">
      <c r="A1281" s="287" t="s">
        <v>62</v>
      </c>
      <c r="B1281" s="290" t="s">
        <v>63</v>
      </c>
      <c r="C1281" s="291" t="s">
        <v>207</v>
      </c>
      <c r="D1281" s="291" t="s">
        <v>38</v>
      </c>
      <c r="E1281" s="292"/>
      <c r="F1281" s="283"/>
      <c r="G1281" s="293"/>
    </row>
    <row r="1282" spans="1:7" ht="63.75" x14ac:dyDescent="0.2">
      <c r="A1282" s="294">
        <v>1525</v>
      </c>
      <c r="B1282" s="284" t="s">
        <v>322</v>
      </c>
      <c r="C1282" s="295" t="s">
        <v>224</v>
      </c>
      <c r="D1282" s="295" t="s">
        <v>38</v>
      </c>
      <c r="E1282" s="292">
        <v>1.06</v>
      </c>
      <c r="F1282" s="283">
        <v>494.97</v>
      </c>
      <c r="G1282" s="293">
        <v>524.66999999999996</v>
      </c>
    </row>
    <row r="1283" spans="1:7" x14ac:dyDescent="0.2">
      <c r="A1283" s="294" t="s">
        <v>288</v>
      </c>
      <c r="B1283" s="284" t="s">
        <v>289</v>
      </c>
      <c r="C1283" s="295" t="s">
        <v>207</v>
      </c>
      <c r="D1283" s="295" t="s">
        <v>210</v>
      </c>
      <c r="E1283" s="292">
        <v>0.41099999999999998</v>
      </c>
      <c r="F1283" s="283">
        <v>21.66</v>
      </c>
      <c r="G1283" s="293">
        <v>8.9</v>
      </c>
    </row>
    <row r="1284" spans="1:7" ht="25.5" x14ac:dyDescent="0.2">
      <c r="A1284" s="294" t="s">
        <v>246</v>
      </c>
      <c r="B1284" s="284" t="s">
        <v>247</v>
      </c>
      <c r="C1284" s="295" t="s">
        <v>207</v>
      </c>
      <c r="D1284" s="295" t="s">
        <v>210</v>
      </c>
      <c r="E1284" s="292">
        <v>0.41099999999999998</v>
      </c>
      <c r="F1284" s="283">
        <v>19.41</v>
      </c>
      <c r="G1284" s="293">
        <v>7.98</v>
      </c>
    </row>
    <row r="1285" spans="1:7" ht="51" x14ac:dyDescent="0.2">
      <c r="A1285" s="294" t="s">
        <v>323</v>
      </c>
      <c r="B1285" s="284" t="s">
        <v>324</v>
      </c>
      <c r="C1285" s="295" t="s">
        <v>207</v>
      </c>
      <c r="D1285" s="295" t="s">
        <v>234</v>
      </c>
      <c r="E1285" s="292">
        <v>5.2999999999999999E-2</v>
      </c>
      <c r="F1285" s="283">
        <v>1.39</v>
      </c>
      <c r="G1285" s="293">
        <v>7.0000000000000007E-2</v>
      </c>
    </row>
    <row r="1286" spans="1:7" ht="51" x14ac:dyDescent="0.2">
      <c r="A1286" s="294" t="s">
        <v>325</v>
      </c>
      <c r="B1286" s="284" t="s">
        <v>326</v>
      </c>
      <c r="C1286" s="295" t="s">
        <v>207</v>
      </c>
      <c r="D1286" s="295" t="s">
        <v>237</v>
      </c>
      <c r="E1286" s="292">
        <v>4.9000000000000002E-2</v>
      </c>
      <c r="F1286" s="283">
        <v>0.56999999999999995</v>
      </c>
      <c r="G1286" s="293">
        <v>0.03</v>
      </c>
    </row>
    <row r="1287" spans="1:7" x14ac:dyDescent="0.2">
      <c r="A1287" s="296" t="s">
        <v>213</v>
      </c>
      <c r="B1287" s="297"/>
      <c r="C1287" s="297"/>
      <c r="D1287" s="297"/>
      <c r="E1287" s="297"/>
      <c r="F1287" s="297"/>
      <c r="G1287" s="298">
        <v>9.2799999999999994</v>
      </c>
    </row>
    <row r="1288" spans="1:7" x14ac:dyDescent="0.2">
      <c r="A1288" s="296" t="s">
        <v>214</v>
      </c>
      <c r="B1288" s="297"/>
      <c r="C1288" s="297"/>
      <c r="D1288" s="297"/>
      <c r="E1288" s="297"/>
      <c r="F1288" s="297"/>
      <c r="G1288" s="298">
        <v>532.37</v>
      </c>
    </row>
    <row r="1289" spans="1:7" x14ac:dyDescent="0.2">
      <c r="A1289" s="296" t="s">
        <v>215</v>
      </c>
      <c r="B1289" s="297"/>
      <c r="C1289" s="297"/>
      <c r="D1289" s="297"/>
      <c r="E1289" s="297"/>
      <c r="F1289" s="297"/>
      <c r="G1289" s="299">
        <v>541.65</v>
      </c>
    </row>
    <row r="1290" spans="1:7" x14ac:dyDescent="0.2">
      <c r="A1290" s="296" t="s">
        <v>2158</v>
      </c>
      <c r="B1290" s="297"/>
      <c r="C1290" s="297"/>
      <c r="D1290" s="297"/>
      <c r="E1290" s="297"/>
      <c r="F1290" s="297"/>
      <c r="G1290" s="298">
        <v>10.67</v>
      </c>
    </row>
    <row r="1291" spans="1:7" x14ac:dyDescent="0.2">
      <c r="A1291" s="296" t="s">
        <v>217</v>
      </c>
      <c r="B1291" s="297"/>
      <c r="C1291" s="297"/>
      <c r="D1291" s="297"/>
      <c r="E1291" s="297"/>
      <c r="F1291" s="297"/>
      <c r="G1291" s="298">
        <v>115.98999999999997</v>
      </c>
    </row>
    <row r="1292" spans="1:7" x14ac:dyDescent="0.2">
      <c r="A1292" s="296" t="s">
        <v>218</v>
      </c>
      <c r="B1292" s="297"/>
      <c r="C1292" s="297"/>
      <c r="D1292" s="297"/>
      <c r="E1292" s="297"/>
      <c r="F1292" s="297"/>
      <c r="G1292" s="298">
        <v>0</v>
      </c>
    </row>
    <row r="1293" spans="1:7" x14ac:dyDescent="0.2">
      <c r="A1293" s="296" t="s">
        <v>219</v>
      </c>
      <c r="B1293" s="297"/>
      <c r="C1293" s="297"/>
      <c r="D1293" s="297"/>
      <c r="E1293" s="297"/>
      <c r="F1293" s="297"/>
      <c r="G1293" s="298">
        <v>126.65999999999997</v>
      </c>
    </row>
    <row r="1294" spans="1:7" x14ac:dyDescent="0.2">
      <c r="A1294" s="296" t="s">
        <v>220</v>
      </c>
      <c r="B1294" s="297"/>
      <c r="C1294" s="297"/>
      <c r="D1294" s="297"/>
      <c r="E1294" s="297"/>
      <c r="F1294" s="297"/>
      <c r="G1294" s="299">
        <f>ROUND(G1289+G1293,2)</f>
        <v>668.31</v>
      </c>
    </row>
    <row r="1295" spans="1:7" x14ac:dyDescent="0.2">
      <c r="A1295" s="296" t="s">
        <v>221</v>
      </c>
      <c r="B1295" s="297"/>
      <c r="C1295" s="297"/>
      <c r="D1295" s="297"/>
      <c r="E1295" s="297"/>
      <c r="F1295" s="297"/>
      <c r="G1295" s="298">
        <v>7.8</v>
      </c>
    </row>
    <row r="1296" spans="1:7" x14ac:dyDescent="0.2">
      <c r="A1296" s="296" t="s">
        <v>222</v>
      </c>
      <c r="B1296" s="297"/>
      <c r="C1296" s="297"/>
      <c r="D1296" s="297"/>
      <c r="E1296" s="297"/>
      <c r="F1296" s="297"/>
      <c r="G1296" s="299">
        <f>ROUND(G1294*G1295,2)</f>
        <v>5212.82</v>
      </c>
    </row>
    <row r="1297" spans="1:7" x14ac:dyDescent="0.2">
      <c r="A1297" s="300"/>
      <c r="B1297" s="301"/>
      <c r="C1297" s="301"/>
      <c r="D1297" s="301"/>
      <c r="E1297" s="301"/>
      <c r="F1297" s="301"/>
      <c r="G1297" s="302"/>
    </row>
    <row r="1298" spans="1:7" x14ac:dyDescent="0.2">
      <c r="A1298" s="287">
        <v>5</v>
      </c>
      <c r="B1298" s="288" t="s">
        <v>425</v>
      </c>
      <c r="C1298" s="288"/>
      <c r="D1298" s="288"/>
      <c r="E1298" s="288"/>
      <c r="F1298" s="288"/>
      <c r="G1298" s="289"/>
    </row>
    <row r="1299" spans="1:7" x14ac:dyDescent="0.2">
      <c r="A1299" s="287" t="s">
        <v>197</v>
      </c>
      <c r="B1299" s="288" t="s">
        <v>426</v>
      </c>
      <c r="C1299" s="288"/>
      <c r="D1299" s="288"/>
      <c r="E1299" s="288"/>
      <c r="F1299" s="288"/>
      <c r="G1299" s="289"/>
    </row>
    <row r="1300" spans="1:7" ht="25.5" x14ac:dyDescent="0.2">
      <c r="A1300" s="287" t="s">
        <v>573</v>
      </c>
      <c r="B1300" s="290" t="s">
        <v>574</v>
      </c>
      <c r="C1300" s="291" t="s">
        <v>207</v>
      </c>
      <c r="D1300" s="291" t="s">
        <v>38</v>
      </c>
      <c r="E1300" s="292"/>
      <c r="F1300" s="283"/>
      <c r="G1300" s="293"/>
    </row>
    <row r="1301" spans="1:7" x14ac:dyDescent="0.2">
      <c r="A1301" s="294" t="s">
        <v>288</v>
      </c>
      <c r="B1301" s="284" t="s">
        <v>289</v>
      </c>
      <c r="C1301" s="295" t="s">
        <v>207</v>
      </c>
      <c r="D1301" s="295" t="s">
        <v>210</v>
      </c>
      <c r="E1301" s="292">
        <v>8.2972999999999999</v>
      </c>
      <c r="F1301" s="283">
        <v>21.66</v>
      </c>
      <c r="G1301" s="293">
        <v>179.69</v>
      </c>
    </row>
    <row r="1302" spans="1:7" ht="25.5" x14ac:dyDescent="0.2">
      <c r="A1302" s="294" t="s">
        <v>246</v>
      </c>
      <c r="B1302" s="284" t="s">
        <v>247</v>
      </c>
      <c r="C1302" s="295" t="s">
        <v>207</v>
      </c>
      <c r="D1302" s="295" t="s">
        <v>210</v>
      </c>
      <c r="E1302" s="292">
        <v>5.5315000000000003</v>
      </c>
      <c r="F1302" s="283">
        <v>19.41</v>
      </c>
      <c r="G1302" s="293">
        <v>107.38</v>
      </c>
    </row>
    <row r="1303" spans="1:7" ht="51" x14ac:dyDescent="0.2">
      <c r="A1303" s="294" t="s">
        <v>1071</v>
      </c>
      <c r="B1303" s="284" t="s">
        <v>1072</v>
      </c>
      <c r="C1303" s="295" t="s">
        <v>207</v>
      </c>
      <c r="D1303" s="295" t="s">
        <v>38</v>
      </c>
      <c r="E1303" s="292">
        <v>1.2030000000000001</v>
      </c>
      <c r="F1303" s="283">
        <v>490.08</v>
      </c>
      <c r="G1303" s="293">
        <v>589.55999999999995</v>
      </c>
    </row>
    <row r="1304" spans="1:7" x14ac:dyDescent="0.2">
      <c r="A1304" s="296" t="s">
        <v>213</v>
      </c>
      <c r="B1304" s="297"/>
      <c r="C1304" s="297"/>
      <c r="D1304" s="297"/>
      <c r="E1304" s="297"/>
      <c r="F1304" s="297"/>
      <c r="G1304" s="298">
        <v>213.92</v>
      </c>
    </row>
    <row r="1305" spans="1:7" x14ac:dyDescent="0.2">
      <c r="A1305" s="296" t="s">
        <v>214</v>
      </c>
      <c r="B1305" s="297"/>
      <c r="C1305" s="297"/>
      <c r="D1305" s="297"/>
      <c r="E1305" s="297"/>
      <c r="F1305" s="297"/>
      <c r="G1305" s="298">
        <v>662.71</v>
      </c>
    </row>
    <row r="1306" spans="1:7" x14ac:dyDescent="0.2">
      <c r="A1306" s="296" t="s">
        <v>215</v>
      </c>
      <c r="B1306" s="297"/>
      <c r="C1306" s="297"/>
      <c r="D1306" s="297"/>
      <c r="E1306" s="297"/>
      <c r="F1306" s="297"/>
      <c r="G1306" s="299">
        <v>876.63</v>
      </c>
    </row>
    <row r="1307" spans="1:7" x14ac:dyDescent="0.2">
      <c r="A1307" s="296" t="s">
        <v>2158</v>
      </c>
      <c r="B1307" s="297"/>
      <c r="C1307" s="297"/>
      <c r="D1307" s="297"/>
      <c r="E1307" s="297"/>
      <c r="F1307" s="297"/>
      <c r="G1307" s="298">
        <v>246.03000000000011</v>
      </c>
    </row>
    <row r="1308" spans="1:7" x14ac:dyDescent="0.2">
      <c r="A1308" s="296" t="s">
        <v>217</v>
      </c>
      <c r="B1308" s="297"/>
      <c r="C1308" s="297"/>
      <c r="D1308" s="297"/>
      <c r="E1308" s="297"/>
      <c r="F1308" s="297"/>
      <c r="G1308" s="298">
        <v>235.76</v>
      </c>
    </row>
    <row r="1309" spans="1:7" x14ac:dyDescent="0.2">
      <c r="A1309" s="296" t="s">
        <v>218</v>
      </c>
      <c r="B1309" s="297"/>
      <c r="C1309" s="297"/>
      <c r="D1309" s="297"/>
      <c r="E1309" s="297"/>
      <c r="F1309" s="297"/>
      <c r="G1309" s="298">
        <v>0</v>
      </c>
    </row>
    <row r="1310" spans="1:7" x14ac:dyDescent="0.2">
      <c r="A1310" s="296" t="s">
        <v>219</v>
      </c>
      <c r="B1310" s="297"/>
      <c r="C1310" s="297"/>
      <c r="D1310" s="297"/>
      <c r="E1310" s="297"/>
      <c r="F1310" s="297"/>
      <c r="G1310" s="298">
        <v>481.79000000000008</v>
      </c>
    </row>
    <row r="1311" spans="1:7" x14ac:dyDescent="0.2">
      <c r="A1311" s="296" t="s">
        <v>220</v>
      </c>
      <c r="B1311" s="297"/>
      <c r="C1311" s="297"/>
      <c r="D1311" s="297"/>
      <c r="E1311" s="297"/>
      <c r="F1311" s="297"/>
      <c r="G1311" s="299">
        <f>ROUND(G1306+G1310,2)</f>
        <v>1358.42</v>
      </c>
    </row>
    <row r="1312" spans="1:7" x14ac:dyDescent="0.2">
      <c r="A1312" s="296" t="s">
        <v>221</v>
      </c>
      <c r="B1312" s="297"/>
      <c r="C1312" s="297"/>
      <c r="D1312" s="297"/>
      <c r="E1312" s="297"/>
      <c r="F1312" s="297"/>
      <c r="G1312" s="298">
        <v>0.6</v>
      </c>
    </row>
    <row r="1313" spans="1:7" x14ac:dyDescent="0.2">
      <c r="A1313" s="296" t="s">
        <v>222</v>
      </c>
      <c r="B1313" s="297"/>
      <c r="C1313" s="297"/>
      <c r="D1313" s="297"/>
      <c r="E1313" s="297"/>
      <c r="F1313" s="297"/>
      <c r="G1313" s="299">
        <f>ROUND(G1311*G1312,2)</f>
        <v>815.05</v>
      </c>
    </row>
    <row r="1314" spans="1:7" x14ac:dyDescent="0.2">
      <c r="A1314" s="300"/>
      <c r="B1314" s="301"/>
      <c r="C1314" s="301"/>
      <c r="D1314" s="301"/>
      <c r="E1314" s="301"/>
      <c r="F1314" s="301"/>
      <c r="G1314" s="302"/>
    </row>
    <row r="1315" spans="1:7" ht="38.25" x14ac:dyDescent="0.2">
      <c r="A1315" s="287" t="s">
        <v>575</v>
      </c>
      <c r="B1315" s="290" t="s">
        <v>576</v>
      </c>
      <c r="C1315" s="291" t="s">
        <v>207</v>
      </c>
      <c r="D1315" s="291" t="s">
        <v>39</v>
      </c>
      <c r="E1315" s="292"/>
      <c r="F1315" s="283"/>
      <c r="G1315" s="293"/>
    </row>
    <row r="1316" spans="1:7" x14ac:dyDescent="0.2">
      <c r="A1316" s="294">
        <v>34</v>
      </c>
      <c r="B1316" s="284" t="s">
        <v>399</v>
      </c>
      <c r="C1316" s="295" t="s">
        <v>224</v>
      </c>
      <c r="D1316" s="295" t="s">
        <v>39</v>
      </c>
      <c r="E1316" s="292">
        <v>1</v>
      </c>
      <c r="F1316" s="283">
        <v>6.23</v>
      </c>
      <c r="G1316" s="293">
        <v>6.23</v>
      </c>
    </row>
    <row r="1317" spans="1:7" ht="25.5" x14ac:dyDescent="0.2">
      <c r="A1317" s="294" t="s">
        <v>280</v>
      </c>
      <c r="B1317" s="284" t="s">
        <v>281</v>
      </c>
      <c r="C1317" s="295" t="s">
        <v>207</v>
      </c>
      <c r="D1317" s="295" t="s">
        <v>210</v>
      </c>
      <c r="E1317" s="292">
        <v>4.1000000000000002E-2</v>
      </c>
      <c r="F1317" s="283">
        <v>20.55</v>
      </c>
      <c r="G1317" s="293">
        <v>0.84</v>
      </c>
    </row>
    <row r="1318" spans="1:7" x14ac:dyDescent="0.2">
      <c r="A1318" s="294" t="s">
        <v>282</v>
      </c>
      <c r="B1318" s="284" t="s">
        <v>283</v>
      </c>
      <c r="C1318" s="295" t="s">
        <v>207</v>
      </c>
      <c r="D1318" s="295" t="s">
        <v>210</v>
      </c>
      <c r="E1318" s="292">
        <v>6.1499999999999999E-2</v>
      </c>
      <c r="F1318" s="283">
        <v>21.54</v>
      </c>
      <c r="G1318" s="293">
        <v>1.32</v>
      </c>
    </row>
    <row r="1319" spans="1:7" x14ac:dyDescent="0.2">
      <c r="A1319" s="296" t="s">
        <v>213</v>
      </c>
      <c r="B1319" s="297"/>
      <c r="C1319" s="297"/>
      <c r="D1319" s="297"/>
      <c r="E1319" s="297"/>
      <c r="F1319" s="297"/>
      <c r="G1319" s="298">
        <v>1.21</v>
      </c>
    </row>
    <row r="1320" spans="1:7" x14ac:dyDescent="0.2">
      <c r="A1320" s="296" t="s">
        <v>214</v>
      </c>
      <c r="B1320" s="297"/>
      <c r="C1320" s="297"/>
      <c r="D1320" s="297"/>
      <c r="E1320" s="297"/>
      <c r="F1320" s="297"/>
      <c r="G1320" s="298">
        <v>7.19</v>
      </c>
    </row>
    <row r="1321" spans="1:7" x14ac:dyDescent="0.2">
      <c r="A1321" s="296" t="s">
        <v>215</v>
      </c>
      <c r="B1321" s="297"/>
      <c r="C1321" s="297"/>
      <c r="D1321" s="297"/>
      <c r="E1321" s="297"/>
      <c r="F1321" s="297"/>
      <c r="G1321" s="299">
        <v>8.4</v>
      </c>
    </row>
    <row r="1322" spans="1:7" x14ac:dyDescent="0.2">
      <c r="A1322" s="296" t="s">
        <v>2158</v>
      </c>
      <c r="B1322" s="297"/>
      <c r="C1322" s="297"/>
      <c r="D1322" s="297"/>
      <c r="E1322" s="297"/>
      <c r="F1322" s="297"/>
      <c r="G1322" s="298">
        <v>1.4</v>
      </c>
    </row>
    <row r="1323" spans="1:7" x14ac:dyDescent="0.2">
      <c r="A1323" s="296" t="s">
        <v>217</v>
      </c>
      <c r="B1323" s="297"/>
      <c r="C1323" s="297"/>
      <c r="D1323" s="297"/>
      <c r="E1323" s="297"/>
      <c r="F1323" s="297"/>
      <c r="G1323" s="298">
        <v>2.0500000002235175</v>
      </c>
    </row>
    <row r="1324" spans="1:7" x14ac:dyDescent="0.2">
      <c r="A1324" s="296" t="s">
        <v>218</v>
      </c>
      <c r="B1324" s="297"/>
      <c r="C1324" s="297"/>
      <c r="D1324" s="297"/>
      <c r="E1324" s="297"/>
      <c r="F1324" s="297"/>
      <c r="G1324" s="298">
        <v>0</v>
      </c>
    </row>
    <row r="1325" spans="1:7" x14ac:dyDescent="0.2">
      <c r="A1325" s="296" t="s">
        <v>219</v>
      </c>
      <c r="B1325" s="297"/>
      <c r="C1325" s="297"/>
      <c r="D1325" s="297"/>
      <c r="E1325" s="297"/>
      <c r="F1325" s="297"/>
      <c r="G1325" s="298">
        <v>3.4499999999999993</v>
      </c>
    </row>
    <row r="1326" spans="1:7" x14ac:dyDescent="0.2">
      <c r="A1326" s="296" t="s">
        <v>220</v>
      </c>
      <c r="B1326" s="297"/>
      <c r="C1326" s="297"/>
      <c r="D1326" s="297"/>
      <c r="E1326" s="297"/>
      <c r="F1326" s="297"/>
      <c r="G1326" s="299">
        <f>ROUND(G1321+G1325,2)</f>
        <v>11.85</v>
      </c>
    </row>
    <row r="1327" spans="1:7" x14ac:dyDescent="0.2">
      <c r="A1327" s="296" t="s">
        <v>221</v>
      </c>
      <c r="B1327" s="297"/>
      <c r="C1327" s="297"/>
      <c r="D1327" s="297"/>
      <c r="E1327" s="297"/>
      <c r="F1327" s="297"/>
      <c r="G1327" s="298">
        <v>30</v>
      </c>
    </row>
    <row r="1328" spans="1:7" x14ac:dyDescent="0.2">
      <c r="A1328" s="296" t="s">
        <v>222</v>
      </c>
      <c r="B1328" s="297"/>
      <c r="C1328" s="297"/>
      <c r="D1328" s="297"/>
      <c r="E1328" s="297"/>
      <c r="F1328" s="297"/>
      <c r="G1328" s="299">
        <f>ROUND(G1326*G1327,2)</f>
        <v>355.5</v>
      </c>
    </row>
    <row r="1329" spans="1:7" x14ac:dyDescent="0.2">
      <c r="A1329" s="300"/>
      <c r="B1329" s="301"/>
      <c r="C1329" s="301"/>
      <c r="D1329" s="301"/>
      <c r="E1329" s="301"/>
      <c r="F1329" s="301"/>
      <c r="G1329" s="302"/>
    </row>
    <row r="1330" spans="1:7" ht="51" x14ac:dyDescent="0.2">
      <c r="A1330" s="287" t="s">
        <v>577</v>
      </c>
      <c r="B1330" s="290" t="s">
        <v>578</v>
      </c>
      <c r="C1330" s="291" t="s">
        <v>207</v>
      </c>
      <c r="D1330" s="291" t="s">
        <v>40</v>
      </c>
      <c r="E1330" s="292"/>
      <c r="F1330" s="283"/>
      <c r="G1330" s="293"/>
    </row>
    <row r="1331" spans="1:7" ht="38.25" x14ac:dyDescent="0.2">
      <c r="A1331" s="294">
        <v>142</v>
      </c>
      <c r="B1331" s="284" t="s">
        <v>1073</v>
      </c>
      <c r="C1331" s="295" t="s">
        <v>224</v>
      </c>
      <c r="D1331" s="295" t="s">
        <v>1074</v>
      </c>
      <c r="E1331" s="292">
        <v>0.6452</v>
      </c>
      <c r="F1331" s="283">
        <v>32.229999999999997</v>
      </c>
      <c r="G1331" s="293">
        <v>20.79</v>
      </c>
    </row>
    <row r="1332" spans="1:7" ht="12.75" customHeight="1" x14ac:dyDescent="0.2">
      <c r="A1332" s="294">
        <v>44073</v>
      </c>
      <c r="B1332" s="284" t="s">
        <v>1075</v>
      </c>
      <c r="C1332" s="295" t="s">
        <v>224</v>
      </c>
      <c r="D1332" s="295" t="s">
        <v>40</v>
      </c>
      <c r="E1332" s="292">
        <v>1</v>
      </c>
      <c r="F1332" s="283">
        <v>0.88</v>
      </c>
      <c r="G1332" s="293">
        <v>0.88</v>
      </c>
    </row>
    <row r="1333" spans="1:7" x14ac:dyDescent="0.2">
      <c r="A1333" s="294">
        <v>44074</v>
      </c>
      <c r="B1333" s="284" t="s">
        <v>1076</v>
      </c>
      <c r="C1333" s="295" t="s">
        <v>224</v>
      </c>
      <c r="D1333" s="295" t="s">
        <v>315</v>
      </c>
      <c r="E1333" s="292">
        <v>6.0000000000000001E-3</v>
      </c>
      <c r="F1333" s="283">
        <v>522.75</v>
      </c>
      <c r="G1333" s="293">
        <v>3.14</v>
      </c>
    </row>
    <row r="1334" spans="1:7" x14ac:dyDescent="0.2">
      <c r="A1334" s="294" t="s">
        <v>288</v>
      </c>
      <c r="B1334" s="284" t="s">
        <v>289</v>
      </c>
      <c r="C1334" s="295" t="s">
        <v>207</v>
      </c>
      <c r="D1334" s="295" t="s">
        <v>210</v>
      </c>
      <c r="E1334" s="292">
        <v>1.3275999999999999</v>
      </c>
      <c r="F1334" s="283">
        <v>21.66</v>
      </c>
      <c r="G1334" s="293">
        <v>28.75</v>
      </c>
    </row>
    <row r="1335" spans="1:7" ht="25.5" x14ac:dyDescent="0.2">
      <c r="A1335" s="294" t="s">
        <v>246</v>
      </c>
      <c r="B1335" s="284" t="s">
        <v>247</v>
      </c>
      <c r="C1335" s="295" t="s">
        <v>207</v>
      </c>
      <c r="D1335" s="295" t="s">
        <v>210</v>
      </c>
      <c r="E1335" s="292">
        <v>0.26869999999999999</v>
      </c>
      <c r="F1335" s="283">
        <v>19.41</v>
      </c>
      <c r="G1335" s="293">
        <v>5.22</v>
      </c>
    </row>
    <row r="1336" spans="1:7" x14ac:dyDescent="0.2">
      <c r="A1336" s="296" t="s">
        <v>213</v>
      </c>
      <c r="B1336" s="297"/>
      <c r="C1336" s="297"/>
      <c r="D1336" s="297"/>
      <c r="E1336" s="297"/>
      <c r="F1336" s="297"/>
      <c r="G1336" s="298">
        <v>19.16</v>
      </c>
    </row>
    <row r="1337" spans="1:7" x14ac:dyDescent="0.2">
      <c r="A1337" s="296" t="s">
        <v>214</v>
      </c>
      <c r="B1337" s="297"/>
      <c r="C1337" s="297"/>
      <c r="D1337" s="297"/>
      <c r="E1337" s="297"/>
      <c r="F1337" s="297"/>
      <c r="G1337" s="298">
        <v>39.620000000000005</v>
      </c>
    </row>
    <row r="1338" spans="1:7" x14ac:dyDescent="0.2">
      <c r="A1338" s="296" t="s">
        <v>215</v>
      </c>
      <c r="B1338" s="297"/>
      <c r="C1338" s="297"/>
      <c r="D1338" s="297"/>
      <c r="E1338" s="297"/>
      <c r="F1338" s="297"/>
      <c r="G1338" s="299">
        <v>58.78</v>
      </c>
    </row>
    <row r="1339" spans="1:7" x14ac:dyDescent="0.2">
      <c r="A1339" s="296" t="s">
        <v>2158</v>
      </c>
      <c r="B1339" s="297"/>
      <c r="C1339" s="297"/>
      <c r="D1339" s="297"/>
      <c r="E1339" s="297"/>
      <c r="F1339" s="297"/>
      <c r="G1339" s="298">
        <v>22.040000000000006</v>
      </c>
    </row>
    <row r="1340" spans="1:7" x14ac:dyDescent="0.2">
      <c r="A1340" s="296" t="s">
        <v>217</v>
      </c>
      <c r="B1340" s="297"/>
      <c r="C1340" s="297"/>
      <c r="D1340" s="297"/>
      <c r="E1340" s="297"/>
      <c r="F1340" s="297"/>
      <c r="G1340" s="298">
        <v>16.97</v>
      </c>
    </row>
    <row r="1341" spans="1:7" x14ac:dyDescent="0.2">
      <c r="A1341" s="296" t="s">
        <v>218</v>
      </c>
      <c r="B1341" s="297"/>
      <c r="C1341" s="297"/>
      <c r="D1341" s="297"/>
      <c r="E1341" s="297"/>
      <c r="F1341" s="297"/>
      <c r="G1341" s="298">
        <v>0</v>
      </c>
    </row>
    <row r="1342" spans="1:7" x14ac:dyDescent="0.2">
      <c r="A1342" s="296" t="s">
        <v>219</v>
      </c>
      <c r="B1342" s="297"/>
      <c r="C1342" s="297"/>
      <c r="D1342" s="297"/>
      <c r="E1342" s="297"/>
      <c r="F1342" s="297"/>
      <c r="G1342" s="298">
        <v>39.010000000000005</v>
      </c>
    </row>
    <row r="1343" spans="1:7" x14ac:dyDescent="0.2">
      <c r="A1343" s="296" t="s">
        <v>220</v>
      </c>
      <c r="B1343" s="297"/>
      <c r="C1343" s="297"/>
      <c r="D1343" s="297"/>
      <c r="E1343" s="297"/>
      <c r="F1343" s="297"/>
      <c r="G1343" s="299">
        <f>ROUND(G1338+G1342,2)</f>
        <v>97.79</v>
      </c>
    </row>
    <row r="1344" spans="1:7" x14ac:dyDescent="0.2">
      <c r="A1344" s="296" t="s">
        <v>221</v>
      </c>
      <c r="B1344" s="297"/>
      <c r="C1344" s="297"/>
      <c r="D1344" s="297"/>
      <c r="E1344" s="297"/>
      <c r="F1344" s="297"/>
      <c r="G1344" s="298">
        <v>14.64</v>
      </c>
    </row>
    <row r="1345" spans="1:7" x14ac:dyDescent="0.2">
      <c r="A1345" s="296" t="s">
        <v>222</v>
      </c>
      <c r="B1345" s="297"/>
      <c r="C1345" s="297"/>
      <c r="D1345" s="297"/>
      <c r="E1345" s="297"/>
      <c r="F1345" s="297"/>
      <c r="G1345" s="299">
        <f>ROUND(G1343*G1344,2)</f>
        <v>1431.65</v>
      </c>
    </row>
    <row r="1346" spans="1:7" x14ac:dyDescent="0.2">
      <c r="A1346" s="300"/>
      <c r="B1346" s="301"/>
      <c r="C1346" s="301"/>
      <c r="D1346" s="301"/>
      <c r="E1346" s="301"/>
      <c r="F1346" s="301"/>
      <c r="G1346" s="302"/>
    </row>
    <row r="1347" spans="1:7" ht="63.75" x14ac:dyDescent="0.2">
      <c r="A1347" s="287" t="s">
        <v>579</v>
      </c>
      <c r="B1347" s="290" t="s">
        <v>580</v>
      </c>
      <c r="C1347" s="291" t="s">
        <v>207</v>
      </c>
      <c r="D1347" s="291" t="s">
        <v>37</v>
      </c>
      <c r="E1347" s="292"/>
      <c r="F1347" s="283"/>
      <c r="G1347" s="293"/>
    </row>
    <row r="1348" spans="1:7" ht="51" x14ac:dyDescent="0.2">
      <c r="A1348" s="294">
        <v>34548</v>
      </c>
      <c r="B1348" s="284" t="s">
        <v>1077</v>
      </c>
      <c r="C1348" s="295" t="s">
        <v>224</v>
      </c>
      <c r="D1348" s="295" t="s">
        <v>40</v>
      </c>
      <c r="E1348" s="292">
        <v>0.42</v>
      </c>
      <c r="F1348" s="283">
        <v>5.4</v>
      </c>
      <c r="G1348" s="293">
        <v>2.27</v>
      </c>
    </row>
    <row r="1349" spans="1:7" ht="25.5" x14ac:dyDescent="0.2">
      <c r="A1349" s="294">
        <v>37395</v>
      </c>
      <c r="B1349" s="284" t="s">
        <v>1078</v>
      </c>
      <c r="C1349" s="295" t="s">
        <v>224</v>
      </c>
      <c r="D1349" s="295" t="s">
        <v>1079</v>
      </c>
      <c r="E1349" s="292">
        <v>0.01</v>
      </c>
      <c r="F1349" s="283">
        <v>41.93</v>
      </c>
      <c r="G1349" s="293">
        <v>0.42</v>
      </c>
    </row>
    <row r="1350" spans="1:7" ht="38.25" x14ac:dyDescent="0.2">
      <c r="A1350" s="294">
        <v>37594</v>
      </c>
      <c r="B1350" s="284" t="s">
        <v>1080</v>
      </c>
      <c r="C1350" s="295" t="s">
        <v>224</v>
      </c>
      <c r="D1350" s="295" t="s">
        <v>35</v>
      </c>
      <c r="E1350" s="292">
        <v>13.6</v>
      </c>
      <c r="F1350" s="283">
        <v>3.04</v>
      </c>
      <c r="G1350" s="293">
        <v>41.34</v>
      </c>
    </row>
    <row r="1351" spans="1:7" ht="76.5" x14ac:dyDescent="0.2">
      <c r="A1351" s="294" t="s">
        <v>1081</v>
      </c>
      <c r="B1351" s="284" t="s">
        <v>1082</v>
      </c>
      <c r="C1351" s="295" t="s">
        <v>207</v>
      </c>
      <c r="D1351" s="295" t="s">
        <v>38</v>
      </c>
      <c r="E1351" s="292">
        <v>1.38E-2</v>
      </c>
      <c r="F1351" s="283">
        <v>522.61</v>
      </c>
      <c r="G1351" s="293">
        <v>7.21</v>
      </c>
    </row>
    <row r="1352" spans="1:7" x14ac:dyDescent="0.2">
      <c r="A1352" s="294" t="s">
        <v>288</v>
      </c>
      <c r="B1352" s="284" t="s">
        <v>289</v>
      </c>
      <c r="C1352" s="295" t="s">
        <v>207</v>
      </c>
      <c r="D1352" s="295" t="s">
        <v>210</v>
      </c>
      <c r="E1352" s="292">
        <v>0.99</v>
      </c>
      <c r="F1352" s="283">
        <v>21.66</v>
      </c>
      <c r="G1352" s="293">
        <v>21.44</v>
      </c>
    </row>
    <row r="1353" spans="1:7" ht="25.5" x14ac:dyDescent="0.2">
      <c r="A1353" s="294" t="s">
        <v>246</v>
      </c>
      <c r="B1353" s="284" t="s">
        <v>247</v>
      </c>
      <c r="C1353" s="295" t="s">
        <v>207</v>
      </c>
      <c r="D1353" s="295" t="s">
        <v>210</v>
      </c>
      <c r="E1353" s="292">
        <v>0.495</v>
      </c>
      <c r="F1353" s="283">
        <v>19.41</v>
      </c>
      <c r="G1353" s="293">
        <v>9.61</v>
      </c>
    </row>
    <row r="1354" spans="1:7" x14ac:dyDescent="0.2">
      <c r="A1354" s="296" t="s">
        <v>213</v>
      </c>
      <c r="B1354" s="297"/>
      <c r="C1354" s="297"/>
      <c r="D1354" s="297"/>
      <c r="E1354" s="297"/>
      <c r="F1354" s="297"/>
      <c r="G1354" s="298">
        <v>18.05</v>
      </c>
    </row>
    <row r="1355" spans="1:7" x14ac:dyDescent="0.2">
      <c r="A1355" s="296" t="s">
        <v>214</v>
      </c>
      <c r="B1355" s="297"/>
      <c r="C1355" s="297"/>
      <c r="D1355" s="297"/>
      <c r="E1355" s="297"/>
      <c r="F1355" s="297"/>
      <c r="G1355" s="298">
        <v>64.240000000000009</v>
      </c>
    </row>
    <row r="1356" spans="1:7" x14ac:dyDescent="0.2">
      <c r="A1356" s="296" t="s">
        <v>215</v>
      </c>
      <c r="B1356" s="297"/>
      <c r="C1356" s="297"/>
      <c r="D1356" s="297"/>
      <c r="E1356" s="297"/>
      <c r="F1356" s="297"/>
      <c r="G1356" s="299">
        <v>82.29</v>
      </c>
    </row>
    <row r="1357" spans="1:7" x14ac:dyDescent="0.2">
      <c r="A1357" s="296" t="s">
        <v>2158</v>
      </c>
      <c r="B1357" s="297"/>
      <c r="C1357" s="297"/>
      <c r="D1357" s="297"/>
      <c r="E1357" s="297"/>
      <c r="F1357" s="297"/>
      <c r="G1357" s="298">
        <v>20.76</v>
      </c>
    </row>
    <row r="1358" spans="1:7" x14ac:dyDescent="0.2">
      <c r="A1358" s="296" t="s">
        <v>217</v>
      </c>
      <c r="B1358" s="297"/>
      <c r="C1358" s="297"/>
      <c r="D1358" s="297"/>
      <c r="E1358" s="297"/>
      <c r="F1358" s="297"/>
      <c r="G1358" s="298">
        <v>21.649999999776483</v>
      </c>
    </row>
    <row r="1359" spans="1:7" x14ac:dyDescent="0.2">
      <c r="A1359" s="296" t="s">
        <v>218</v>
      </c>
      <c r="B1359" s="297"/>
      <c r="C1359" s="297"/>
      <c r="D1359" s="297"/>
      <c r="E1359" s="297"/>
      <c r="F1359" s="297"/>
      <c r="G1359" s="298">
        <v>0</v>
      </c>
    </row>
    <row r="1360" spans="1:7" x14ac:dyDescent="0.2">
      <c r="A1360" s="296" t="s">
        <v>219</v>
      </c>
      <c r="B1360" s="297"/>
      <c r="C1360" s="297"/>
      <c r="D1360" s="297"/>
      <c r="E1360" s="297"/>
      <c r="F1360" s="297"/>
      <c r="G1360" s="298">
        <v>42.41</v>
      </c>
    </row>
    <row r="1361" spans="1:7" x14ac:dyDescent="0.2">
      <c r="A1361" s="296" t="s">
        <v>220</v>
      </c>
      <c r="B1361" s="297"/>
      <c r="C1361" s="297"/>
      <c r="D1361" s="297"/>
      <c r="E1361" s="297"/>
      <c r="F1361" s="297"/>
      <c r="G1361" s="299">
        <f>ROUND(G1356+G1360,2)</f>
        <v>124.7</v>
      </c>
    </row>
    <row r="1362" spans="1:7" x14ac:dyDescent="0.2">
      <c r="A1362" s="296" t="s">
        <v>221</v>
      </c>
      <c r="B1362" s="297"/>
      <c r="C1362" s="297"/>
      <c r="D1362" s="297"/>
      <c r="E1362" s="297"/>
      <c r="F1362" s="297"/>
      <c r="G1362" s="298">
        <v>229</v>
      </c>
    </row>
    <row r="1363" spans="1:7" x14ac:dyDescent="0.2">
      <c r="A1363" s="296" t="s">
        <v>222</v>
      </c>
      <c r="B1363" s="297"/>
      <c r="C1363" s="297"/>
      <c r="D1363" s="297"/>
      <c r="E1363" s="297"/>
      <c r="F1363" s="297"/>
      <c r="G1363" s="299">
        <f>ROUND(G1361*G1362,2)</f>
        <v>28556.3</v>
      </c>
    </row>
    <row r="1364" spans="1:7" x14ac:dyDescent="0.2">
      <c r="A1364" s="300"/>
      <c r="B1364" s="301"/>
      <c r="C1364" s="301"/>
      <c r="D1364" s="301"/>
      <c r="E1364" s="301"/>
      <c r="F1364" s="301"/>
      <c r="G1364" s="302"/>
    </row>
    <row r="1365" spans="1:7" ht="25.5" x14ac:dyDescent="0.2">
      <c r="A1365" s="287" t="s">
        <v>581</v>
      </c>
      <c r="B1365" s="290" t="s">
        <v>582</v>
      </c>
      <c r="C1365" s="291" t="s">
        <v>207</v>
      </c>
      <c r="D1365" s="291" t="s">
        <v>37</v>
      </c>
      <c r="E1365" s="292"/>
      <c r="F1365" s="283"/>
      <c r="G1365" s="293"/>
    </row>
    <row r="1366" spans="1:7" x14ac:dyDescent="0.2">
      <c r="A1366" s="294" t="s">
        <v>288</v>
      </c>
      <c r="B1366" s="284" t="s">
        <v>289</v>
      </c>
      <c r="C1366" s="295" t="s">
        <v>207</v>
      </c>
      <c r="D1366" s="295" t="s">
        <v>210</v>
      </c>
      <c r="E1366" s="292">
        <v>1</v>
      </c>
      <c r="F1366" s="283">
        <v>21.66</v>
      </c>
      <c r="G1366" s="293">
        <v>21.66</v>
      </c>
    </row>
    <row r="1367" spans="1:7" ht="25.5" x14ac:dyDescent="0.2">
      <c r="A1367" s="294" t="s">
        <v>246</v>
      </c>
      <c r="B1367" s="284" t="s">
        <v>247</v>
      </c>
      <c r="C1367" s="295" t="s">
        <v>207</v>
      </c>
      <c r="D1367" s="295" t="s">
        <v>210</v>
      </c>
      <c r="E1367" s="292">
        <v>1</v>
      </c>
      <c r="F1367" s="283">
        <v>19.41</v>
      </c>
      <c r="G1367" s="293">
        <v>19.41</v>
      </c>
    </row>
    <row r="1368" spans="1:7" ht="25.5" x14ac:dyDescent="0.2">
      <c r="A1368" s="294" t="s">
        <v>1083</v>
      </c>
      <c r="B1368" s="284" t="s">
        <v>1084</v>
      </c>
      <c r="C1368" s="295" t="s">
        <v>224</v>
      </c>
      <c r="D1368" s="295" t="s">
        <v>39</v>
      </c>
      <c r="E1368" s="292">
        <v>1.5</v>
      </c>
      <c r="F1368" s="283">
        <v>63.2</v>
      </c>
      <c r="G1368" s="293">
        <v>94.8</v>
      </c>
    </row>
    <row r="1369" spans="1:7" x14ac:dyDescent="0.2">
      <c r="A1369" s="294" t="s">
        <v>1085</v>
      </c>
      <c r="B1369" s="284" t="s">
        <v>1086</v>
      </c>
      <c r="C1369" s="295" t="s">
        <v>224</v>
      </c>
      <c r="D1369" s="295" t="s">
        <v>315</v>
      </c>
      <c r="E1369" s="292">
        <v>0.12</v>
      </c>
      <c r="F1369" s="283">
        <v>50.39</v>
      </c>
      <c r="G1369" s="293">
        <v>6.05</v>
      </c>
    </row>
    <row r="1370" spans="1:7" x14ac:dyDescent="0.2">
      <c r="A1370" s="296" t="s">
        <v>213</v>
      </c>
      <c r="B1370" s="297"/>
      <c r="C1370" s="297"/>
      <c r="D1370" s="297"/>
      <c r="E1370" s="297"/>
      <c r="F1370" s="297"/>
      <c r="G1370" s="298">
        <v>22.58</v>
      </c>
    </row>
    <row r="1371" spans="1:7" x14ac:dyDescent="0.2">
      <c r="A1371" s="296" t="s">
        <v>214</v>
      </c>
      <c r="B1371" s="297"/>
      <c r="C1371" s="297"/>
      <c r="D1371" s="297"/>
      <c r="E1371" s="297"/>
      <c r="F1371" s="297"/>
      <c r="G1371" s="298">
        <v>119.33999999999999</v>
      </c>
    </row>
    <row r="1372" spans="1:7" x14ac:dyDescent="0.2">
      <c r="A1372" s="296" t="s">
        <v>215</v>
      </c>
      <c r="B1372" s="297"/>
      <c r="C1372" s="297"/>
      <c r="D1372" s="297"/>
      <c r="E1372" s="297"/>
      <c r="F1372" s="297"/>
      <c r="G1372" s="299">
        <v>141.91999999999999</v>
      </c>
    </row>
    <row r="1373" spans="1:7" x14ac:dyDescent="0.2">
      <c r="A1373" s="296" t="s">
        <v>2158</v>
      </c>
      <c r="B1373" s="297"/>
      <c r="C1373" s="297"/>
      <c r="D1373" s="297"/>
      <c r="E1373" s="297"/>
      <c r="F1373" s="297"/>
      <c r="G1373" s="298">
        <v>25.97</v>
      </c>
    </row>
    <row r="1374" spans="1:7" x14ac:dyDescent="0.2">
      <c r="A1374" s="296" t="s">
        <v>217</v>
      </c>
      <c r="B1374" s="297"/>
      <c r="C1374" s="297"/>
      <c r="D1374" s="297"/>
      <c r="E1374" s="297"/>
      <c r="F1374" s="297"/>
      <c r="G1374" s="298">
        <v>35.250000000223515</v>
      </c>
    </row>
    <row r="1375" spans="1:7" x14ac:dyDescent="0.2">
      <c r="A1375" s="296" t="s">
        <v>218</v>
      </c>
      <c r="B1375" s="297"/>
      <c r="C1375" s="297"/>
      <c r="D1375" s="297"/>
      <c r="E1375" s="297"/>
      <c r="F1375" s="297"/>
      <c r="G1375" s="298">
        <v>0</v>
      </c>
    </row>
    <row r="1376" spans="1:7" x14ac:dyDescent="0.2">
      <c r="A1376" s="296" t="s">
        <v>219</v>
      </c>
      <c r="B1376" s="297"/>
      <c r="C1376" s="297"/>
      <c r="D1376" s="297"/>
      <c r="E1376" s="297"/>
      <c r="F1376" s="297"/>
      <c r="G1376" s="298">
        <v>61.22</v>
      </c>
    </row>
    <row r="1377" spans="1:7" x14ac:dyDescent="0.2">
      <c r="A1377" s="296" t="s">
        <v>220</v>
      </c>
      <c r="B1377" s="297"/>
      <c r="C1377" s="297"/>
      <c r="D1377" s="297"/>
      <c r="E1377" s="297"/>
      <c r="F1377" s="297"/>
      <c r="G1377" s="299">
        <f>ROUND(G1372+G1376,2)</f>
        <v>203.14</v>
      </c>
    </row>
    <row r="1378" spans="1:7" x14ac:dyDescent="0.2">
      <c r="A1378" s="296" t="s">
        <v>221</v>
      </c>
      <c r="B1378" s="297"/>
      <c r="C1378" s="297"/>
      <c r="D1378" s="297"/>
      <c r="E1378" s="297"/>
      <c r="F1378" s="297"/>
      <c r="G1378" s="298">
        <v>0.15</v>
      </c>
    </row>
    <row r="1379" spans="1:7" x14ac:dyDescent="0.2">
      <c r="A1379" s="296" t="s">
        <v>222</v>
      </c>
      <c r="B1379" s="297"/>
      <c r="C1379" s="297"/>
      <c r="D1379" s="297"/>
      <c r="E1379" s="297"/>
      <c r="F1379" s="297"/>
      <c r="G1379" s="299">
        <f>ROUND(G1377*G1378,2)</f>
        <v>30.47</v>
      </c>
    </row>
    <row r="1380" spans="1:7" x14ac:dyDescent="0.2">
      <c r="A1380" s="300"/>
      <c r="B1380" s="301"/>
      <c r="C1380" s="301"/>
      <c r="D1380" s="301"/>
      <c r="E1380" s="301"/>
      <c r="F1380" s="301"/>
      <c r="G1380" s="302"/>
    </row>
    <row r="1381" spans="1:7" x14ac:dyDescent="0.2">
      <c r="A1381" s="287" t="s">
        <v>583</v>
      </c>
      <c r="B1381" s="290" t="s">
        <v>584</v>
      </c>
      <c r="C1381" s="291" t="s">
        <v>207</v>
      </c>
      <c r="D1381" s="291" t="s">
        <v>40</v>
      </c>
      <c r="E1381" s="292"/>
      <c r="F1381" s="283"/>
      <c r="G1381" s="293"/>
    </row>
    <row r="1382" spans="1:7" x14ac:dyDescent="0.2">
      <c r="A1382" s="294" t="s">
        <v>1087</v>
      </c>
      <c r="B1382" s="284" t="s">
        <v>1088</v>
      </c>
      <c r="C1382" s="295" t="s">
        <v>259</v>
      </c>
      <c r="D1382" s="295" t="s">
        <v>40</v>
      </c>
      <c r="E1382" s="292">
        <v>1</v>
      </c>
      <c r="F1382" s="283">
        <v>272.73</v>
      </c>
      <c r="G1382" s="293">
        <v>272.73</v>
      </c>
    </row>
    <row r="1383" spans="1:7" x14ac:dyDescent="0.2">
      <c r="A1383" s="296" t="s">
        <v>213</v>
      </c>
      <c r="B1383" s="297"/>
      <c r="C1383" s="297"/>
      <c r="D1383" s="297"/>
      <c r="E1383" s="297"/>
      <c r="F1383" s="297"/>
      <c r="G1383" s="298">
        <v>0</v>
      </c>
    </row>
    <row r="1384" spans="1:7" x14ac:dyDescent="0.2">
      <c r="A1384" s="296" t="s">
        <v>214</v>
      </c>
      <c r="B1384" s="297"/>
      <c r="C1384" s="297"/>
      <c r="D1384" s="297"/>
      <c r="E1384" s="297"/>
      <c r="F1384" s="297"/>
      <c r="G1384" s="298">
        <v>272.73</v>
      </c>
    </row>
    <row r="1385" spans="1:7" x14ac:dyDescent="0.2">
      <c r="A1385" s="296" t="s">
        <v>215</v>
      </c>
      <c r="B1385" s="297"/>
      <c r="C1385" s="297"/>
      <c r="D1385" s="297"/>
      <c r="E1385" s="297"/>
      <c r="F1385" s="297"/>
      <c r="G1385" s="299">
        <v>272.73</v>
      </c>
    </row>
    <row r="1386" spans="1:7" x14ac:dyDescent="0.2">
      <c r="A1386" s="296" t="s">
        <v>2158</v>
      </c>
      <c r="B1386" s="297"/>
      <c r="C1386" s="297"/>
      <c r="D1386" s="297"/>
      <c r="E1386" s="297"/>
      <c r="F1386" s="297"/>
      <c r="G1386" s="298">
        <v>0</v>
      </c>
    </row>
    <row r="1387" spans="1:7" x14ac:dyDescent="0.2">
      <c r="A1387" s="296" t="s">
        <v>217</v>
      </c>
      <c r="B1387" s="297"/>
      <c r="C1387" s="297"/>
      <c r="D1387" s="297"/>
      <c r="E1387" s="297"/>
      <c r="F1387" s="297"/>
      <c r="G1387" s="298">
        <v>57.269999999999982</v>
      </c>
    </row>
    <row r="1388" spans="1:7" x14ac:dyDescent="0.2">
      <c r="A1388" s="296" t="s">
        <v>218</v>
      </c>
      <c r="B1388" s="297"/>
      <c r="C1388" s="297"/>
      <c r="D1388" s="297"/>
      <c r="E1388" s="297"/>
      <c r="F1388" s="297"/>
      <c r="G1388" s="298">
        <v>0</v>
      </c>
    </row>
    <row r="1389" spans="1:7" x14ac:dyDescent="0.2">
      <c r="A1389" s="296" t="s">
        <v>219</v>
      </c>
      <c r="B1389" s="297"/>
      <c r="C1389" s="297"/>
      <c r="D1389" s="297"/>
      <c r="E1389" s="297"/>
      <c r="F1389" s="297"/>
      <c r="G1389" s="298">
        <v>57.269999999999982</v>
      </c>
    </row>
    <row r="1390" spans="1:7" x14ac:dyDescent="0.2">
      <c r="A1390" s="296" t="s">
        <v>220</v>
      </c>
      <c r="B1390" s="297"/>
      <c r="C1390" s="297"/>
      <c r="D1390" s="297"/>
      <c r="E1390" s="297"/>
      <c r="F1390" s="297"/>
      <c r="G1390" s="299">
        <f>ROUND(G1385+G1389,2)</f>
        <v>330</v>
      </c>
    </row>
    <row r="1391" spans="1:7" x14ac:dyDescent="0.2">
      <c r="A1391" s="296" t="s">
        <v>221</v>
      </c>
      <c r="B1391" s="297"/>
      <c r="C1391" s="297"/>
      <c r="D1391" s="297"/>
      <c r="E1391" s="297"/>
      <c r="F1391" s="297"/>
      <c r="G1391" s="298">
        <v>6</v>
      </c>
    </row>
    <row r="1392" spans="1:7" x14ac:dyDescent="0.2">
      <c r="A1392" s="296" t="s">
        <v>222</v>
      </c>
      <c r="B1392" s="297"/>
      <c r="C1392" s="297"/>
      <c r="D1392" s="297"/>
      <c r="E1392" s="297"/>
      <c r="F1392" s="297"/>
      <c r="G1392" s="299">
        <f>ROUND(G1390*G1391,2)</f>
        <v>1980</v>
      </c>
    </row>
    <row r="1393" spans="1:7" x14ac:dyDescent="0.2">
      <c r="A1393" s="300"/>
      <c r="B1393" s="301"/>
      <c r="C1393" s="301"/>
      <c r="D1393" s="301"/>
      <c r="E1393" s="301"/>
      <c r="F1393" s="301"/>
      <c r="G1393" s="302"/>
    </row>
    <row r="1394" spans="1:7" ht="25.5" x14ac:dyDescent="0.2">
      <c r="A1394" s="287" t="s">
        <v>2114</v>
      </c>
      <c r="B1394" s="290" t="s">
        <v>2115</v>
      </c>
      <c r="C1394" s="291" t="s">
        <v>207</v>
      </c>
      <c r="D1394" s="291" t="s">
        <v>38</v>
      </c>
      <c r="E1394" s="292"/>
      <c r="F1394" s="283"/>
      <c r="G1394" s="293"/>
    </row>
    <row r="1395" spans="1:7" x14ac:dyDescent="0.2">
      <c r="A1395" s="294">
        <v>1379</v>
      </c>
      <c r="B1395" s="284" t="s">
        <v>379</v>
      </c>
      <c r="C1395" s="295" t="s">
        <v>224</v>
      </c>
      <c r="D1395" s="295" t="s">
        <v>39</v>
      </c>
      <c r="E1395" s="292">
        <v>375</v>
      </c>
      <c r="F1395" s="283">
        <v>0.67</v>
      </c>
      <c r="G1395" s="293">
        <v>251.25</v>
      </c>
    </row>
    <row r="1396" spans="1:7" x14ac:dyDescent="0.2">
      <c r="A1396" s="294" t="s">
        <v>288</v>
      </c>
      <c r="B1396" s="284" t="s">
        <v>289</v>
      </c>
      <c r="C1396" s="295" t="s">
        <v>207</v>
      </c>
      <c r="D1396" s="295" t="s">
        <v>210</v>
      </c>
      <c r="E1396" s="292">
        <v>6</v>
      </c>
      <c r="F1396" s="283">
        <v>21.66</v>
      </c>
      <c r="G1396" s="293">
        <v>129.94</v>
      </c>
    </row>
    <row r="1397" spans="1:7" ht="25.5" x14ac:dyDescent="0.2">
      <c r="A1397" s="294" t="s">
        <v>246</v>
      </c>
      <c r="B1397" s="284" t="s">
        <v>247</v>
      </c>
      <c r="C1397" s="295" t="s">
        <v>207</v>
      </c>
      <c r="D1397" s="295" t="s">
        <v>210</v>
      </c>
      <c r="E1397" s="292">
        <v>10</v>
      </c>
      <c r="F1397" s="283">
        <v>19.41</v>
      </c>
      <c r="G1397" s="293">
        <v>194.12</v>
      </c>
    </row>
    <row r="1398" spans="1:7" ht="25.5" x14ac:dyDescent="0.2">
      <c r="A1398" s="294" t="s">
        <v>380</v>
      </c>
      <c r="B1398" s="284" t="s">
        <v>381</v>
      </c>
      <c r="C1398" s="295" t="s">
        <v>224</v>
      </c>
      <c r="D1398" s="295" t="s">
        <v>38</v>
      </c>
      <c r="E1398" s="292">
        <v>0.8</v>
      </c>
      <c r="F1398" s="283">
        <v>170</v>
      </c>
      <c r="G1398" s="293">
        <v>136</v>
      </c>
    </row>
    <row r="1399" spans="1:7" ht="25.5" x14ac:dyDescent="0.2">
      <c r="A1399" s="294" t="s">
        <v>2118</v>
      </c>
      <c r="B1399" s="284" t="s">
        <v>2119</v>
      </c>
      <c r="C1399" s="295" t="s">
        <v>224</v>
      </c>
      <c r="D1399" s="295" t="s">
        <v>315</v>
      </c>
      <c r="E1399" s="292">
        <v>15</v>
      </c>
      <c r="F1399" s="283">
        <v>5.99</v>
      </c>
      <c r="G1399" s="293">
        <v>89.85</v>
      </c>
    </row>
    <row r="1400" spans="1:7" ht="51" x14ac:dyDescent="0.2">
      <c r="A1400" s="294" t="s">
        <v>2045</v>
      </c>
      <c r="B1400" s="284" t="s">
        <v>2046</v>
      </c>
      <c r="C1400" s="295" t="s">
        <v>250</v>
      </c>
      <c r="D1400" s="295" t="s">
        <v>210</v>
      </c>
      <c r="E1400" s="292">
        <v>0.5</v>
      </c>
      <c r="F1400" s="283">
        <v>29.83</v>
      </c>
      <c r="G1400" s="293">
        <v>14.92</v>
      </c>
    </row>
    <row r="1401" spans="1:7" x14ac:dyDescent="0.2">
      <c r="A1401" s="296" t="s">
        <v>213</v>
      </c>
      <c r="B1401" s="297"/>
      <c r="C1401" s="297"/>
      <c r="D1401" s="297"/>
      <c r="E1401" s="297"/>
      <c r="F1401" s="297"/>
      <c r="G1401" s="298">
        <v>176.32</v>
      </c>
    </row>
    <row r="1402" spans="1:7" x14ac:dyDescent="0.2">
      <c r="A1402" s="296" t="s">
        <v>214</v>
      </c>
      <c r="B1402" s="297"/>
      <c r="C1402" s="297"/>
      <c r="D1402" s="297"/>
      <c r="E1402" s="297"/>
      <c r="F1402" s="297"/>
      <c r="G1402" s="298">
        <v>639.76</v>
      </c>
    </row>
    <row r="1403" spans="1:7" x14ac:dyDescent="0.2">
      <c r="A1403" s="296" t="s">
        <v>215</v>
      </c>
      <c r="B1403" s="297"/>
      <c r="C1403" s="297"/>
      <c r="D1403" s="297"/>
      <c r="E1403" s="297"/>
      <c r="F1403" s="297"/>
      <c r="G1403" s="299">
        <v>816.08</v>
      </c>
    </row>
    <row r="1404" spans="1:7" x14ac:dyDescent="0.2">
      <c r="A1404" s="296" t="s">
        <v>2158</v>
      </c>
      <c r="B1404" s="297"/>
      <c r="C1404" s="297"/>
      <c r="D1404" s="297"/>
      <c r="E1404" s="297"/>
      <c r="F1404" s="297"/>
      <c r="G1404" s="298">
        <v>202.79</v>
      </c>
    </row>
    <row r="1405" spans="1:7" x14ac:dyDescent="0.2">
      <c r="A1405" s="296" t="s">
        <v>217</v>
      </c>
      <c r="B1405" s="297"/>
      <c r="C1405" s="297"/>
      <c r="D1405" s="297"/>
      <c r="E1405" s="297"/>
      <c r="F1405" s="297"/>
      <c r="G1405" s="298">
        <v>213.95000000022353</v>
      </c>
    </row>
    <row r="1406" spans="1:7" x14ac:dyDescent="0.2">
      <c r="A1406" s="296" t="s">
        <v>218</v>
      </c>
      <c r="B1406" s="297"/>
      <c r="C1406" s="297"/>
      <c r="D1406" s="297"/>
      <c r="E1406" s="297"/>
      <c r="F1406" s="297"/>
      <c r="G1406" s="298">
        <v>0</v>
      </c>
    </row>
    <row r="1407" spans="1:7" x14ac:dyDescent="0.2">
      <c r="A1407" s="296" t="s">
        <v>219</v>
      </c>
      <c r="B1407" s="297"/>
      <c r="C1407" s="297"/>
      <c r="D1407" s="297"/>
      <c r="E1407" s="297"/>
      <c r="F1407" s="297"/>
      <c r="G1407" s="298">
        <v>416.7399999999999</v>
      </c>
    </row>
    <row r="1408" spans="1:7" x14ac:dyDescent="0.2">
      <c r="A1408" s="296" t="s">
        <v>220</v>
      </c>
      <c r="B1408" s="297"/>
      <c r="C1408" s="297"/>
      <c r="D1408" s="297"/>
      <c r="E1408" s="297"/>
      <c r="F1408" s="297"/>
      <c r="G1408" s="299">
        <f>ROUND(G1403+G1407,2)</f>
        <v>1232.82</v>
      </c>
    </row>
    <row r="1409" spans="1:7" x14ac:dyDescent="0.2">
      <c r="A1409" s="296" t="s">
        <v>221</v>
      </c>
      <c r="B1409" s="297"/>
      <c r="C1409" s="297"/>
      <c r="D1409" s="297"/>
      <c r="E1409" s="297"/>
      <c r="F1409" s="297"/>
      <c r="G1409" s="298">
        <v>0.66</v>
      </c>
    </row>
    <row r="1410" spans="1:7" x14ac:dyDescent="0.2">
      <c r="A1410" s="296" t="s">
        <v>222</v>
      </c>
      <c r="B1410" s="297"/>
      <c r="C1410" s="297"/>
      <c r="D1410" s="297"/>
      <c r="E1410" s="297"/>
      <c r="F1410" s="297"/>
      <c r="G1410" s="299">
        <f>ROUND(G1408*G1409,2)</f>
        <v>813.66</v>
      </c>
    </row>
    <row r="1411" spans="1:7" x14ac:dyDescent="0.2">
      <c r="A1411" s="300"/>
      <c r="B1411" s="301"/>
      <c r="C1411" s="301"/>
      <c r="D1411" s="301"/>
      <c r="E1411" s="301"/>
      <c r="F1411" s="301"/>
      <c r="G1411" s="302"/>
    </row>
    <row r="1412" spans="1:7" ht="38.25" x14ac:dyDescent="0.2">
      <c r="A1412" s="287" t="s">
        <v>2116</v>
      </c>
      <c r="B1412" s="290" t="s">
        <v>2117</v>
      </c>
      <c r="C1412" s="291" t="s">
        <v>207</v>
      </c>
      <c r="D1412" s="291" t="s">
        <v>37</v>
      </c>
      <c r="E1412" s="292"/>
      <c r="F1412" s="283"/>
      <c r="G1412" s="293"/>
    </row>
    <row r="1413" spans="1:7" x14ac:dyDescent="0.2">
      <c r="A1413" s="294" t="s">
        <v>288</v>
      </c>
      <c r="B1413" s="284" t="s">
        <v>289</v>
      </c>
      <c r="C1413" s="295" t="s">
        <v>207</v>
      </c>
      <c r="D1413" s="295" t="s">
        <v>210</v>
      </c>
      <c r="E1413" s="292">
        <v>0.1</v>
      </c>
      <c r="F1413" s="283">
        <v>21.66</v>
      </c>
      <c r="G1413" s="293">
        <v>2.17</v>
      </c>
    </row>
    <row r="1414" spans="1:7" ht="25.5" x14ac:dyDescent="0.2">
      <c r="A1414" s="294" t="s">
        <v>246</v>
      </c>
      <c r="B1414" s="284" t="s">
        <v>247</v>
      </c>
      <c r="C1414" s="295" t="s">
        <v>207</v>
      </c>
      <c r="D1414" s="295" t="s">
        <v>210</v>
      </c>
      <c r="E1414" s="292">
        <v>0.3</v>
      </c>
      <c r="F1414" s="283">
        <v>19.41</v>
      </c>
      <c r="G1414" s="293">
        <v>5.82</v>
      </c>
    </row>
    <row r="1415" spans="1:7" ht="38.25" x14ac:dyDescent="0.2">
      <c r="A1415" s="294" t="s">
        <v>2120</v>
      </c>
      <c r="B1415" s="284" t="s">
        <v>2121</v>
      </c>
      <c r="C1415" s="295" t="s">
        <v>224</v>
      </c>
      <c r="D1415" s="295" t="s">
        <v>39</v>
      </c>
      <c r="E1415" s="292">
        <v>2</v>
      </c>
      <c r="F1415" s="283">
        <v>2.91</v>
      </c>
      <c r="G1415" s="293">
        <v>5.82</v>
      </c>
    </row>
    <row r="1416" spans="1:7" x14ac:dyDescent="0.2">
      <c r="A1416" s="296" t="s">
        <v>213</v>
      </c>
      <c r="B1416" s="297"/>
      <c r="C1416" s="297"/>
      <c r="D1416" s="297"/>
      <c r="E1416" s="297"/>
      <c r="F1416" s="297"/>
      <c r="G1416" s="298">
        <v>4.3</v>
      </c>
    </row>
    <row r="1417" spans="1:7" x14ac:dyDescent="0.2">
      <c r="A1417" s="296" t="s">
        <v>214</v>
      </c>
      <c r="B1417" s="297"/>
      <c r="C1417" s="297"/>
      <c r="D1417" s="297"/>
      <c r="E1417" s="297"/>
      <c r="F1417" s="297"/>
      <c r="G1417" s="298">
        <v>9.5100000000000016</v>
      </c>
    </row>
    <row r="1418" spans="1:7" x14ac:dyDescent="0.2">
      <c r="A1418" s="296" t="s">
        <v>215</v>
      </c>
      <c r="B1418" s="297"/>
      <c r="C1418" s="297"/>
      <c r="D1418" s="297"/>
      <c r="E1418" s="297"/>
      <c r="F1418" s="297"/>
      <c r="G1418" s="299">
        <v>13.81</v>
      </c>
    </row>
    <row r="1419" spans="1:7" x14ac:dyDescent="0.2">
      <c r="A1419" s="296" t="s">
        <v>2158</v>
      </c>
      <c r="B1419" s="297"/>
      <c r="C1419" s="297"/>
      <c r="D1419" s="297"/>
      <c r="E1419" s="297"/>
      <c r="F1419" s="297"/>
      <c r="G1419" s="298">
        <v>4.9400000002235176</v>
      </c>
    </row>
    <row r="1420" spans="1:7" x14ac:dyDescent="0.2">
      <c r="A1420" s="296" t="s">
        <v>217</v>
      </c>
      <c r="B1420" s="297"/>
      <c r="C1420" s="297"/>
      <c r="D1420" s="297"/>
      <c r="E1420" s="297"/>
      <c r="F1420" s="297"/>
      <c r="G1420" s="298">
        <v>3.94</v>
      </c>
    </row>
    <row r="1421" spans="1:7" x14ac:dyDescent="0.2">
      <c r="A1421" s="296" t="s">
        <v>218</v>
      </c>
      <c r="B1421" s="297"/>
      <c r="C1421" s="297"/>
      <c r="D1421" s="297"/>
      <c r="E1421" s="297"/>
      <c r="F1421" s="297"/>
      <c r="G1421" s="298">
        <v>0</v>
      </c>
    </row>
    <row r="1422" spans="1:7" x14ac:dyDescent="0.2">
      <c r="A1422" s="296" t="s">
        <v>219</v>
      </c>
      <c r="B1422" s="297"/>
      <c r="C1422" s="297"/>
      <c r="D1422" s="297"/>
      <c r="E1422" s="297"/>
      <c r="F1422" s="297"/>
      <c r="G1422" s="298">
        <v>8.8800000000000008</v>
      </c>
    </row>
    <row r="1423" spans="1:7" x14ac:dyDescent="0.2">
      <c r="A1423" s="296" t="s">
        <v>220</v>
      </c>
      <c r="B1423" s="297"/>
      <c r="C1423" s="297"/>
      <c r="D1423" s="297"/>
      <c r="E1423" s="297"/>
      <c r="F1423" s="297"/>
      <c r="G1423" s="299">
        <f>ROUND(G1418+G1422,2)</f>
        <v>22.69</v>
      </c>
    </row>
    <row r="1424" spans="1:7" x14ac:dyDescent="0.2">
      <c r="A1424" s="296" t="s">
        <v>221</v>
      </c>
      <c r="B1424" s="297"/>
      <c r="C1424" s="297"/>
      <c r="D1424" s="297"/>
      <c r="E1424" s="297"/>
      <c r="F1424" s="297"/>
      <c r="G1424" s="298">
        <v>34.29</v>
      </c>
    </row>
    <row r="1425" spans="1:7" x14ac:dyDescent="0.2">
      <c r="A1425" s="296" t="s">
        <v>222</v>
      </c>
      <c r="B1425" s="297"/>
      <c r="C1425" s="297"/>
      <c r="D1425" s="297"/>
      <c r="E1425" s="297"/>
      <c r="F1425" s="297"/>
      <c r="G1425" s="299">
        <f>ROUND(G1423*G1424,2)</f>
        <v>778.04</v>
      </c>
    </row>
    <row r="1426" spans="1:7" x14ac:dyDescent="0.2">
      <c r="A1426" s="300"/>
      <c r="B1426" s="301"/>
      <c r="C1426" s="301"/>
      <c r="D1426" s="301"/>
      <c r="E1426" s="301"/>
      <c r="F1426" s="301"/>
      <c r="G1426" s="302"/>
    </row>
    <row r="1427" spans="1:7" x14ac:dyDescent="0.2">
      <c r="A1427" s="287" t="s">
        <v>1532</v>
      </c>
      <c r="B1427" s="288" t="s">
        <v>427</v>
      </c>
      <c r="C1427" s="288"/>
      <c r="D1427" s="288"/>
      <c r="E1427" s="288"/>
      <c r="F1427" s="288"/>
      <c r="G1427" s="289"/>
    </row>
    <row r="1428" spans="1:7" ht="38.25" x14ac:dyDescent="0.2">
      <c r="A1428" s="287" t="s">
        <v>585</v>
      </c>
      <c r="B1428" s="290" t="s">
        <v>586</v>
      </c>
      <c r="C1428" s="291" t="s">
        <v>207</v>
      </c>
      <c r="D1428" s="291" t="s">
        <v>40</v>
      </c>
      <c r="E1428" s="292"/>
      <c r="F1428" s="283"/>
      <c r="G1428" s="293"/>
    </row>
    <row r="1429" spans="1:7" ht="25.5" x14ac:dyDescent="0.2">
      <c r="A1429" s="294">
        <v>4491</v>
      </c>
      <c r="B1429" s="284" t="s">
        <v>223</v>
      </c>
      <c r="C1429" s="295" t="s">
        <v>224</v>
      </c>
      <c r="D1429" s="295" t="s">
        <v>40</v>
      </c>
      <c r="E1429" s="292">
        <v>0.20300000000000001</v>
      </c>
      <c r="F1429" s="283">
        <v>8.14</v>
      </c>
      <c r="G1429" s="293">
        <v>1.65</v>
      </c>
    </row>
    <row r="1430" spans="1:7" ht="38.25" x14ac:dyDescent="0.2">
      <c r="A1430" s="294">
        <v>6193</v>
      </c>
      <c r="B1430" s="284" t="s">
        <v>1089</v>
      </c>
      <c r="C1430" s="295" t="s">
        <v>224</v>
      </c>
      <c r="D1430" s="295" t="s">
        <v>40</v>
      </c>
      <c r="E1430" s="292">
        <v>0.16919999999999999</v>
      </c>
      <c r="F1430" s="283">
        <v>23.54</v>
      </c>
      <c r="G1430" s="293">
        <v>3.98</v>
      </c>
    </row>
    <row r="1431" spans="1:7" ht="25.5" x14ac:dyDescent="0.2">
      <c r="A1431" s="294">
        <v>660</v>
      </c>
      <c r="B1431" s="284" t="s">
        <v>1090</v>
      </c>
      <c r="C1431" s="295" t="s">
        <v>224</v>
      </c>
      <c r="D1431" s="295" t="s">
        <v>35</v>
      </c>
      <c r="E1431" s="292">
        <v>5.34</v>
      </c>
      <c r="F1431" s="283">
        <v>3.33</v>
      </c>
      <c r="G1431" s="293">
        <v>17.78</v>
      </c>
    </row>
    <row r="1432" spans="1:7" ht="76.5" x14ac:dyDescent="0.2">
      <c r="A1432" s="294" t="s">
        <v>1091</v>
      </c>
      <c r="B1432" s="284" t="s">
        <v>1092</v>
      </c>
      <c r="C1432" s="295" t="s">
        <v>207</v>
      </c>
      <c r="D1432" s="295" t="s">
        <v>38</v>
      </c>
      <c r="E1432" s="292">
        <v>1.9E-3</v>
      </c>
      <c r="F1432" s="283">
        <v>496.95</v>
      </c>
      <c r="G1432" s="293">
        <v>0.94</v>
      </c>
    </row>
    <row r="1433" spans="1:7" x14ac:dyDescent="0.2">
      <c r="A1433" s="294" t="s">
        <v>288</v>
      </c>
      <c r="B1433" s="284" t="s">
        <v>289</v>
      </c>
      <c r="C1433" s="295" t="s">
        <v>207</v>
      </c>
      <c r="D1433" s="295" t="s">
        <v>210</v>
      </c>
      <c r="E1433" s="292">
        <v>0.248</v>
      </c>
      <c r="F1433" s="283">
        <v>21.66</v>
      </c>
      <c r="G1433" s="293">
        <v>5.37</v>
      </c>
    </row>
    <row r="1434" spans="1:7" ht="25.5" x14ac:dyDescent="0.2">
      <c r="A1434" s="294" t="s">
        <v>246</v>
      </c>
      <c r="B1434" s="284" t="s">
        <v>247</v>
      </c>
      <c r="C1434" s="295" t="s">
        <v>207</v>
      </c>
      <c r="D1434" s="295" t="s">
        <v>210</v>
      </c>
      <c r="E1434" s="292">
        <v>0.124</v>
      </c>
      <c r="F1434" s="283">
        <v>19.41</v>
      </c>
      <c r="G1434" s="293">
        <v>2.41</v>
      </c>
    </row>
    <row r="1435" spans="1:7" ht="38.25" x14ac:dyDescent="0.2">
      <c r="A1435" s="294" t="s">
        <v>1093</v>
      </c>
      <c r="B1435" s="284" t="s">
        <v>1094</v>
      </c>
      <c r="C1435" s="295" t="s">
        <v>207</v>
      </c>
      <c r="D1435" s="295" t="s">
        <v>38</v>
      </c>
      <c r="E1435" s="292">
        <v>2.8000000000000001E-2</v>
      </c>
      <c r="F1435" s="283">
        <v>846.1</v>
      </c>
      <c r="G1435" s="293">
        <v>23.69</v>
      </c>
    </row>
    <row r="1436" spans="1:7" ht="25.5" x14ac:dyDescent="0.2">
      <c r="A1436" s="294" t="s">
        <v>318</v>
      </c>
      <c r="B1436" s="284" t="s">
        <v>319</v>
      </c>
      <c r="C1436" s="295" t="s">
        <v>207</v>
      </c>
      <c r="D1436" s="295" t="s">
        <v>39</v>
      </c>
      <c r="E1436" s="292">
        <v>0.79</v>
      </c>
      <c r="F1436" s="283">
        <v>7.74</v>
      </c>
      <c r="G1436" s="293">
        <v>6.11</v>
      </c>
    </row>
    <row r="1437" spans="1:7" x14ac:dyDescent="0.2">
      <c r="A1437" s="296" t="s">
        <v>213</v>
      </c>
      <c r="B1437" s="297"/>
      <c r="C1437" s="297"/>
      <c r="D1437" s="297"/>
      <c r="E1437" s="297"/>
      <c r="F1437" s="297"/>
      <c r="G1437" s="298">
        <v>10.130000000000001</v>
      </c>
    </row>
    <row r="1438" spans="1:7" x14ac:dyDescent="0.2">
      <c r="A1438" s="296" t="s">
        <v>214</v>
      </c>
      <c r="B1438" s="297"/>
      <c r="C1438" s="297"/>
      <c r="D1438" s="297"/>
      <c r="E1438" s="297"/>
      <c r="F1438" s="297"/>
      <c r="G1438" s="298">
        <v>51.809999999999995</v>
      </c>
    </row>
    <row r="1439" spans="1:7" x14ac:dyDescent="0.2">
      <c r="A1439" s="296" t="s">
        <v>215</v>
      </c>
      <c r="B1439" s="297"/>
      <c r="C1439" s="297"/>
      <c r="D1439" s="297"/>
      <c r="E1439" s="297"/>
      <c r="F1439" s="297"/>
      <c r="G1439" s="299">
        <v>61.94</v>
      </c>
    </row>
    <row r="1440" spans="1:7" x14ac:dyDescent="0.2">
      <c r="A1440" s="296" t="s">
        <v>2158</v>
      </c>
      <c r="B1440" s="297"/>
      <c r="C1440" s="297"/>
      <c r="D1440" s="297"/>
      <c r="E1440" s="297"/>
      <c r="F1440" s="297"/>
      <c r="G1440" s="298">
        <v>11.65</v>
      </c>
    </row>
    <row r="1441" spans="1:7" x14ac:dyDescent="0.2">
      <c r="A1441" s="296" t="s">
        <v>217</v>
      </c>
      <c r="B1441" s="297"/>
      <c r="C1441" s="297"/>
      <c r="D1441" s="297"/>
      <c r="E1441" s="297"/>
      <c r="F1441" s="297"/>
      <c r="G1441" s="298">
        <v>15.459999999776482</v>
      </c>
    </row>
    <row r="1442" spans="1:7" x14ac:dyDescent="0.2">
      <c r="A1442" s="296" t="s">
        <v>218</v>
      </c>
      <c r="B1442" s="297"/>
      <c r="C1442" s="297"/>
      <c r="D1442" s="297"/>
      <c r="E1442" s="297"/>
      <c r="F1442" s="297"/>
      <c r="G1442" s="298">
        <v>0</v>
      </c>
    </row>
    <row r="1443" spans="1:7" x14ac:dyDescent="0.2">
      <c r="A1443" s="296" t="s">
        <v>219</v>
      </c>
      <c r="B1443" s="297"/>
      <c r="C1443" s="297"/>
      <c r="D1443" s="297"/>
      <c r="E1443" s="297"/>
      <c r="F1443" s="297"/>
      <c r="G1443" s="298">
        <v>27.11</v>
      </c>
    </row>
    <row r="1444" spans="1:7" x14ac:dyDescent="0.2">
      <c r="A1444" s="296" t="s">
        <v>220</v>
      </c>
      <c r="B1444" s="297"/>
      <c r="C1444" s="297"/>
      <c r="D1444" s="297"/>
      <c r="E1444" s="297"/>
      <c r="F1444" s="297"/>
      <c r="G1444" s="299">
        <f>ROUND(G1439+G1443,2)</f>
        <v>89.05</v>
      </c>
    </row>
    <row r="1445" spans="1:7" x14ac:dyDescent="0.2">
      <c r="A1445" s="296" t="s">
        <v>221</v>
      </c>
      <c r="B1445" s="297"/>
      <c r="C1445" s="297"/>
      <c r="D1445" s="297"/>
      <c r="E1445" s="297"/>
      <c r="F1445" s="297"/>
      <c r="G1445" s="298">
        <v>32.5</v>
      </c>
    </row>
    <row r="1446" spans="1:7" x14ac:dyDescent="0.2">
      <c r="A1446" s="296" t="s">
        <v>222</v>
      </c>
      <c r="B1446" s="297"/>
      <c r="C1446" s="297"/>
      <c r="D1446" s="297"/>
      <c r="E1446" s="297"/>
      <c r="F1446" s="297"/>
      <c r="G1446" s="299">
        <f>ROUND(G1444*G1445,2)</f>
        <v>2894.13</v>
      </c>
    </row>
    <row r="1447" spans="1:7" x14ac:dyDescent="0.2">
      <c r="A1447" s="300"/>
      <c r="B1447" s="301"/>
      <c r="C1447" s="301"/>
      <c r="D1447" s="301"/>
      <c r="E1447" s="301"/>
      <c r="F1447" s="301"/>
      <c r="G1447" s="302"/>
    </row>
    <row r="1448" spans="1:7" ht="38.25" x14ac:dyDescent="0.2">
      <c r="A1448" s="287" t="s">
        <v>587</v>
      </c>
      <c r="B1448" s="290" t="s">
        <v>588</v>
      </c>
      <c r="C1448" s="291" t="s">
        <v>207</v>
      </c>
      <c r="D1448" s="291" t="s">
        <v>40</v>
      </c>
      <c r="E1448" s="292"/>
      <c r="F1448" s="283"/>
      <c r="G1448" s="293"/>
    </row>
    <row r="1449" spans="1:7" ht="25.5" x14ac:dyDescent="0.2">
      <c r="A1449" s="294">
        <v>658</v>
      </c>
      <c r="B1449" s="284" t="s">
        <v>1095</v>
      </c>
      <c r="C1449" s="295" t="s">
        <v>224</v>
      </c>
      <c r="D1449" s="295" t="s">
        <v>35</v>
      </c>
      <c r="E1449" s="292">
        <v>5.34</v>
      </c>
      <c r="F1449" s="283">
        <v>1.88</v>
      </c>
      <c r="G1449" s="293">
        <v>10.039999999999999</v>
      </c>
    </row>
    <row r="1450" spans="1:7" ht="76.5" x14ac:dyDescent="0.2">
      <c r="A1450" s="294" t="s">
        <v>1091</v>
      </c>
      <c r="B1450" s="284" t="s">
        <v>1092</v>
      </c>
      <c r="C1450" s="295" t="s">
        <v>207</v>
      </c>
      <c r="D1450" s="295" t="s">
        <v>38</v>
      </c>
      <c r="E1450" s="292">
        <v>1.9E-3</v>
      </c>
      <c r="F1450" s="283">
        <v>496.95</v>
      </c>
      <c r="G1450" s="293">
        <v>0.94</v>
      </c>
    </row>
    <row r="1451" spans="1:7" x14ac:dyDescent="0.2">
      <c r="A1451" s="294" t="s">
        <v>288</v>
      </c>
      <c r="B1451" s="284" t="s">
        <v>289</v>
      </c>
      <c r="C1451" s="295" t="s">
        <v>207</v>
      </c>
      <c r="D1451" s="295" t="s">
        <v>210</v>
      </c>
      <c r="E1451" s="292">
        <v>0.13600000000000001</v>
      </c>
      <c r="F1451" s="283">
        <v>21.66</v>
      </c>
      <c r="G1451" s="293">
        <v>2.95</v>
      </c>
    </row>
    <row r="1452" spans="1:7" ht="25.5" x14ac:dyDescent="0.2">
      <c r="A1452" s="294" t="s">
        <v>246</v>
      </c>
      <c r="B1452" s="284" t="s">
        <v>247</v>
      </c>
      <c r="C1452" s="295" t="s">
        <v>207</v>
      </c>
      <c r="D1452" s="295" t="s">
        <v>210</v>
      </c>
      <c r="E1452" s="292">
        <v>6.8000000000000005E-2</v>
      </c>
      <c r="F1452" s="283">
        <v>19.41</v>
      </c>
      <c r="G1452" s="293">
        <v>1.32</v>
      </c>
    </row>
    <row r="1453" spans="1:7" ht="38.25" x14ac:dyDescent="0.2">
      <c r="A1453" s="294" t="s">
        <v>1096</v>
      </c>
      <c r="B1453" s="284" t="s">
        <v>1097</v>
      </c>
      <c r="C1453" s="295" t="s">
        <v>207</v>
      </c>
      <c r="D1453" s="295" t="s">
        <v>38</v>
      </c>
      <c r="E1453" s="292">
        <v>2.8000000000000001E-2</v>
      </c>
      <c r="F1453" s="283">
        <v>757.26</v>
      </c>
      <c r="G1453" s="293">
        <v>21.2</v>
      </c>
    </row>
    <row r="1454" spans="1:7" ht="25.5" x14ac:dyDescent="0.2">
      <c r="A1454" s="294" t="s">
        <v>318</v>
      </c>
      <c r="B1454" s="284" t="s">
        <v>319</v>
      </c>
      <c r="C1454" s="295" t="s">
        <v>207</v>
      </c>
      <c r="D1454" s="295" t="s">
        <v>39</v>
      </c>
      <c r="E1454" s="292">
        <v>0.79</v>
      </c>
      <c r="F1454" s="283">
        <v>7.74</v>
      </c>
      <c r="G1454" s="293">
        <v>6.11</v>
      </c>
    </row>
    <row r="1455" spans="1:7" x14ac:dyDescent="0.2">
      <c r="A1455" s="296" t="s">
        <v>213</v>
      </c>
      <c r="B1455" s="297"/>
      <c r="C1455" s="297"/>
      <c r="D1455" s="297"/>
      <c r="E1455" s="297"/>
      <c r="F1455" s="297"/>
      <c r="G1455" s="298">
        <v>6.79</v>
      </c>
    </row>
    <row r="1456" spans="1:7" x14ac:dyDescent="0.2">
      <c r="A1456" s="296" t="s">
        <v>214</v>
      </c>
      <c r="B1456" s="297"/>
      <c r="C1456" s="297"/>
      <c r="D1456" s="297"/>
      <c r="E1456" s="297"/>
      <c r="F1456" s="297"/>
      <c r="G1456" s="298">
        <v>35.78</v>
      </c>
    </row>
    <row r="1457" spans="1:7" x14ac:dyDescent="0.2">
      <c r="A1457" s="296" t="s">
        <v>215</v>
      </c>
      <c r="B1457" s="297"/>
      <c r="C1457" s="297"/>
      <c r="D1457" s="297"/>
      <c r="E1457" s="297"/>
      <c r="F1457" s="297"/>
      <c r="G1457" s="299">
        <v>42.57</v>
      </c>
    </row>
    <row r="1458" spans="1:7" x14ac:dyDescent="0.2">
      <c r="A1458" s="296" t="s">
        <v>2158</v>
      </c>
      <c r="B1458" s="297"/>
      <c r="C1458" s="297"/>
      <c r="D1458" s="297"/>
      <c r="E1458" s="297"/>
      <c r="F1458" s="297"/>
      <c r="G1458" s="298">
        <v>7.81</v>
      </c>
    </row>
    <row r="1459" spans="1:7" x14ac:dyDescent="0.2">
      <c r="A1459" s="296" t="s">
        <v>217</v>
      </c>
      <c r="B1459" s="297"/>
      <c r="C1459" s="297"/>
      <c r="D1459" s="297"/>
      <c r="E1459" s="297"/>
      <c r="F1459" s="297"/>
      <c r="G1459" s="298">
        <v>10.58</v>
      </c>
    </row>
    <row r="1460" spans="1:7" x14ac:dyDescent="0.2">
      <c r="A1460" s="296" t="s">
        <v>218</v>
      </c>
      <c r="B1460" s="297"/>
      <c r="C1460" s="297"/>
      <c r="D1460" s="297"/>
      <c r="E1460" s="297"/>
      <c r="F1460" s="297"/>
      <c r="G1460" s="298">
        <v>0</v>
      </c>
    </row>
    <row r="1461" spans="1:7" x14ac:dyDescent="0.2">
      <c r="A1461" s="296" t="s">
        <v>219</v>
      </c>
      <c r="B1461" s="297"/>
      <c r="C1461" s="297"/>
      <c r="D1461" s="297"/>
      <c r="E1461" s="297"/>
      <c r="F1461" s="297"/>
      <c r="G1461" s="298">
        <v>18.39</v>
      </c>
    </row>
    <row r="1462" spans="1:7" x14ac:dyDescent="0.2">
      <c r="A1462" s="296" t="s">
        <v>220</v>
      </c>
      <c r="B1462" s="297"/>
      <c r="C1462" s="297"/>
      <c r="D1462" s="297"/>
      <c r="E1462" s="297"/>
      <c r="F1462" s="297"/>
      <c r="G1462" s="299">
        <f>ROUND(G1457+G1461,2)</f>
        <v>60.96</v>
      </c>
    </row>
    <row r="1463" spans="1:7" x14ac:dyDescent="0.2">
      <c r="A1463" s="296" t="s">
        <v>221</v>
      </c>
      <c r="B1463" s="297"/>
      <c r="C1463" s="297"/>
      <c r="D1463" s="297"/>
      <c r="E1463" s="297"/>
      <c r="F1463" s="297"/>
      <c r="G1463" s="298">
        <v>19.2</v>
      </c>
    </row>
    <row r="1464" spans="1:7" x14ac:dyDescent="0.2">
      <c r="A1464" s="296" t="s">
        <v>222</v>
      </c>
      <c r="B1464" s="297"/>
      <c r="C1464" s="297"/>
      <c r="D1464" s="297"/>
      <c r="E1464" s="297"/>
      <c r="F1464" s="297"/>
      <c r="G1464" s="299">
        <f>ROUND(G1462*G1463,2)</f>
        <v>1170.43</v>
      </c>
    </row>
    <row r="1465" spans="1:7" x14ac:dyDescent="0.2">
      <c r="A1465" s="300"/>
      <c r="B1465" s="301"/>
      <c r="C1465" s="301"/>
      <c r="D1465" s="301"/>
      <c r="E1465" s="301"/>
      <c r="F1465" s="301"/>
      <c r="G1465" s="302"/>
    </row>
    <row r="1466" spans="1:7" ht="51" x14ac:dyDescent="0.2">
      <c r="A1466" s="287" t="s">
        <v>589</v>
      </c>
      <c r="B1466" s="290" t="s">
        <v>590</v>
      </c>
      <c r="C1466" s="291" t="s">
        <v>207</v>
      </c>
      <c r="D1466" s="291" t="s">
        <v>40</v>
      </c>
      <c r="E1466" s="292"/>
      <c r="F1466" s="283"/>
      <c r="G1466" s="293"/>
    </row>
    <row r="1467" spans="1:7" ht="25.5" x14ac:dyDescent="0.2">
      <c r="A1467" s="294">
        <v>659</v>
      </c>
      <c r="B1467" s="284" t="s">
        <v>1098</v>
      </c>
      <c r="C1467" s="295" t="s">
        <v>224</v>
      </c>
      <c r="D1467" s="295" t="s">
        <v>35</v>
      </c>
      <c r="E1467" s="292">
        <v>5.34</v>
      </c>
      <c r="F1467" s="283">
        <v>2.78</v>
      </c>
      <c r="G1467" s="293">
        <v>14.85</v>
      </c>
    </row>
    <row r="1468" spans="1:7" ht="76.5" x14ac:dyDescent="0.2">
      <c r="A1468" s="294" t="s">
        <v>1091</v>
      </c>
      <c r="B1468" s="284" t="s">
        <v>1092</v>
      </c>
      <c r="C1468" s="295" t="s">
        <v>207</v>
      </c>
      <c r="D1468" s="295" t="s">
        <v>38</v>
      </c>
      <c r="E1468" s="292">
        <v>1.5E-3</v>
      </c>
      <c r="F1468" s="283">
        <v>496.95</v>
      </c>
      <c r="G1468" s="293">
        <v>0.75</v>
      </c>
    </row>
    <row r="1469" spans="1:7" x14ac:dyDescent="0.2">
      <c r="A1469" s="294" t="s">
        <v>288</v>
      </c>
      <c r="B1469" s="284" t="s">
        <v>289</v>
      </c>
      <c r="C1469" s="295" t="s">
        <v>207</v>
      </c>
      <c r="D1469" s="295" t="s">
        <v>210</v>
      </c>
      <c r="E1469" s="292">
        <v>0.24099999999999999</v>
      </c>
      <c r="F1469" s="283">
        <v>21.66</v>
      </c>
      <c r="G1469" s="293">
        <v>5.22</v>
      </c>
    </row>
    <row r="1470" spans="1:7" ht="25.5" x14ac:dyDescent="0.2">
      <c r="A1470" s="294" t="s">
        <v>246</v>
      </c>
      <c r="B1470" s="284" t="s">
        <v>247</v>
      </c>
      <c r="C1470" s="295" t="s">
        <v>207</v>
      </c>
      <c r="D1470" s="295" t="s">
        <v>210</v>
      </c>
      <c r="E1470" s="292">
        <v>0.121</v>
      </c>
      <c r="F1470" s="283">
        <v>19.41</v>
      </c>
      <c r="G1470" s="293">
        <v>2.35</v>
      </c>
    </row>
    <row r="1471" spans="1:7" ht="38.25" x14ac:dyDescent="0.2">
      <c r="A1471" s="294" t="s">
        <v>1096</v>
      </c>
      <c r="B1471" s="284" t="s">
        <v>1097</v>
      </c>
      <c r="C1471" s="295" t="s">
        <v>207</v>
      </c>
      <c r="D1471" s="295" t="s">
        <v>38</v>
      </c>
      <c r="E1471" s="292">
        <v>2.1000000000000001E-2</v>
      </c>
      <c r="F1471" s="283">
        <v>757.26</v>
      </c>
      <c r="G1471" s="293">
        <v>15.9</v>
      </c>
    </row>
    <row r="1472" spans="1:7" ht="38.25" x14ac:dyDescent="0.2">
      <c r="A1472" s="294" t="s">
        <v>1099</v>
      </c>
      <c r="B1472" s="284" t="s">
        <v>1100</v>
      </c>
      <c r="C1472" s="295" t="s">
        <v>207</v>
      </c>
      <c r="D1472" s="295" t="s">
        <v>39</v>
      </c>
      <c r="E1472" s="292">
        <v>1.234</v>
      </c>
      <c r="F1472" s="283">
        <v>7.95</v>
      </c>
      <c r="G1472" s="293">
        <v>9.81</v>
      </c>
    </row>
    <row r="1473" spans="1:7" x14ac:dyDescent="0.2">
      <c r="A1473" s="296" t="s">
        <v>213</v>
      </c>
      <c r="B1473" s="297"/>
      <c r="C1473" s="297"/>
      <c r="D1473" s="297"/>
      <c r="E1473" s="297"/>
      <c r="F1473" s="297"/>
      <c r="G1473" s="298">
        <v>8.59</v>
      </c>
    </row>
    <row r="1474" spans="1:7" x14ac:dyDescent="0.2">
      <c r="A1474" s="296" t="s">
        <v>214</v>
      </c>
      <c r="B1474" s="297"/>
      <c r="C1474" s="297"/>
      <c r="D1474" s="297"/>
      <c r="E1474" s="297"/>
      <c r="F1474" s="297"/>
      <c r="G1474" s="298">
        <v>40.28</v>
      </c>
    </row>
    <row r="1475" spans="1:7" x14ac:dyDescent="0.2">
      <c r="A1475" s="296" t="s">
        <v>215</v>
      </c>
      <c r="B1475" s="297"/>
      <c r="C1475" s="297"/>
      <c r="D1475" s="297"/>
      <c r="E1475" s="297"/>
      <c r="F1475" s="297"/>
      <c r="G1475" s="299">
        <v>48.87</v>
      </c>
    </row>
    <row r="1476" spans="1:7" x14ac:dyDescent="0.2">
      <c r="A1476" s="296" t="s">
        <v>2158</v>
      </c>
      <c r="B1476" s="297"/>
      <c r="C1476" s="297"/>
      <c r="D1476" s="297"/>
      <c r="E1476" s="297"/>
      <c r="F1476" s="297"/>
      <c r="G1476" s="298">
        <v>9.8800000000000008</v>
      </c>
    </row>
    <row r="1477" spans="1:7" x14ac:dyDescent="0.2">
      <c r="A1477" s="296" t="s">
        <v>217</v>
      </c>
      <c r="B1477" s="297"/>
      <c r="C1477" s="297"/>
      <c r="D1477" s="297"/>
      <c r="E1477" s="297"/>
      <c r="F1477" s="297"/>
      <c r="G1477" s="298">
        <v>12.330000000223517</v>
      </c>
    </row>
    <row r="1478" spans="1:7" x14ac:dyDescent="0.2">
      <c r="A1478" s="296" t="s">
        <v>218</v>
      </c>
      <c r="B1478" s="297"/>
      <c r="C1478" s="297"/>
      <c r="D1478" s="297"/>
      <c r="E1478" s="297"/>
      <c r="F1478" s="297"/>
      <c r="G1478" s="298">
        <v>0</v>
      </c>
    </row>
    <row r="1479" spans="1:7" x14ac:dyDescent="0.2">
      <c r="A1479" s="296" t="s">
        <v>219</v>
      </c>
      <c r="B1479" s="297"/>
      <c r="C1479" s="297"/>
      <c r="D1479" s="297"/>
      <c r="E1479" s="297"/>
      <c r="F1479" s="297"/>
      <c r="G1479" s="298">
        <v>22.21</v>
      </c>
    </row>
    <row r="1480" spans="1:7" x14ac:dyDescent="0.2">
      <c r="A1480" s="296" t="s">
        <v>220</v>
      </c>
      <c r="B1480" s="297"/>
      <c r="C1480" s="297"/>
      <c r="D1480" s="297"/>
      <c r="E1480" s="297"/>
      <c r="F1480" s="297"/>
      <c r="G1480" s="299">
        <f>ROUND(G1475+G1479,2)</f>
        <v>71.08</v>
      </c>
    </row>
    <row r="1481" spans="1:7" x14ac:dyDescent="0.2">
      <c r="A1481" s="296" t="s">
        <v>221</v>
      </c>
      <c r="B1481" s="297"/>
      <c r="C1481" s="297"/>
      <c r="D1481" s="297"/>
      <c r="E1481" s="297"/>
      <c r="F1481" s="297"/>
      <c r="G1481" s="298">
        <v>79.180000000000007</v>
      </c>
    </row>
    <row r="1482" spans="1:7" x14ac:dyDescent="0.2">
      <c r="A1482" s="296" t="s">
        <v>222</v>
      </c>
      <c r="B1482" s="297"/>
      <c r="C1482" s="297"/>
      <c r="D1482" s="297"/>
      <c r="E1482" s="297"/>
      <c r="F1482" s="297"/>
      <c r="G1482" s="299">
        <f>ROUND(G1480*G1481,2)</f>
        <v>5628.11</v>
      </c>
    </row>
    <row r="1483" spans="1:7" x14ac:dyDescent="0.2">
      <c r="A1483" s="300"/>
      <c r="B1483" s="301"/>
      <c r="C1483" s="301"/>
      <c r="D1483" s="301"/>
      <c r="E1483" s="301"/>
      <c r="F1483" s="301"/>
      <c r="G1483" s="302"/>
    </row>
    <row r="1484" spans="1:7" x14ac:dyDescent="0.2">
      <c r="A1484" s="287">
        <v>6</v>
      </c>
      <c r="B1484" s="288" t="s">
        <v>428</v>
      </c>
      <c r="C1484" s="288"/>
      <c r="D1484" s="288"/>
      <c r="E1484" s="288"/>
      <c r="F1484" s="288"/>
      <c r="G1484" s="289"/>
    </row>
    <row r="1485" spans="1:7" x14ac:dyDescent="0.2">
      <c r="A1485" s="287" t="s">
        <v>198</v>
      </c>
      <c r="B1485" s="288" t="s">
        <v>591</v>
      </c>
      <c r="C1485" s="288"/>
      <c r="D1485" s="288"/>
      <c r="E1485" s="288"/>
      <c r="F1485" s="288"/>
      <c r="G1485" s="289"/>
    </row>
    <row r="1486" spans="1:7" ht="102" x14ac:dyDescent="0.2">
      <c r="A1486" s="287" t="s">
        <v>592</v>
      </c>
      <c r="B1486" s="290" t="s">
        <v>593</v>
      </c>
      <c r="C1486" s="291" t="s">
        <v>207</v>
      </c>
      <c r="D1486" s="291" t="s">
        <v>35</v>
      </c>
      <c r="E1486" s="292"/>
      <c r="F1486" s="283"/>
      <c r="G1486" s="293"/>
    </row>
    <row r="1487" spans="1:7" ht="38.25" x14ac:dyDescent="0.2">
      <c r="A1487" s="294" t="s">
        <v>1101</v>
      </c>
      <c r="B1487" s="284" t="s">
        <v>1102</v>
      </c>
      <c r="C1487" s="295" t="s">
        <v>207</v>
      </c>
      <c r="D1487" s="295" t="s">
        <v>40</v>
      </c>
      <c r="E1487" s="292">
        <v>10</v>
      </c>
      <c r="F1487" s="283">
        <v>13.79</v>
      </c>
      <c r="G1487" s="293">
        <v>137.91999999999999</v>
      </c>
    </row>
    <row r="1488" spans="1:7" ht="38.25" x14ac:dyDescent="0.2">
      <c r="A1488" s="294" t="s">
        <v>1103</v>
      </c>
      <c r="B1488" s="284" t="s">
        <v>1104</v>
      </c>
      <c r="C1488" s="295" t="s">
        <v>207</v>
      </c>
      <c r="D1488" s="295" t="s">
        <v>35</v>
      </c>
      <c r="E1488" s="292">
        <v>1</v>
      </c>
      <c r="F1488" s="283">
        <v>471.83</v>
      </c>
      <c r="G1488" s="293">
        <v>471.83</v>
      </c>
    </row>
    <row r="1489" spans="1:7" ht="63.75" x14ac:dyDescent="0.2">
      <c r="A1489" s="294" t="s">
        <v>966</v>
      </c>
      <c r="B1489" s="284" t="s">
        <v>967</v>
      </c>
      <c r="C1489" s="295" t="s">
        <v>207</v>
      </c>
      <c r="D1489" s="295" t="s">
        <v>35</v>
      </c>
      <c r="E1489" s="292">
        <v>1</v>
      </c>
      <c r="F1489" s="283">
        <v>398.7</v>
      </c>
      <c r="G1489" s="293">
        <v>398.7</v>
      </c>
    </row>
    <row r="1490" spans="1:7" ht="51" x14ac:dyDescent="0.2">
      <c r="A1490" s="294" t="s">
        <v>1105</v>
      </c>
      <c r="B1490" s="284" t="s">
        <v>1106</v>
      </c>
      <c r="C1490" s="295" t="s">
        <v>207</v>
      </c>
      <c r="D1490" s="295" t="s">
        <v>35</v>
      </c>
      <c r="E1490" s="292">
        <v>1</v>
      </c>
      <c r="F1490" s="283">
        <v>197.92</v>
      </c>
      <c r="G1490" s="293">
        <v>197.92</v>
      </c>
    </row>
    <row r="1491" spans="1:7" x14ac:dyDescent="0.2">
      <c r="A1491" s="296" t="s">
        <v>213</v>
      </c>
      <c r="B1491" s="297"/>
      <c r="C1491" s="297"/>
      <c r="D1491" s="297"/>
      <c r="E1491" s="297"/>
      <c r="F1491" s="297"/>
      <c r="G1491" s="298">
        <v>164.26</v>
      </c>
    </row>
    <row r="1492" spans="1:7" x14ac:dyDescent="0.2">
      <c r="A1492" s="296" t="s">
        <v>214</v>
      </c>
      <c r="B1492" s="297"/>
      <c r="C1492" s="297"/>
      <c r="D1492" s="297"/>
      <c r="E1492" s="297"/>
      <c r="F1492" s="297"/>
      <c r="G1492" s="298">
        <v>1042.1099999999999</v>
      </c>
    </row>
    <row r="1493" spans="1:7" x14ac:dyDescent="0.2">
      <c r="A1493" s="296" t="s">
        <v>215</v>
      </c>
      <c r="B1493" s="297"/>
      <c r="C1493" s="297"/>
      <c r="D1493" s="297"/>
      <c r="E1493" s="297"/>
      <c r="F1493" s="297"/>
      <c r="G1493" s="299">
        <v>1206.3699999999999</v>
      </c>
    </row>
    <row r="1494" spans="1:7" x14ac:dyDescent="0.2">
      <c r="A1494" s="296" t="s">
        <v>2158</v>
      </c>
      <c r="B1494" s="297"/>
      <c r="C1494" s="297"/>
      <c r="D1494" s="297"/>
      <c r="E1494" s="297"/>
      <c r="F1494" s="297"/>
      <c r="G1494" s="298">
        <v>188.91</v>
      </c>
    </row>
    <row r="1495" spans="1:7" x14ac:dyDescent="0.2">
      <c r="A1495" s="296" t="s">
        <v>217</v>
      </c>
      <c r="B1495" s="297"/>
      <c r="C1495" s="297"/>
      <c r="D1495" s="297"/>
      <c r="E1495" s="297"/>
      <c r="F1495" s="297"/>
      <c r="G1495" s="298">
        <v>293.01999999977647</v>
      </c>
    </row>
    <row r="1496" spans="1:7" x14ac:dyDescent="0.2">
      <c r="A1496" s="296" t="s">
        <v>218</v>
      </c>
      <c r="B1496" s="297"/>
      <c r="C1496" s="297"/>
      <c r="D1496" s="297"/>
      <c r="E1496" s="297"/>
      <c r="F1496" s="297"/>
      <c r="G1496" s="298">
        <v>0</v>
      </c>
    </row>
    <row r="1497" spans="1:7" x14ac:dyDescent="0.2">
      <c r="A1497" s="296" t="s">
        <v>219</v>
      </c>
      <c r="B1497" s="297"/>
      <c r="C1497" s="297"/>
      <c r="D1497" s="297"/>
      <c r="E1497" s="297"/>
      <c r="F1497" s="297"/>
      <c r="G1497" s="298">
        <v>481.93000000000006</v>
      </c>
    </row>
    <row r="1498" spans="1:7" x14ac:dyDescent="0.2">
      <c r="A1498" s="296" t="s">
        <v>220</v>
      </c>
      <c r="B1498" s="297"/>
      <c r="C1498" s="297"/>
      <c r="D1498" s="297"/>
      <c r="E1498" s="297"/>
      <c r="F1498" s="297"/>
      <c r="G1498" s="299">
        <f>ROUND(G1493+G1497,2)</f>
        <v>1688.3</v>
      </c>
    </row>
    <row r="1499" spans="1:7" x14ac:dyDescent="0.2">
      <c r="A1499" s="296" t="s">
        <v>221</v>
      </c>
      <c r="B1499" s="297"/>
      <c r="C1499" s="297"/>
      <c r="D1499" s="297"/>
      <c r="E1499" s="297"/>
      <c r="F1499" s="297"/>
      <c r="G1499" s="298">
        <v>2</v>
      </c>
    </row>
    <row r="1500" spans="1:7" x14ac:dyDescent="0.2">
      <c r="A1500" s="296" t="s">
        <v>222</v>
      </c>
      <c r="B1500" s="297"/>
      <c r="C1500" s="297"/>
      <c r="D1500" s="297"/>
      <c r="E1500" s="297"/>
      <c r="F1500" s="297"/>
      <c r="G1500" s="299">
        <f>ROUND(G1498*G1499,2)</f>
        <v>3376.6</v>
      </c>
    </row>
    <row r="1501" spans="1:7" x14ac:dyDescent="0.2">
      <c r="A1501" s="300"/>
      <c r="B1501" s="301"/>
      <c r="C1501" s="301"/>
      <c r="D1501" s="301"/>
      <c r="E1501" s="301"/>
      <c r="F1501" s="301"/>
      <c r="G1501" s="302"/>
    </row>
    <row r="1502" spans="1:7" ht="102" x14ac:dyDescent="0.2">
      <c r="A1502" s="287" t="s">
        <v>429</v>
      </c>
      <c r="B1502" s="290" t="s">
        <v>430</v>
      </c>
      <c r="C1502" s="291" t="s">
        <v>207</v>
      </c>
      <c r="D1502" s="291" t="s">
        <v>35</v>
      </c>
      <c r="E1502" s="292"/>
      <c r="F1502" s="283"/>
      <c r="G1502" s="293"/>
    </row>
    <row r="1503" spans="1:7" ht="38.25" x14ac:dyDescent="0.2">
      <c r="A1503" s="294" t="s">
        <v>1101</v>
      </c>
      <c r="B1503" s="284" t="s">
        <v>1102</v>
      </c>
      <c r="C1503" s="295" t="s">
        <v>207</v>
      </c>
      <c r="D1503" s="295" t="s">
        <v>40</v>
      </c>
      <c r="E1503" s="292">
        <v>10.199999999999999</v>
      </c>
      <c r="F1503" s="283">
        <v>13.79</v>
      </c>
      <c r="G1503" s="293">
        <v>140.68</v>
      </c>
    </row>
    <row r="1504" spans="1:7" ht="38.25" x14ac:dyDescent="0.2">
      <c r="A1504" s="294" t="s">
        <v>1103</v>
      </c>
      <c r="B1504" s="284" t="s">
        <v>1104</v>
      </c>
      <c r="C1504" s="295" t="s">
        <v>207</v>
      </c>
      <c r="D1504" s="295" t="s">
        <v>35</v>
      </c>
      <c r="E1504" s="292">
        <v>1</v>
      </c>
      <c r="F1504" s="283">
        <v>471.83</v>
      </c>
      <c r="G1504" s="293">
        <v>471.83</v>
      </c>
    </row>
    <row r="1505" spans="1:7" ht="63.75" x14ac:dyDescent="0.2">
      <c r="A1505" s="294" t="s">
        <v>1107</v>
      </c>
      <c r="B1505" s="284" t="s">
        <v>1108</v>
      </c>
      <c r="C1505" s="295" t="s">
        <v>207</v>
      </c>
      <c r="D1505" s="295" t="s">
        <v>35</v>
      </c>
      <c r="E1505" s="292">
        <v>1</v>
      </c>
      <c r="F1505" s="283">
        <v>485.45</v>
      </c>
      <c r="G1505" s="293">
        <v>485.45</v>
      </c>
    </row>
    <row r="1506" spans="1:7" ht="51" x14ac:dyDescent="0.2">
      <c r="A1506" s="294" t="s">
        <v>1105</v>
      </c>
      <c r="B1506" s="284" t="s">
        <v>1106</v>
      </c>
      <c r="C1506" s="295" t="s">
        <v>207</v>
      </c>
      <c r="D1506" s="295" t="s">
        <v>35</v>
      </c>
      <c r="E1506" s="292">
        <v>1</v>
      </c>
      <c r="F1506" s="283">
        <v>197.92</v>
      </c>
      <c r="G1506" s="293">
        <v>197.92</v>
      </c>
    </row>
    <row r="1507" spans="1:7" x14ac:dyDescent="0.2">
      <c r="A1507" s="296" t="s">
        <v>213</v>
      </c>
      <c r="B1507" s="297"/>
      <c r="C1507" s="297"/>
      <c r="D1507" s="297"/>
      <c r="E1507" s="297"/>
      <c r="F1507" s="297"/>
      <c r="G1507" s="298">
        <v>167.38</v>
      </c>
    </row>
    <row r="1508" spans="1:7" x14ac:dyDescent="0.2">
      <c r="A1508" s="296" t="s">
        <v>214</v>
      </c>
      <c r="B1508" s="297"/>
      <c r="C1508" s="297"/>
      <c r="D1508" s="297"/>
      <c r="E1508" s="297"/>
      <c r="F1508" s="297"/>
      <c r="G1508" s="298">
        <v>1128.5100000000002</v>
      </c>
    </row>
    <row r="1509" spans="1:7" x14ac:dyDescent="0.2">
      <c r="A1509" s="296" t="s">
        <v>215</v>
      </c>
      <c r="B1509" s="297"/>
      <c r="C1509" s="297"/>
      <c r="D1509" s="297"/>
      <c r="E1509" s="297"/>
      <c r="F1509" s="297"/>
      <c r="G1509" s="299">
        <v>1295.8900000000001</v>
      </c>
    </row>
    <row r="1510" spans="1:7" x14ac:dyDescent="0.2">
      <c r="A1510" s="296" t="s">
        <v>2158</v>
      </c>
      <c r="B1510" s="297"/>
      <c r="C1510" s="297"/>
      <c r="D1510" s="297"/>
      <c r="E1510" s="297"/>
      <c r="F1510" s="297"/>
      <c r="G1510" s="298">
        <v>192.5</v>
      </c>
    </row>
    <row r="1511" spans="1:7" x14ac:dyDescent="0.2">
      <c r="A1511" s="296" t="s">
        <v>217</v>
      </c>
      <c r="B1511" s="297"/>
      <c r="C1511" s="297"/>
      <c r="D1511" s="297"/>
      <c r="E1511" s="297"/>
      <c r="F1511" s="297"/>
      <c r="G1511" s="298">
        <v>312.55999999999995</v>
      </c>
    </row>
    <row r="1512" spans="1:7" x14ac:dyDescent="0.2">
      <c r="A1512" s="296" t="s">
        <v>218</v>
      </c>
      <c r="B1512" s="297"/>
      <c r="C1512" s="297"/>
      <c r="D1512" s="297"/>
      <c r="E1512" s="297"/>
      <c r="F1512" s="297"/>
      <c r="G1512" s="298">
        <v>0</v>
      </c>
    </row>
    <row r="1513" spans="1:7" x14ac:dyDescent="0.2">
      <c r="A1513" s="296" t="s">
        <v>219</v>
      </c>
      <c r="B1513" s="297"/>
      <c r="C1513" s="297"/>
      <c r="D1513" s="297"/>
      <c r="E1513" s="297"/>
      <c r="F1513" s="297"/>
      <c r="G1513" s="298">
        <v>505.05999999999995</v>
      </c>
    </row>
    <row r="1514" spans="1:7" x14ac:dyDescent="0.2">
      <c r="A1514" s="296" t="s">
        <v>220</v>
      </c>
      <c r="B1514" s="297"/>
      <c r="C1514" s="297"/>
      <c r="D1514" s="297"/>
      <c r="E1514" s="297"/>
      <c r="F1514" s="297"/>
      <c r="G1514" s="299">
        <f>ROUND(G1509+G1513,2)</f>
        <v>1800.95</v>
      </c>
    </row>
    <row r="1515" spans="1:7" x14ac:dyDescent="0.2">
      <c r="A1515" s="296" t="s">
        <v>221</v>
      </c>
      <c r="B1515" s="297"/>
      <c r="C1515" s="297"/>
      <c r="D1515" s="297"/>
      <c r="E1515" s="297"/>
      <c r="F1515" s="297"/>
      <c r="G1515" s="298">
        <v>6</v>
      </c>
    </row>
    <row r="1516" spans="1:7" x14ac:dyDescent="0.2">
      <c r="A1516" s="296" t="s">
        <v>222</v>
      </c>
      <c r="B1516" s="297"/>
      <c r="C1516" s="297"/>
      <c r="D1516" s="297"/>
      <c r="E1516" s="297"/>
      <c r="F1516" s="297"/>
      <c r="G1516" s="299">
        <f>ROUND(G1514*G1515,2)</f>
        <v>10805.7</v>
      </c>
    </row>
    <row r="1517" spans="1:7" x14ac:dyDescent="0.2">
      <c r="A1517" s="300"/>
      <c r="B1517" s="301"/>
      <c r="C1517" s="301"/>
      <c r="D1517" s="301"/>
      <c r="E1517" s="301"/>
      <c r="F1517" s="301"/>
      <c r="G1517" s="302"/>
    </row>
    <row r="1518" spans="1:7" ht="38.25" x14ac:dyDescent="0.2">
      <c r="A1518" s="287" t="s">
        <v>1991</v>
      </c>
      <c r="B1518" s="290" t="s">
        <v>1992</v>
      </c>
      <c r="C1518" s="291" t="s">
        <v>207</v>
      </c>
      <c r="D1518" s="291" t="s">
        <v>40</v>
      </c>
      <c r="E1518" s="292"/>
      <c r="F1518" s="283"/>
      <c r="G1518" s="293"/>
    </row>
    <row r="1519" spans="1:7" ht="51" x14ac:dyDescent="0.2">
      <c r="A1519" s="294">
        <v>11950</v>
      </c>
      <c r="B1519" s="284" t="s">
        <v>2019</v>
      </c>
      <c r="C1519" s="295" t="s">
        <v>224</v>
      </c>
      <c r="D1519" s="295" t="s">
        <v>35</v>
      </c>
      <c r="E1519" s="292">
        <v>2.6949999999999998</v>
      </c>
      <c r="F1519" s="283">
        <v>0.1</v>
      </c>
      <c r="G1519" s="293">
        <v>0.27</v>
      </c>
    </row>
    <row r="1520" spans="1:7" ht="25.5" x14ac:dyDescent="0.2">
      <c r="A1520" s="294">
        <v>39961</v>
      </c>
      <c r="B1520" s="284" t="s">
        <v>2020</v>
      </c>
      <c r="C1520" s="295" t="s">
        <v>224</v>
      </c>
      <c r="D1520" s="295" t="s">
        <v>35</v>
      </c>
      <c r="E1520" s="292">
        <v>0.20035710000000001</v>
      </c>
      <c r="F1520" s="283">
        <v>21.29</v>
      </c>
      <c r="G1520" s="293">
        <v>4.2699999999999996</v>
      </c>
    </row>
    <row r="1521" spans="1:7" ht="51" x14ac:dyDescent="0.2">
      <c r="A1521" s="294">
        <v>43657</v>
      </c>
      <c r="B1521" s="284" t="s">
        <v>2021</v>
      </c>
      <c r="C1521" s="295" t="s">
        <v>224</v>
      </c>
      <c r="D1521" s="295" t="s">
        <v>40</v>
      </c>
      <c r="E1521" s="292">
        <v>1</v>
      </c>
      <c r="F1521" s="283">
        <v>7.83</v>
      </c>
      <c r="G1521" s="293">
        <v>7.83</v>
      </c>
    </row>
    <row r="1522" spans="1:7" x14ac:dyDescent="0.2">
      <c r="A1522" s="294" t="s">
        <v>288</v>
      </c>
      <c r="B1522" s="284" t="s">
        <v>289</v>
      </c>
      <c r="C1522" s="295" t="s">
        <v>207</v>
      </c>
      <c r="D1522" s="295" t="s">
        <v>210</v>
      </c>
      <c r="E1522" s="292">
        <v>0.38369690000000001</v>
      </c>
      <c r="F1522" s="283">
        <v>21.66</v>
      </c>
      <c r="G1522" s="293">
        <v>8.31</v>
      </c>
    </row>
    <row r="1523" spans="1:7" ht="25.5" x14ac:dyDescent="0.2">
      <c r="A1523" s="294" t="s">
        <v>246</v>
      </c>
      <c r="B1523" s="284" t="s">
        <v>247</v>
      </c>
      <c r="C1523" s="295" t="s">
        <v>207</v>
      </c>
      <c r="D1523" s="295" t="s">
        <v>210</v>
      </c>
      <c r="E1523" s="292">
        <v>0.19184850000000001</v>
      </c>
      <c r="F1523" s="283">
        <v>19.41</v>
      </c>
      <c r="G1523" s="293">
        <v>3.72</v>
      </c>
    </row>
    <row r="1524" spans="1:7" x14ac:dyDescent="0.2">
      <c r="A1524" s="296" t="s">
        <v>213</v>
      </c>
      <c r="B1524" s="297"/>
      <c r="C1524" s="297"/>
      <c r="D1524" s="297"/>
      <c r="E1524" s="297"/>
      <c r="F1524" s="297"/>
      <c r="G1524" s="298">
        <v>6.7</v>
      </c>
    </row>
    <row r="1525" spans="1:7" x14ac:dyDescent="0.2">
      <c r="A1525" s="296" t="s">
        <v>214</v>
      </c>
      <c r="B1525" s="297"/>
      <c r="C1525" s="297"/>
      <c r="D1525" s="297"/>
      <c r="E1525" s="297"/>
      <c r="F1525" s="297"/>
      <c r="G1525" s="298">
        <v>17.7</v>
      </c>
    </row>
    <row r="1526" spans="1:7" x14ac:dyDescent="0.2">
      <c r="A1526" s="296" t="s">
        <v>215</v>
      </c>
      <c r="B1526" s="297"/>
      <c r="C1526" s="297"/>
      <c r="D1526" s="297"/>
      <c r="E1526" s="297"/>
      <c r="F1526" s="297"/>
      <c r="G1526" s="299">
        <v>24.4</v>
      </c>
    </row>
    <row r="1527" spans="1:7" x14ac:dyDescent="0.2">
      <c r="A1527" s="296" t="s">
        <v>2158</v>
      </c>
      <c r="B1527" s="297"/>
      <c r="C1527" s="297"/>
      <c r="D1527" s="297"/>
      <c r="E1527" s="297"/>
      <c r="F1527" s="297"/>
      <c r="G1527" s="298">
        <v>7.7100000000000035</v>
      </c>
    </row>
    <row r="1528" spans="1:7" x14ac:dyDescent="0.2">
      <c r="A1528" s="296" t="s">
        <v>217</v>
      </c>
      <c r="B1528" s="297"/>
      <c r="C1528" s="297"/>
      <c r="D1528" s="297"/>
      <c r="E1528" s="297"/>
      <c r="F1528" s="297"/>
      <c r="G1528" s="298">
        <v>6.74</v>
      </c>
    </row>
    <row r="1529" spans="1:7" x14ac:dyDescent="0.2">
      <c r="A1529" s="296" t="s">
        <v>218</v>
      </c>
      <c r="B1529" s="297"/>
      <c r="C1529" s="297"/>
      <c r="D1529" s="297"/>
      <c r="E1529" s="297"/>
      <c r="F1529" s="297"/>
      <c r="G1529" s="298">
        <v>0</v>
      </c>
    </row>
    <row r="1530" spans="1:7" x14ac:dyDescent="0.2">
      <c r="A1530" s="296" t="s">
        <v>219</v>
      </c>
      <c r="B1530" s="297"/>
      <c r="C1530" s="297"/>
      <c r="D1530" s="297"/>
      <c r="E1530" s="297"/>
      <c r="F1530" s="297"/>
      <c r="G1530" s="298">
        <v>14.450000000000003</v>
      </c>
    </row>
    <row r="1531" spans="1:7" x14ac:dyDescent="0.2">
      <c r="A1531" s="296" t="s">
        <v>220</v>
      </c>
      <c r="B1531" s="297"/>
      <c r="C1531" s="297"/>
      <c r="D1531" s="297"/>
      <c r="E1531" s="297"/>
      <c r="F1531" s="297"/>
      <c r="G1531" s="299">
        <f>ROUND(G1526+G1530,2)</f>
        <v>38.85</v>
      </c>
    </row>
    <row r="1532" spans="1:7" x14ac:dyDescent="0.2">
      <c r="A1532" s="296" t="s">
        <v>221</v>
      </c>
      <c r="B1532" s="297"/>
      <c r="C1532" s="297"/>
      <c r="D1532" s="297"/>
      <c r="E1532" s="297"/>
      <c r="F1532" s="297"/>
      <c r="G1532" s="298">
        <v>40.6</v>
      </c>
    </row>
    <row r="1533" spans="1:7" x14ac:dyDescent="0.2">
      <c r="A1533" s="296" t="s">
        <v>222</v>
      </c>
      <c r="B1533" s="297"/>
      <c r="C1533" s="297"/>
      <c r="D1533" s="297"/>
      <c r="E1533" s="297"/>
      <c r="F1533" s="297"/>
      <c r="G1533" s="299">
        <f>ROUND(G1531*G1532,2)</f>
        <v>1577.31</v>
      </c>
    </row>
    <row r="1534" spans="1:7" x14ac:dyDescent="0.2">
      <c r="A1534" s="300"/>
      <c r="B1534" s="301"/>
      <c r="C1534" s="301"/>
      <c r="D1534" s="301"/>
      <c r="E1534" s="301"/>
      <c r="F1534" s="301"/>
      <c r="G1534" s="302"/>
    </row>
    <row r="1535" spans="1:7" x14ac:dyDescent="0.2">
      <c r="A1535" s="287">
        <v>7</v>
      </c>
      <c r="B1535" s="288" t="s">
        <v>431</v>
      </c>
      <c r="C1535" s="288"/>
      <c r="D1535" s="288"/>
      <c r="E1535" s="288"/>
      <c r="F1535" s="288"/>
      <c r="G1535" s="289"/>
    </row>
    <row r="1536" spans="1:7" x14ac:dyDescent="0.2">
      <c r="A1536" s="287" t="s">
        <v>203</v>
      </c>
      <c r="B1536" s="288" t="s">
        <v>432</v>
      </c>
      <c r="C1536" s="288"/>
      <c r="D1536" s="288"/>
      <c r="E1536" s="288"/>
      <c r="F1536" s="288"/>
      <c r="G1536" s="289"/>
    </row>
    <row r="1537" spans="1:7" ht="25.5" x14ac:dyDescent="0.2">
      <c r="A1537" s="287" t="s">
        <v>433</v>
      </c>
      <c r="B1537" s="290" t="s">
        <v>434</v>
      </c>
      <c r="C1537" s="291" t="s">
        <v>207</v>
      </c>
      <c r="D1537" s="291" t="s">
        <v>37</v>
      </c>
      <c r="E1537" s="292"/>
      <c r="F1537" s="283"/>
      <c r="G1537" s="293"/>
    </row>
    <row r="1538" spans="1:7" x14ac:dyDescent="0.2">
      <c r="A1538" s="294">
        <v>1379</v>
      </c>
      <c r="B1538" s="284" t="s">
        <v>379</v>
      </c>
      <c r="C1538" s="295" t="s">
        <v>224</v>
      </c>
      <c r="D1538" s="295" t="s">
        <v>39</v>
      </c>
      <c r="E1538" s="292">
        <v>3.9260000000000002</v>
      </c>
      <c r="F1538" s="283">
        <v>0.67</v>
      </c>
      <c r="G1538" s="293">
        <v>2.63</v>
      </c>
    </row>
    <row r="1539" spans="1:7" x14ac:dyDescent="0.2">
      <c r="A1539" s="294" t="s">
        <v>288</v>
      </c>
      <c r="B1539" s="284" t="s">
        <v>289</v>
      </c>
      <c r="C1539" s="295" t="s">
        <v>207</v>
      </c>
      <c r="D1539" s="295" t="s">
        <v>210</v>
      </c>
      <c r="E1539" s="292">
        <v>1.5</v>
      </c>
      <c r="F1539" s="283">
        <v>21.66</v>
      </c>
      <c r="G1539" s="293">
        <v>32.49</v>
      </c>
    </row>
    <row r="1540" spans="1:7" ht="25.5" x14ac:dyDescent="0.2">
      <c r="A1540" s="294" t="s">
        <v>246</v>
      </c>
      <c r="B1540" s="284" t="s">
        <v>247</v>
      </c>
      <c r="C1540" s="295" t="s">
        <v>207</v>
      </c>
      <c r="D1540" s="295" t="s">
        <v>210</v>
      </c>
      <c r="E1540" s="292">
        <v>1.5</v>
      </c>
      <c r="F1540" s="283">
        <v>19.41</v>
      </c>
      <c r="G1540" s="293">
        <v>29.12</v>
      </c>
    </row>
    <row r="1541" spans="1:7" ht="25.5" x14ac:dyDescent="0.2">
      <c r="A1541" s="294" t="s">
        <v>380</v>
      </c>
      <c r="B1541" s="284" t="s">
        <v>381</v>
      </c>
      <c r="C1541" s="295" t="s">
        <v>224</v>
      </c>
      <c r="D1541" s="295" t="s">
        <v>38</v>
      </c>
      <c r="E1541" s="292">
        <v>9.1000000000000004E-3</v>
      </c>
      <c r="F1541" s="283">
        <v>170</v>
      </c>
      <c r="G1541" s="293">
        <v>1.55</v>
      </c>
    </row>
    <row r="1542" spans="1:7" ht="25.5" x14ac:dyDescent="0.2">
      <c r="A1542" s="294" t="s">
        <v>1109</v>
      </c>
      <c r="B1542" s="284" t="s">
        <v>1110</v>
      </c>
      <c r="C1542" s="295" t="s">
        <v>224</v>
      </c>
      <c r="D1542" s="295" t="s">
        <v>37</v>
      </c>
      <c r="E1542" s="292">
        <v>1</v>
      </c>
      <c r="F1542" s="283">
        <v>1228.0899999999999</v>
      </c>
      <c r="G1542" s="293">
        <v>1228.0899999999999</v>
      </c>
    </row>
    <row r="1543" spans="1:7" x14ac:dyDescent="0.2">
      <c r="A1543" s="296" t="s">
        <v>213</v>
      </c>
      <c r="B1543" s="297"/>
      <c r="C1543" s="297"/>
      <c r="D1543" s="297"/>
      <c r="E1543" s="297"/>
      <c r="F1543" s="297"/>
      <c r="G1543" s="298">
        <v>33.869999999999997</v>
      </c>
    </row>
    <row r="1544" spans="1:7" x14ac:dyDescent="0.2">
      <c r="A1544" s="296" t="s">
        <v>214</v>
      </c>
      <c r="B1544" s="297"/>
      <c r="C1544" s="297"/>
      <c r="D1544" s="297"/>
      <c r="E1544" s="297"/>
      <c r="F1544" s="297"/>
      <c r="G1544" s="298">
        <v>1260</v>
      </c>
    </row>
    <row r="1545" spans="1:7" x14ac:dyDescent="0.2">
      <c r="A1545" s="296" t="s">
        <v>215</v>
      </c>
      <c r="B1545" s="297"/>
      <c r="C1545" s="297"/>
      <c r="D1545" s="297"/>
      <c r="E1545" s="297"/>
      <c r="F1545" s="297"/>
      <c r="G1545" s="299">
        <v>1293.8699999999999</v>
      </c>
    </row>
    <row r="1546" spans="1:7" x14ac:dyDescent="0.2">
      <c r="A1546" s="296" t="s">
        <v>2158</v>
      </c>
      <c r="B1546" s="297"/>
      <c r="C1546" s="297"/>
      <c r="D1546" s="297"/>
      <c r="E1546" s="297"/>
      <c r="F1546" s="297"/>
      <c r="G1546" s="298">
        <v>38.950000000000003</v>
      </c>
    </row>
    <row r="1547" spans="1:7" x14ac:dyDescent="0.2">
      <c r="A1547" s="296" t="s">
        <v>217</v>
      </c>
      <c r="B1547" s="297"/>
      <c r="C1547" s="297"/>
      <c r="D1547" s="297"/>
      <c r="E1547" s="297"/>
      <c r="F1547" s="297"/>
      <c r="G1547" s="298">
        <v>279.89000000000016</v>
      </c>
    </row>
    <row r="1548" spans="1:7" x14ac:dyDescent="0.2">
      <c r="A1548" s="296" t="s">
        <v>218</v>
      </c>
      <c r="B1548" s="297"/>
      <c r="C1548" s="297"/>
      <c r="D1548" s="297"/>
      <c r="E1548" s="297"/>
      <c r="F1548" s="297"/>
      <c r="G1548" s="298">
        <v>0</v>
      </c>
    </row>
    <row r="1549" spans="1:7" x14ac:dyDescent="0.2">
      <c r="A1549" s="296" t="s">
        <v>219</v>
      </c>
      <c r="B1549" s="297"/>
      <c r="C1549" s="297"/>
      <c r="D1549" s="297"/>
      <c r="E1549" s="297"/>
      <c r="F1549" s="297"/>
      <c r="G1549" s="298">
        <v>318.84000000000015</v>
      </c>
    </row>
    <row r="1550" spans="1:7" x14ac:dyDescent="0.2">
      <c r="A1550" s="296" t="s">
        <v>220</v>
      </c>
      <c r="B1550" s="297"/>
      <c r="C1550" s="297"/>
      <c r="D1550" s="297"/>
      <c r="E1550" s="297"/>
      <c r="F1550" s="297"/>
      <c r="G1550" s="299">
        <f>ROUND(G1545+G1549,2)</f>
        <v>1612.71</v>
      </c>
    </row>
    <row r="1551" spans="1:7" x14ac:dyDescent="0.2">
      <c r="A1551" s="296" t="s">
        <v>221</v>
      </c>
      <c r="B1551" s="297"/>
      <c r="C1551" s="297"/>
      <c r="D1551" s="297"/>
      <c r="E1551" s="297"/>
      <c r="F1551" s="297"/>
      <c r="G1551" s="298">
        <v>12.42</v>
      </c>
    </row>
    <row r="1552" spans="1:7" x14ac:dyDescent="0.2">
      <c r="A1552" s="296" t="s">
        <v>222</v>
      </c>
      <c r="B1552" s="297"/>
      <c r="C1552" s="297"/>
      <c r="D1552" s="297"/>
      <c r="E1552" s="297"/>
      <c r="F1552" s="297"/>
      <c r="G1552" s="299">
        <f>ROUND(G1550*G1551,2)</f>
        <v>20029.86</v>
      </c>
    </row>
    <row r="1553" spans="1:7" x14ac:dyDescent="0.2">
      <c r="A1553" s="300"/>
      <c r="B1553" s="301"/>
      <c r="C1553" s="301"/>
      <c r="D1553" s="301"/>
      <c r="E1553" s="301"/>
      <c r="F1553" s="301"/>
      <c r="G1553" s="302"/>
    </row>
    <row r="1554" spans="1:7" x14ac:dyDescent="0.2">
      <c r="A1554" s="287" t="s">
        <v>204</v>
      </c>
      <c r="B1554" s="288" t="s">
        <v>435</v>
      </c>
      <c r="C1554" s="288"/>
      <c r="D1554" s="288"/>
      <c r="E1554" s="288"/>
      <c r="F1554" s="288"/>
      <c r="G1554" s="289"/>
    </row>
    <row r="1555" spans="1:7" ht="38.25" x14ac:dyDescent="0.2">
      <c r="A1555" s="287" t="s">
        <v>1991</v>
      </c>
      <c r="B1555" s="290" t="s">
        <v>1992</v>
      </c>
      <c r="C1555" s="291" t="s">
        <v>207</v>
      </c>
      <c r="D1555" s="291" t="s">
        <v>40</v>
      </c>
      <c r="E1555" s="292"/>
      <c r="F1555" s="283"/>
      <c r="G1555" s="293"/>
    </row>
    <row r="1556" spans="1:7" ht="51" x14ac:dyDescent="0.2">
      <c r="A1556" s="294">
        <v>11950</v>
      </c>
      <c r="B1556" s="284" t="s">
        <v>2019</v>
      </c>
      <c r="C1556" s="295" t="s">
        <v>224</v>
      </c>
      <c r="D1556" s="295" t="s">
        <v>35</v>
      </c>
      <c r="E1556" s="292">
        <v>2.6949999999999998</v>
      </c>
      <c r="F1556" s="283">
        <v>0.1</v>
      </c>
      <c r="G1556" s="293">
        <v>0.27</v>
      </c>
    </row>
    <row r="1557" spans="1:7" ht="25.5" x14ac:dyDescent="0.2">
      <c r="A1557" s="294">
        <v>39961</v>
      </c>
      <c r="B1557" s="284" t="s">
        <v>2020</v>
      </c>
      <c r="C1557" s="295" t="s">
        <v>224</v>
      </c>
      <c r="D1557" s="295" t="s">
        <v>35</v>
      </c>
      <c r="E1557" s="292">
        <v>0.20035710000000001</v>
      </c>
      <c r="F1557" s="283">
        <v>21.29</v>
      </c>
      <c r="G1557" s="293">
        <v>4.2699999999999996</v>
      </c>
    </row>
    <row r="1558" spans="1:7" ht="51" x14ac:dyDescent="0.2">
      <c r="A1558" s="294">
        <v>43657</v>
      </c>
      <c r="B1558" s="284" t="s">
        <v>2021</v>
      </c>
      <c r="C1558" s="295" t="s">
        <v>224</v>
      </c>
      <c r="D1558" s="295" t="s">
        <v>40</v>
      </c>
      <c r="E1558" s="292">
        <v>1</v>
      </c>
      <c r="F1558" s="283">
        <v>7.83</v>
      </c>
      <c r="G1558" s="293">
        <v>7.83</v>
      </c>
    </row>
    <row r="1559" spans="1:7" x14ac:dyDescent="0.2">
      <c r="A1559" s="294" t="s">
        <v>288</v>
      </c>
      <c r="B1559" s="284" t="s">
        <v>289</v>
      </c>
      <c r="C1559" s="295" t="s">
        <v>207</v>
      </c>
      <c r="D1559" s="295" t="s">
        <v>210</v>
      </c>
      <c r="E1559" s="292">
        <v>0.38369690000000001</v>
      </c>
      <c r="F1559" s="283">
        <v>21.66</v>
      </c>
      <c r="G1559" s="293">
        <v>8.31</v>
      </c>
    </row>
    <row r="1560" spans="1:7" ht="25.5" x14ac:dyDescent="0.2">
      <c r="A1560" s="294" t="s">
        <v>246</v>
      </c>
      <c r="B1560" s="284" t="s">
        <v>247</v>
      </c>
      <c r="C1560" s="295" t="s">
        <v>207</v>
      </c>
      <c r="D1560" s="295" t="s">
        <v>210</v>
      </c>
      <c r="E1560" s="292">
        <v>0.19184850000000001</v>
      </c>
      <c r="F1560" s="283">
        <v>19.41</v>
      </c>
      <c r="G1560" s="293">
        <v>3.72</v>
      </c>
    </row>
    <row r="1561" spans="1:7" x14ac:dyDescent="0.2">
      <c r="A1561" s="296" t="s">
        <v>213</v>
      </c>
      <c r="B1561" s="297"/>
      <c r="C1561" s="297"/>
      <c r="D1561" s="297"/>
      <c r="E1561" s="297"/>
      <c r="F1561" s="297"/>
      <c r="G1561" s="298">
        <v>6.7</v>
      </c>
    </row>
    <row r="1562" spans="1:7" x14ac:dyDescent="0.2">
      <c r="A1562" s="296" t="s">
        <v>214</v>
      </c>
      <c r="B1562" s="297"/>
      <c r="C1562" s="297"/>
      <c r="D1562" s="297"/>
      <c r="E1562" s="297"/>
      <c r="F1562" s="297"/>
      <c r="G1562" s="298">
        <v>17.7</v>
      </c>
    </row>
    <row r="1563" spans="1:7" x14ac:dyDescent="0.2">
      <c r="A1563" s="296" t="s">
        <v>215</v>
      </c>
      <c r="B1563" s="297"/>
      <c r="C1563" s="297"/>
      <c r="D1563" s="297"/>
      <c r="E1563" s="297"/>
      <c r="F1563" s="297"/>
      <c r="G1563" s="299">
        <v>24.4</v>
      </c>
    </row>
    <row r="1564" spans="1:7" x14ac:dyDescent="0.2">
      <c r="A1564" s="296" t="s">
        <v>2158</v>
      </c>
      <c r="B1564" s="297"/>
      <c r="C1564" s="297"/>
      <c r="D1564" s="297"/>
      <c r="E1564" s="297"/>
      <c r="F1564" s="297"/>
      <c r="G1564" s="298">
        <v>7.7100000000000035</v>
      </c>
    </row>
    <row r="1565" spans="1:7" x14ac:dyDescent="0.2">
      <c r="A1565" s="296" t="s">
        <v>217</v>
      </c>
      <c r="B1565" s="297"/>
      <c r="C1565" s="297"/>
      <c r="D1565" s="297"/>
      <c r="E1565" s="297"/>
      <c r="F1565" s="297"/>
      <c r="G1565" s="298">
        <v>6.74</v>
      </c>
    </row>
    <row r="1566" spans="1:7" x14ac:dyDescent="0.2">
      <c r="A1566" s="296" t="s">
        <v>218</v>
      </c>
      <c r="B1566" s="297"/>
      <c r="C1566" s="297"/>
      <c r="D1566" s="297"/>
      <c r="E1566" s="297"/>
      <c r="F1566" s="297"/>
      <c r="G1566" s="298">
        <v>0</v>
      </c>
    </row>
    <row r="1567" spans="1:7" x14ac:dyDescent="0.2">
      <c r="A1567" s="296" t="s">
        <v>219</v>
      </c>
      <c r="B1567" s="297"/>
      <c r="C1567" s="297"/>
      <c r="D1567" s="297"/>
      <c r="E1567" s="297"/>
      <c r="F1567" s="297"/>
      <c r="G1567" s="298">
        <v>14.450000000000003</v>
      </c>
    </row>
    <row r="1568" spans="1:7" x14ac:dyDescent="0.2">
      <c r="A1568" s="296" t="s">
        <v>220</v>
      </c>
      <c r="B1568" s="297"/>
      <c r="C1568" s="297"/>
      <c r="D1568" s="297"/>
      <c r="E1568" s="297"/>
      <c r="F1568" s="297"/>
      <c r="G1568" s="299">
        <f>ROUND(G1563+G1567,2)</f>
        <v>38.85</v>
      </c>
    </row>
    <row r="1569" spans="1:7" x14ac:dyDescent="0.2">
      <c r="A1569" s="296" t="s">
        <v>221</v>
      </c>
      <c r="B1569" s="297"/>
      <c r="C1569" s="297"/>
      <c r="D1569" s="297"/>
      <c r="E1569" s="297"/>
      <c r="F1569" s="297"/>
      <c r="G1569" s="298">
        <v>36.299999999999997</v>
      </c>
    </row>
    <row r="1570" spans="1:7" x14ac:dyDescent="0.2">
      <c r="A1570" s="296" t="s">
        <v>222</v>
      </c>
      <c r="B1570" s="297"/>
      <c r="C1570" s="297"/>
      <c r="D1570" s="297"/>
      <c r="E1570" s="297"/>
      <c r="F1570" s="297"/>
      <c r="G1570" s="299">
        <f>ROUND(G1568*G1569,2)</f>
        <v>1410.26</v>
      </c>
    </row>
    <row r="1571" spans="1:7" x14ac:dyDescent="0.2">
      <c r="A1571" s="300"/>
      <c r="B1571" s="301"/>
      <c r="C1571" s="301"/>
      <c r="D1571" s="301"/>
      <c r="E1571" s="301"/>
      <c r="F1571" s="301"/>
      <c r="G1571" s="302"/>
    </row>
    <row r="1572" spans="1:7" ht="38.25" x14ac:dyDescent="0.2">
      <c r="A1572" s="287" t="s">
        <v>1845</v>
      </c>
      <c r="B1572" s="290" t="s">
        <v>1846</v>
      </c>
      <c r="C1572" s="291" t="s">
        <v>207</v>
      </c>
      <c r="D1572" s="291" t="s">
        <v>37</v>
      </c>
      <c r="E1572" s="292"/>
      <c r="F1572" s="283"/>
      <c r="G1572" s="293"/>
    </row>
    <row r="1573" spans="1:7" ht="25.5" x14ac:dyDescent="0.2">
      <c r="A1573" s="294">
        <v>11002</v>
      </c>
      <c r="B1573" s="284" t="s">
        <v>1848</v>
      </c>
      <c r="C1573" s="295" t="s">
        <v>224</v>
      </c>
      <c r="D1573" s="295" t="s">
        <v>39</v>
      </c>
      <c r="E1573" s="292">
        <v>0.1154</v>
      </c>
      <c r="F1573" s="283">
        <v>49.78</v>
      </c>
      <c r="G1573" s="293">
        <v>5.74</v>
      </c>
    </row>
    <row r="1574" spans="1:7" ht="25.5" x14ac:dyDescent="0.2">
      <c r="A1574" s="294">
        <v>4777</v>
      </c>
      <c r="B1574" s="284" t="s">
        <v>1849</v>
      </c>
      <c r="C1574" s="295" t="s">
        <v>224</v>
      </c>
      <c r="D1574" s="295" t="s">
        <v>39</v>
      </c>
      <c r="E1574" s="292">
        <v>7.7333999999999996</v>
      </c>
      <c r="F1574" s="283">
        <v>8.02</v>
      </c>
      <c r="G1574" s="293">
        <v>62.02</v>
      </c>
    </row>
    <row r="1575" spans="1:7" ht="25.5" x14ac:dyDescent="0.2">
      <c r="A1575" s="294">
        <v>565</v>
      </c>
      <c r="B1575" s="284" t="s">
        <v>1850</v>
      </c>
      <c r="C1575" s="295" t="s">
        <v>224</v>
      </c>
      <c r="D1575" s="295" t="s">
        <v>40</v>
      </c>
      <c r="E1575" s="292">
        <v>9.3994999999999997</v>
      </c>
      <c r="F1575" s="283">
        <v>8.69</v>
      </c>
      <c r="G1575" s="293">
        <v>81.680000000000007</v>
      </c>
    </row>
    <row r="1576" spans="1:7" ht="25.5" x14ac:dyDescent="0.2">
      <c r="A1576" s="294" t="s">
        <v>1361</v>
      </c>
      <c r="B1576" s="284" t="s">
        <v>1362</v>
      </c>
      <c r="C1576" s="295" t="s">
        <v>207</v>
      </c>
      <c r="D1576" s="295" t="s">
        <v>210</v>
      </c>
      <c r="E1576" s="292">
        <v>5.3521999999999998</v>
      </c>
      <c r="F1576" s="283">
        <v>20.55</v>
      </c>
      <c r="G1576" s="293">
        <v>109.98</v>
      </c>
    </row>
    <row r="1577" spans="1:7" ht="25.5" x14ac:dyDescent="0.2">
      <c r="A1577" s="294" t="s">
        <v>1363</v>
      </c>
      <c r="B1577" s="284" t="s">
        <v>1364</v>
      </c>
      <c r="C1577" s="295" t="s">
        <v>207</v>
      </c>
      <c r="D1577" s="295" t="s">
        <v>210</v>
      </c>
      <c r="E1577" s="292">
        <v>7.5327000000000002</v>
      </c>
      <c r="F1577" s="283">
        <v>21.86</v>
      </c>
      <c r="G1577" s="293">
        <v>164.69</v>
      </c>
    </row>
    <row r="1578" spans="1:7" ht="38.25" x14ac:dyDescent="0.2">
      <c r="A1578" s="294" t="s">
        <v>1455</v>
      </c>
      <c r="B1578" s="284" t="s">
        <v>1456</v>
      </c>
      <c r="C1578" s="295" t="s">
        <v>207</v>
      </c>
      <c r="D1578" s="295" t="s">
        <v>38</v>
      </c>
      <c r="E1578" s="292">
        <v>8.43E-3</v>
      </c>
      <c r="F1578" s="283">
        <v>580.89</v>
      </c>
      <c r="G1578" s="293">
        <v>4.9000000000000004</v>
      </c>
    </row>
    <row r="1579" spans="1:7" x14ac:dyDescent="0.2">
      <c r="A1579" s="296" t="s">
        <v>213</v>
      </c>
      <c r="B1579" s="297"/>
      <c r="C1579" s="297"/>
      <c r="D1579" s="297"/>
      <c r="E1579" s="297"/>
      <c r="F1579" s="297"/>
      <c r="G1579" s="298">
        <v>155.71</v>
      </c>
    </row>
    <row r="1580" spans="1:7" x14ac:dyDescent="0.2">
      <c r="A1580" s="296" t="s">
        <v>214</v>
      </c>
      <c r="B1580" s="297"/>
      <c r="C1580" s="297"/>
      <c r="D1580" s="297"/>
      <c r="E1580" s="297"/>
      <c r="F1580" s="297"/>
      <c r="G1580" s="298">
        <v>273.30999999999995</v>
      </c>
    </row>
    <row r="1581" spans="1:7" x14ac:dyDescent="0.2">
      <c r="A1581" s="296" t="s">
        <v>215</v>
      </c>
      <c r="B1581" s="297"/>
      <c r="C1581" s="297"/>
      <c r="D1581" s="297"/>
      <c r="E1581" s="297"/>
      <c r="F1581" s="297"/>
      <c r="G1581" s="299">
        <v>429.02</v>
      </c>
    </row>
    <row r="1582" spans="1:7" x14ac:dyDescent="0.2">
      <c r="A1582" s="296" t="s">
        <v>2158</v>
      </c>
      <c r="B1582" s="297"/>
      <c r="C1582" s="297"/>
      <c r="D1582" s="297"/>
      <c r="E1582" s="297"/>
      <c r="F1582" s="297"/>
      <c r="G1582" s="298">
        <v>179.07000000022353</v>
      </c>
    </row>
    <row r="1583" spans="1:7" x14ac:dyDescent="0.2">
      <c r="A1583" s="296" t="s">
        <v>217</v>
      </c>
      <c r="B1583" s="297"/>
      <c r="C1583" s="297"/>
      <c r="D1583" s="297"/>
      <c r="E1583" s="297"/>
      <c r="F1583" s="297"/>
      <c r="G1583" s="298">
        <v>127.7</v>
      </c>
    </row>
    <row r="1584" spans="1:7" x14ac:dyDescent="0.2">
      <c r="A1584" s="296" t="s">
        <v>218</v>
      </c>
      <c r="B1584" s="297"/>
      <c r="C1584" s="297"/>
      <c r="D1584" s="297"/>
      <c r="E1584" s="297"/>
      <c r="F1584" s="297"/>
      <c r="G1584" s="298">
        <v>0</v>
      </c>
    </row>
    <row r="1585" spans="1:7" x14ac:dyDescent="0.2">
      <c r="A1585" s="296" t="s">
        <v>219</v>
      </c>
      <c r="B1585" s="297"/>
      <c r="C1585" s="297"/>
      <c r="D1585" s="297"/>
      <c r="E1585" s="297"/>
      <c r="F1585" s="297"/>
      <c r="G1585" s="298">
        <v>306.77</v>
      </c>
    </row>
    <row r="1586" spans="1:7" x14ac:dyDescent="0.2">
      <c r="A1586" s="296" t="s">
        <v>220</v>
      </c>
      <c r="B1586" s="297"/>
      <c r="C1586" s="297"/>
      <c r="D1586" s="297"/>
      <c r="E1586" s="297"/>
      <c r="F1586" s="297"/>
      <c r="G1586" s="299">
        <f>ROUND(G1581+G1585,2)</f>
        <v>735.79</v>
      </c>
    </row>
    <row r="1587" spans="1:7" x14ac:dyDescent="0.2">
      <c r="A1587" s="296" t="s">
        <v>221</v>
      </c>
      <c r="B1587" s="297"/>
      <c r="C1587" s="297"/>
      <c r="D1587" s="297"/>
      <c r="E1587" s="297"/>
      <c r="F1587" s="297"/>
      <c r="G1587" s="298">
        <v>8.0399999999999991</v>
      </c>
    </row>
    <row r="1588" spans="1:7" x14ac:dyDescent="0.2">
      <c r="A1588" s="296" t="s">
        <v>222</v>
      </c>
      <c r="B1588" s="297"/>
      <c r="C1588" s="297"/>
      <c r="D1588" s="297"/>
      <c r="E1588" s="297"/>
      <c r="F1588" s="297"/>
      <c r="G1588" s="299">
        <f>ROUND(G1586*G1587,2)</f>
        <v>5915.75</v>
      </c>
    </row>
    <row r="1589" spans="1:7" x14ac:dyDescent="0.2">
      <c r="A1589" s="300"/>
      <c r="B1589" s="301"/>
      <c r="C1589" s="301"/>
      <c r="D1589" s="301"/>
      <c r="E1589" s="301"/>
      <c r="F1589" s="301"/>
      <c r="G1589" s="302"/>
    </row>
    <row r="1590" spans="1:7" x14ac:dyDescent="0.2">
      <c r="A1590" s="287" t="s">
        <v>1533</v>
      </c>
      <c r="B1590" s="288" t="s">
        <v>591</v>
      </c>
      <c r="C1590" s="288"/>
      <c r="D1590" s="288"/>
      <c r="E1590" s="288"/>
      <c r="F1590" s="288"/>
      <c r="G1590" s="289"/>
    </row>
    <row r="1591" spans="1:7" ht="25.5" x14ac:dyDescent="0.2">
      <c r="A1591" s="287" t="s">
        <v>594</v>
      </c>
      <c r="B1591" s="290" t="s">
        <v>595</v>
      </c>
      <c r="C1591" s="291" t="s">
        <v>207</v>
      </c>
      <c r="D1591" s="291" t="s">
        <v>37</v>
      </c>
      <c r="E1591" s="292"/>
      <c r="F1591" s="283"/>
      <c r="G1591" s="293"/>
    </row>
    <row r="1592" spans="1:7" x14ac:dyDescent="0.2">
      <c r="A1592" s="294">
        <v>1379</v>
      </c>
      <c r="B1592" s="284" t="s">
        <v>379</v>
      </c>
      <c r="C1592" s="295" t="s">
        <v>224</v>
      </c>
      <c r="D1592" s="295" t="s">
        <v>39</v>
      </c>
      <c r="E1592" s="292">
        <v>2.0299999999999998</v>
      </c>
      <c r="F1592" s="283">
        <v>0.67</v>
      </c>
      <c r="G1592" s="293">
        <v>1.36</v>
      </c>
    </row>
    <row r="1593" spans="1:7" x14ac:dyDescent="0.2">
      <c r="A1593" s="294" t="s">
        <v>288</v>
      </c>
      <c r="B1593" s="284" t="s">
        <v>289</v>
      </c>
      <c r="C1593" s="295" t="s">
        <v>207</v>
      </c>
      <c r="D1593" s="295" t="s">
        <v>210</v>
      </c>
      <c r="E1593" s="292">
        <v>3</v>
      </c>
      <c r="F1593" s="283">
        <v>21.66</v>
      </c>
      <c r="G1593" s="293">
        <v>64.97</v>
      </c>
    </row>
    <row r="1594" spans="1:7" ht="25.5" x14ac:dyDescent="0.2">
      <c r="A1594" s="294" t="s">
        <v>246</v>
      </c>
      <c r="B1594" s="284" t="s">
        <v>247</v>
      </c>
      <c r="C1594" s="295" t="s">
        <v>207</v>
      </c>
      <c r="D1594" s="295" t="s">
        <v>210</v>
      </c>
      <c r="E1594" s="292">
        <v>3</v>
      </c>
      <c r="F1594" s="283">
        <v>19.41</v>
      </c>
      <c r="G1594" s="293">
        <v>58.24</v>
      </c>
    </row>
    <row r="1595" spans="1:7" ht="25.5" x14ac:dyDescent="0.2">
      <c r="A1595" s="294" t="s">
        <v>380</v>
      </c>
      <c r="B1595" s="284" t="s">
        <v>381</v>
      </c>
      <c r="C1595" s="295" t="s">
        <v>224</v>
      </c>
      <c r="D1595" s="295" t="s">
        <v>38</v>
      </c>
      <c r="E1595" s="292">
        <v>7.1999999999999998E-3</v>
      </c>
      <c r="F1595" s="283">
        <v>170</v>
      </c>
      <c r="G1595" s="293">
        <v>1.22</v>
      </c>
    </row>
    <row r="1596" spans="1:7" ht="38.25" x14ac:dyDescent="0.2">
      <c r="A1596" s="294" t="s">
        <v>1113</v>
      </c>
      <c r="B1596" s="284" t="s">
        <v>1114</v>
      </c>
      <c r="C1596" s="295" t="s">
        <v>224</v>
      </c>
      <c r="D1596" s="295" t="s">
        <v>37</v>
      </c>
      <c r="E1596" s="292">
        <v>1</v>
      </c>
      <c r="F1596" s="283">
        <v>932.77</v>
      </c>
      <c r="G1596" s="293">
        <v>932.77</v>
      </c>
    </row>
    <row r="1597" spans="1:7" x14ac:dyDescent="0.2">
      <c r="A1597" s="296" t="s">
        <v>213</v>
      </c>
      <c r="B1597" s="297"/>
      <c r="C1597" s="297"/>
      <c r="D1597" s="297"/>
      <c r="E1597" s="297"/>
      <c r="F1597" s="297"/>
      <c r="G1597" s="298">
        <v>67.739999999999995</v>
      </c>
    </row>
    <row r="1598" spans="1:7" x14ac:dyDescent="0.2">
      <c r="A1598" s="296" t="s">
        <v>214</v>
      </c>
      <c r="B1598" s="297"/>
      <c r="C1598" s="297"/>
      <c r="D1598" s="297"/>
      <c r="E1598" s="297"/>
      <c r="F1598" s="297"/>
      <c r="G1598" s="298">
        <v>990.81999999999994</v>
      </c>
    </row>
    <row r="1599" spans="1:7" x14ac:dyDescent="0.2">
      <c r="A1599" s="296" t="s">
        <v>215</v>
      </c>
      <c r="B1599" s="297"/>
      <c r="C1599" s="297"/>
      <c r="D1599" s="297"/>
      <c r="E1599" s="297"/>
      <c r="F1599" s="297"/>
      <c r="G1599" s="299">
        <v>1058.56</v>
      </c>
    </row>
    <row r="1600" spans="1:7" x14ac:dyDescent="0.2">
      <c r="A1600" s="296" t="s">
        <v>2158</v>
      </c>
      <c r="B1600" s="297"/>
      <c r="C1600" s="297"/>
      <c r="D1600" s="297"/>
      <c r="E1600" s="297"/>
      <c r="F1600" s="297"/>
      <c r="G1600" s="298">
        <v>77.900000000000006</v>
      </c>
    </row>
    <row r="1601" spans="1:7" x14ac:dyDescent="0.2">
      <c r="A1601" s="296" t="s">
        <v>217</v>
      </c>
      <c r="B1601" s="297"/>
      <c r="C1601" s="297"/>
      <c r="D1601" s="297"/>
      <c r="E1601" s="297"/>
      <c r="F1601" s="297"/>
      <c r="G1601" s="298">
        <v>238.65999999999994</v>
      </c>
    </row>
    <row r="1602" spans="1:7" x14ac:dyDescent="0.2">
      <c r="A1602" s="296" t="s">
        <v>218</v>
      </c>
      <c r="B1602" s="297"/>
      <c r="C1602" s="297"/>
      <c r="D1602" s="297"/>
      <c r="E1602" s="297"/>
      <c r="F1602" s="297"/>
      <c r="G1602" s="298">
        <v>0</v>
      </c>
    </row>
    <row r="1603" spans="1:7" x14ac:dyDescent="0.2">
      <c r="A1603" s="296" t="s">
        <v>219</v>
      </c>
      <c r="B1603" s="297"/>
      <c r="C1603" s="297"/>
      <c r="D1603" s="297"/>
      <c r="E1603" s="297"/>
      <c r="F1603" s="297"/>
      <c r="G1603" s="298">
        <v>316.55999999999995</v>
      </c>
    </row>
    <row r="1604" spans="1:7" x14ac:dyDescent="0.2">
      <c r="A1604" s="296" t="s">
        <v>220</v>
      </c>
      <c r="B1604" s="297"/>
      <c r="C1604" s="297"/>
      <c r="D1604" s="297"/>
      <c r="E1604" s="297"/>
      <c r="F1604" s="297"/>
      <c r="G1604" s="299">
        <f>ROUND(G1599+G1603,2)</f>
        <v>1375.12</v>
      </c>
    </row>
    <row r="1605" spans="1:7" x14ac:dyDescent="0.2">
      <c r="A1605" s="296" t="s">
        <v>221</v>
      </c>
      <c r="B1605" s="297"/>
      <c r="C1605" s="297"/>
      <c r="D1605" s="297"/>
      <c r="E1605" s="297"/>
      <c r="F1605" s="297"/>
      <c r="G1605" s="298">
        <v>1.89</v>
      </c>
    </row>
    <row r="1606" spans="1:7" x14ac:dyDescent="0.2">
      <c r="A1606" s="296" t="s">
        <v>222</v>
      </c>
      <c r="B1606" s="297"/>
      <c r="C1606" s="297"/>
      <c r="D1606" s="297"/>
      <c r="E1606" s="297"/>
      <c r="F1606" s="297"/>
      <c r="G1606" s="299">
        <f>ROUND(G1604*G1605,2)</f>
        <v>2598.98</v>
      </c>
    </row>
    <row r="1607" spans="1:7" x14ac:dyDescent="0.2">
      <c r="A1607" s="300"/>
      <c r="B1607" s="301"/>
      <c r="C1607" s="301"/>
      <c r="D1607" s="301"/>
      <c r="E1607" s="301"/>
      <c r="F1607" s="301"/>
      <c r="G1607" s="302"/>
    </row>
    <row r="1608" spans="1:7" x14ac:dyDescent="0.2">
      <c r="A1608" s="287">
        <v>8</v>
      </c>
      <c r="B1608" s="288" t="s">
        <v>436</v>
      </c>
      <c r="C1608" s="288"/>
      <c r="D1608" s="288"/>
      <c r="E1608" s="288"/>
      <c r="F1608" s="288"/>
      <c r="G1608" s="289"/>
    </row>
    <row r="1609" spans="1:7" x14ac:dyDescent="0.2">
      <c r="A1609" s="287" t="s">
        <v>205</v>
      </c>
      <c r="B1609" s="288" t="s">
        <v>437</v>
      </c>
      <c r="C1609" s="288"/>
      <c r="D1609" s="288"/>
      <c r="E1609" s="288"/>
      <c r="F1609" s="288"/>
      <c r="G1609" s="289"/>
    </row>
    <row r="1610" spans="1:7" ht="51" x14ac:dyDescent="0.2">
      <c r="A1610" s="287" t="s">
        <v>596</v>
      </c>
      <c r="B1610" s="290" t="s">
        <v>597</v>
      </c>
      <c r="C1610" s="291" t="s">
        <v>207</v>
      </c>
      <c r="D1610" s="291" t="s">
        <v>37</v>
      </c>
      <c r="E1610" s="292"/>
      <c r="F1610" s="283"/>
      <c r="G1610" s="293"/>
    </row>
    <row r="1611" spans="1:7" ht="25.5" x14ac:dyDescent="0.2">
      <c r="A1611" s="294">
        <v>10492</v>
      </c>
      <c r="B1611" s="284" t="s">
        <v>1115</v>
      </c>
      <c r="C1611" s="295" t="s">
        <v>224</v>
      </c>
      <c r="D1611" s="295" t="s">
        <v>37</v>
      </c>
      <c r="E1611" s="292">
        <v>1</v>
      </c>
      <c r="F1611" s="283">
        <v>190</v>
      </c>
      <c r="G1611" s="293">
        <v>190</v>
      </c>
    </row>
    <row r="1612" spans="1:7" ht="25.5" x14ac:dyDescent="0.2">
      <c r="A1612" s="294">
        <v>20259</v>
      </c>
      <c r="B1612" s="284" t="s">
        <v>1116</v>
      </c>
      <c r="C1612" s="295" t="s">
        <v>224</v>
      </c>
      <c r="D1612" s="295" t="s">
        <v>40</v>
      </c>
      <c r="E1612" s="292">
        <v>7.2869999999999999</v>
      </c>
      <c r="F1612" s="283">
        <v>13.6</v>
      </c>
      <c r="G1612" s="293">
        <v>99.1</v>
      </c>
    </row>
    <row r="1613" spans="1:7" ht="38.25" x14ac:dyDescent="0.2">
      <c r="A1613" s="294">
        <v>39432</v>
      </c>
      <c r="B1613" s="284" t="s">
        <v>1117</v>
      </c>
      <c r="C1613" s="295" t="s">
        <v>224</v>
      </c>
      <c r="D1613" s="295" t="s">
        <v>40</v>
      </c>
      <c r="E1613" s="292">
        <v>6.3810000000000002</v>
      </c>
      <c r="F1613" s="283">
        <v>2.8</v>
      </c>
      <c r="G1613" s="293">
        <v>17.87</v>
      </c>
    </row>
    <row r="1614" spans="1:7" ht="25.5" x14ac:dyDescent="0.2">
      <c r="A1614" s="294" t="s">
        <v>246</v>
      </c>
      <c r="B1614" s="284" t="s">
        <v>247</v>
      </c>
      <c r="C1614" s="295" t="s">
        <v>207</v>
      </c>
      <c r="D1614" s="295" t="s">
        <v>210</v>
      </c>
      <c r="E1614" s="292">
        <v>0.58291870000000001</v>
      </c>
      <c r="F1614" s="283">
        <v>19.41</v>
      </c>
      <c r="G1614" s="293">
        <v>11.32</v>
      </c>
    </row>
    <row r="1615" spans="1:7" ht="25.5" x14ac:dyDescent="0.2">
      <c r="A1615" s="294" t="s">
        <v>1118</v>
      </c>
      <c r="B1615" s="284" t="s">
        <v>1119</v>
      </c>
      <c r="C1615" s="295" t="s">
        <v>207</v>
      </c>
      <c r="D1615" s="295" t="s">
        <v>210</v>
      </c>
      <c r="E1615" s="292">
        <v>0.67565580000000003</v>
      </c>
      <c r="F1615" s="283">
        <v>19.39</v>
      </c>
      <c r="G1615" s="293">
        <v>13.1</v>
      </c>
    </row>
    <row r="1616" spans="1:7" x14ac:dyDescent="0.2">
      <c r="A1616" s="296" t="s">
        <v>213</v>
      </c>
      <c r="B1616" s="297"/>
      <c r="C1616" s="297"/>
      <c r="D1616" s="297"/>
      <c r="E1616" s="297"/>
      <c r="F1616" s="297"/>
      <c r="G1616" s="298">
        <v>12.77</v>
      </c>
    </row>
    <row r="1617" spans="1:7" x14ac:dyDescent="0.2">
      <c r="A1617" s="296" t="s">
        <v>214</v>
      </c>
      <c r="B1617" s="297"/>
      <c r="C1617" s="297"/>
      <c r="D1617" s="297"/>
      <c r="E1617" s="297"/>
      <c r="F1617" s="297"/>
      <c r="G1617" s="298">
        <v>318.61</v>
      </c>
    </row>
    <row r="1618" spans="1:7" x14ac:dyDescent="0.2">
      <c r="A1618" s="296" t="s">
        <v>215</v>
      </c>
      <c r="B1618" s="297"/>
      <c r="C1618" s="297"/>
      <c r="D1618" s="297"/>
      <c r="E1618" s="297"/>
      <c r="F1618" s="297"/>
      <c r="G1618" s="299">
        <v>331.38</v>
      </c>
    </row>
    <row r="1619" spans="1:7" x14ac:dyDescent="0.2">
      <c r="A1619" s="296" t="s">
        <v>2158</v>
      </c>
      <c r="B1619" s="297"/>
      <c r="C1619" s="297"/>
      <c r="D1619" s="297"/>
      <c r="E1619" s="297"/>
      <c r="F1619" s="297"/>
      <c r="G1619" s="298">
        <v>14.69</v>
      </c>
    </row>
    <row r="1620" spans="1:7" x14ac:dyDescent="0.2">
      <c r="A1620" s="296" t="s">
        <v>217</v>
      </c>
      <c r="B1620" s="297"/>
      <c r="C1620" s="297"/>
      <c r="D1620" s="297"/>
      <c r="E1620" s="297"/>
      <c r="F1620" s="297"/>
      <c r="G1620" s="298">
        <v>72.680000000000007</v>
      </c>
    </row>
    <row r="1621" spans="1:7" x14ac:dyDescent="0.2">
      <c r="A1621" s="296" t="s">
        <v>218</v>
      </c>
      <c r="B1621" s="297"/>
      <c r="C1621" s="297"/>
      <c r="D1621" s="297"/>
      <c r="E1621" s="297"/>
      <c r="F1621" s="297"/>
      <c r="G1621" s="298">
        <v>0</v>
      </c>
    </row>
    <row r="1622" spans="1:7" x14ac:dyDescent="0.2">
      <c r="A1622" s="296" t="s">
        <v>219</v>
      </c>
      <c r="B1622" s="297"/>
      <c r="C1622" s="297"/>
      <c r="D1622" s="297"/>
      <c r="E1622" s="297"/>
      <c r="F1622" s="297"/>
      <c r="G1622" s="298">
        <v>87.37</v>
      </c>
    </row>
    <row r="1623" spans="1:7" x14ac:dyDescent="0.2">
      <c r="A1623" s="296" t="s">
        <v>220</v>
      </c>
      <c r="B1623" s="297"/>
      <c r="C1623" s="297"/>
      <c r="D1623" s="297"/>
      <c r="E1623" s="297"/>
      <c r="F1623" s="297"/>
      <c r="G1623" s="299">
        <f>ROUND(G1618+G1622,2)</f>
        <v>418.75</v>
      </c>
    </row>
    <row r="1624" spans="1:7" x14ac:dyDescent="0.2">
      <c r="A1624" s="296" t="s">
        <v>221</v>
      </c>
      <c r="B1624" s="297"/>
      <c r="C1624" s="297"/>
      <c r="D1624" s="297"/>
      <c r="E1624" s="297"/>
      <c r="F1624" s="297"/>
      <c r="G1624" s="298">
        <v>11.7</v>
      </c>
    </row>
    <row r="1625" spans="1:7" x14ac:dyDescent="0.2">
      <c r="A1625" s="296" t="s">
        <v>222</v>
      </c>
      <c r="B1625" s="297"/>
      <c r="C1625" s="297"/>
      <c r="D1625" s="297"/>
      <c r="E1625" s="297"/>
      <c r="F1625" s="297"/>
      <c r="G1625" s="299">
        <f>ROUND(G1623*G1624,2)</f>
        <v>4899.38</v>
      </c>
    </row>
    <row r="1626" spans="1:7" x14ac:dyDescent="0.2">
      <c r="A1626" s="300"/>
      <c r="B1626" s="301"/>
      <c r="C1626" s="301"/>
      <c r="D1626" s="301"/>
      <c r="E1626" s="301"/>
      <c r="F1626" s="301"/>
      <c r="G1626" s="302"/>
    </row>
    <row r="1627" spans="1:7" ht="51" x14ac:dyDescent="0.2">
      <c r="A1627" s="287" t="s">
        <v>598</v>
      </c>
      <c r="B1627" s="290" t="s">
        <v>599</v>
      </c>
      <c r="C1627" s="291" t="s">
        <v>207</v>
      </c>
      <c r="D1627" s="291" t="s">
        <v>37</v>
      </c>
      <c r="E1627" s="292"/>
      <c r="F1627" s="283"/>
      <c r="G1627" s="293"/>
    </row>
    <row r="1628" spans="1:7" ht="25.5" x14ac:dyDescent="0.2">
      <c r="A1628" s="294">
        <v>10499</v>
      </c>
      <c r="B1628" s="284" t="s">
        <v>1120</v>
      </c>
      <c r="C1628" s="295" t="s">
        <v>224</v>
      </c>
      <c r="D1628" s="295" t="s">
        <v>37</v>
      </c>
      <c r="E1628" s="292">
        <v>1</v>
      </c>
      <c r="F1628" s="283">
        <v>158.33000000000001</v>
      </c>
      <c r="G1628" s="293">
        <v>158.33000000000001</v>
      </c>
    </row>
    <row r="1629" spans="1:7" ht="25.5" x14ac:dyDescent="0.2">
      <c r="A1629" s="294">
        <v>20259</v>
      </c>
      <c r="B1629" s="284" t="s">
        <v>1116</v>
      </c>
      <c r="C1629" s="295" t="s">
        <v>224</v>
      </c>
      <c r="D1629" s="295" t="s">
        <v>40</v>
      </c>
      <c r="E1629" s="292">
        <v>7.2869999999999999</v>
      </c>
      <c r="F1629" s="283">
        <v>13.6</v>
      </c>
      <c r="G1629" s="293">
        <v>99.1</v>
      </c>
    </row>
    <row r="1630" spans="1:7" ht="38.25" x14ac:dyDescent="0.2">
      <c r="A1630" s="294">
        <v>39432</v>
      </c>
      <c r="B1630" s="284" t="s">
        <v>1117</v>
      </c>
      <c r="C1630" s="295" t="s">
        <v>224</v>
      </c>
      <c r="D1630" s="295" t="s">
        <v>40</v>
      </c>
      <c r="E1630" s="292">
        <v>6.3810000000000002</v>
      </c>
      <c r="F1630" s="283">
        <v>2.8</v>
      </c>
      <c r="G1630" s="293">
        <v>17.87</v>
      </c>
    </row>
    <row r="1631" spans="1:7" ht="25.5" x14ac:dyDescent="0.2">
      <c r="A1631" s="294" t="s">
        <v>246</v>
      </c>
      <c r="B1631" s="284" t="s">
        <v>247</v>
      </c>
      <c r="C1631" s="295" t="s">
        <v>207</v>
      </c>
      <c r="D1631" s="295" t="s">
        <v>210</v>
      </c>
      <c r="E1631" s="292">
        <v>0.58291870000000001</v>
      </c>
      <c r="F1631" s="283">
        <v>19.41</v>
      </c>
      <c r="G1631" s="293">
        <v>11.32</v>
      </c>
    </row>
    <row r="1632" spans="1:7" ht="12.75" customHeight="1" x14ac:dyDescent="0.2">
      <c r="A1632" s="294" t="s">
        <v>1118</v>
      </c>
      <c r="B1632" s="284" t="s">
        <v>1119</v>
      </c>
      <c r="C1632" s="295" t="s">
        <v>207</v>
      </c>
      <c r="D1632" s="295" t="s">
        <v>210</v>
      </c>
      <c r="E1632" s="292">
        <v>0.67565580000000003</v>
      </c>
      <c r="F1632" s="283">
        <v>19.39</v>
      </c>
      <c r="G1632" s="293">
        <v>13.1</v>
      </c>
    </row>
    <row r="1633" spans="1:7" x14ac:dyDescent="0.2">
      <c r="A1633" s="296" t="s">
        <v>213</v>
      </c>
      <c r="B1633" s="297"/>
      <c r="C1633" s="297"/>
      <c r="D1633" s="297"/>
      <c r="E1633" s="297"/>
      <c r="F1633" s="297"/>
      <c r="G1633" s="298">
        <v>12.77</v>
      </c>
    </row>
    <row r="1634" spans="1:7" x14ac:dyDescent="0.2">
      <c r="A1634" s="296" t="s">
        <v>214</v>
      </c>
      <c r="B1634" s="297"/>
      <c r="C1634" s="297"/>
      <c r="D1634" s="297"/>
      <c r="E1634" s="297"/>
      <c r="F1634" s="297"/>
      <c r="G1634" s="298">
        <v>286.94</v>
      </c>
    </row>
    <row r="1635" spans="1:7" x14ac:dyDescent="0.2">
      <c r="A1635" s="296" t="s">
        <v>215</v>
      </c>
      <c r="B1635" s="297"/>
      <c r="C1635" s="297"/>
      <c r="D1635" s="297"/>
      <c r="E1635" s="297"/>
      <c r="F1635" s="297"/>
      <c r="G1635" s="299">
        <v>299.70999999999998</v>
      </c>
    </row>
    <row r="1636" spans="1:7" x14ac:dyDescent="0.2">
      <c r="A1636" s="296" t="s">
        <v>2158</v>
      </c>
      <c r="B1636" s="297"/>
      <c r="C1636" s="297"/>
      <c r="D1636" s="297"/>
      <c r="E1636" s="297"/>
      <c r="F1636" s="297"/>
      <c r="G1636" s="298">
        <v>14.69</v>
      </c>
    </row>
    <row r="1637" spans="1:7" x14ac:dyDescent="0.2">
      <c r="A1637" s="296" t="s">
        <v>217</v>
      </c>
      <c r="B1637" s="297"/>
      <c r="C1637" s="297"/>
      <c r="D1637" s="297"/>
      <c r="E1637" s="297"/>
      <c r="F1637" s="297"/>
      <c r="G1637" s="298">
        <v>66.03000000000003</v>
      </c>
    </row>
    <row r="1638" spans="1:7" x14ac:dyDescent="0.2">
      <c r="A1638" s="296" t="s">
        <v>218</v>
      </c>
      <c r="B1638" s="297"/>
      <c r="C1638" s="297"/>
      <c r="D1638" s="297"/>
      <c r="E1638" s="297"/>
      <c r="F1638" s="297"/>
      <c r="G1638" s="298">
        <v>0</v>
      </c>
    </row>
    <row r="1639" spans="1:7" x14ac:dyDescent="0.2">
      <c r="A1639" s="296" t="s">
        <v>219</v>
      </c>
      <c r="B1639" s="297"/>
      <c r="C1639" s="297"/>
      <c r="D1639" s="297"/>
      <c r="E1639" s="297"/>
      <c r="F1639" s="297"/>
      <c r="G1639" s="298">
        <v>80.720000000000027</v>
      </c>
    </row>
    <row r="1640" spans="1:7" x14ac:dyDescent="0.2">
      <c r="A1640" s="296" t="s">
        <v>220</v>
      </c>
      <c r="B1640" s="297"/>
      <c r="C1640" s="297"/>
      <c r="D1640" s="297"/>
      <c r="E1640" s="297"/>
      <c r="F1640" s="297"/>
      <c r="G1640" s="299">
        <f>ROUND(G1635+G1639,2)</f>
        <v>380.43</v>
      </c>
    </row>
    <row r="1641" spans="1:7" x14ac:dyDescent="0.2">
      <c r="A1641" s="296" t="s">
        <v>221</v>
      </c>
      <c r="B1641" s="297"/>
      <c r="C1641" s="297"/>
      <c r="D1641" s="297"/>
      <c r="E1641" s="297"/>
      <c r="F1641" s="297"/>
      <c r="G1641" s="298">
        <v>0.72</v>
      </c>
    </row>
    <row r="1642" spans="1:7" x14ac:dyDescent="0.2">
      <c r="A1642" s="296" t="s">
        <v>222</v>
      </c>
      <c r="B1642" s="297"/>
      <c r="C1642" s="297"/>
      <c r="D1642" s="297"/>
      <c r="E1642" s="297"/>
      <c r="F1642" s="297"/>
      <c r="G1642" s="299">
        <f>ROUND(G1640*G1641,2)</f>
        <v>273.91000000000003</v>
      </c>
    </row>
    <row r="1643" spans="1:7" x14ac:dyDescent="0.2">
      <c r="A1643" s="300"/>
      <c r="B1643" s="301"/>
      <c r="C1643" s="301"/>
      <c r="D1643" s="301"/>
      <c r="E1643" s="301"/>
      <c r="F1643" s="301"/>
      <c r="G1643" s="302"/>
    </row>
    <row r="1644" spans="1:7" x14ac:dyDescent="0.2">
      <c r="A1644" s="287">
        <v>9</v>
      </c>
      <c r="B1644" s="288" t="s">
        <v>438</v>
      </c>
      <c r="C1644" s="288"/>
      <c r="D1644" s="288"/>
      <c r="E1644" s="288"/>
      <c r="F1644" s="288"/>
      <c r="G1644" s="289"/>
    </row>
    <row r="1645" spans="1:7" x14ac:dyDescent="0.2">
      <c r="A1645" s="287" t="s">
        <v>471</v>
      </c>
      <c r="B1645" s="288" t="s">
        <v>439</v>
      </c>
      <c r="C1645" s="288"/>
      <c r="D1645" s="288"/>
      <c r="E1645" s="288"/>
      <c r="F1645" s="288"/>
      <c r="G1645" s="289"/>
    </row>
    <row r="1646" spans="1:7" ht="25.5" x14ac:dyDescent="0.2">
      <c r="A1646" s="287" t="s">
        <v>440</v>
      </c>
      <c r="B1646" s="290" t="s">
        <v>441</v>
      </c>
      <c r="C1646" s="291" t="s">
        <v>207</v>
      </c>
      <c r="D1646" s="291" t="s">
        <v>39</v>
      </c>
      <c r="E1646" s="292"/>
      <c r="F1646" s="283"/>
      <c r="G1646" s="293"/>
    </row>
    <row r="1647" spans="1:7" ht="25.5" x14ac:dyDescent="0.2">
      <c r="A1647" s="294" t="s">
        <v>1121</v>
      </c>
      <c r="B1647" s="284" t="s">
        <v>1122</v>
      </c>
      <c r="C1647" s="295" t="s">
        <v>224</v>
      </c>
      <c r="D1647" s="295" t="s">
        <v>39</v>
      </c>
      <c r="E1647" s="292">
        <v>1</v>
      </c>
      <c r="F1647" s="283">
        <v>28.72</v>
      </c>
      <c r="G1647" s="293">
        <v>28.72</v>
      </c>
    </row>
    <row r="1648" spans="1:7" x14ac:dyDescent="0.2">
      <c r="A1648" s="296" t="s">
        <v>213</v>
      </c>
      <c r="B1648" s="297"/>
      <c r="C1648" s="297"/>
      <c r="D1648" s="297"/>
      <c r="E1648" s="297"/>
      <c r="F1648" s="297"/>
      <c r="G1648" s="298">
        <v>0</v>
      </c>
    </row>
    <row r="1649" spans="1:7" x14ac:dyDescent="0.2">
      <c r="A1649" s="296" t="s">
        <v>214</v>
      </c>
      <c r="B1649" s="297"/>
      <c r="C1649" s="297"/>
      <c r="D1649" s="297"/>
      <c r="E1649" s="297"/>
      <c r="F1649" s="297"/>
      <c r="G1649" s="298">
        <v>28.72</v>
      </c>
    </row>
    <row r="1650" spans="1:7" x14ac:dyDescent="0.2">
      <c r="A1650" s="296" t="s">
        <v>215</v>
      </c>
      <c r="B1650" s="297"/>
      <c r="C1650" s="297"/>
      <c r="D1650" s="297"/>
      <c r="E1650" s="297"/>
      <c r="F1650" s="297"/>
      <c r="G1650" s="299">
        <v>28.72</v>
      </c>
    </row>
    <row r="1651" spans="1:7" x14ac:dyDescent="0.2">
      <c r="A1651" s="296" t="s">
        <v>2158</v>
      </c>
      <c r="B1651" s="297"/>
      <c r="C1651" s="297"/>
      <c r="D1651" s="297"/>
      <c r="E1651" s="297"/>
      <c r="F1651" s="297"/>
      <c r="G1651" s="298">
        <v>0</v>
      </c>
    </row>
    <row r="1652" spans="1:7" x14ac:dyDescent="0.2">
      <c r="A1652" s="296" t="s">
        <v>217</v>
      </c>
      <c r="B1652" s="297"/>
      <c r="C1652" s="297"/>
      <c r="D1652" s="297"/>
      <c r="E1652" s="297"/>
      <c r="F1652" s="297"/>
      <c r="G1652" s="298">
        <v>6.0300000000000011</v>
      </c>
    </row>
    <row r="1653" spans="1:7" x14ac:dyDescent="0.2">
      <c r="A1653" s="296" t="s">
        <v>218</v>
      </c>
      <c r="B1653" s="297"/>
      <c r="C1653" s="297"/>
      <c r="D1653" s="297"/>
      <c r="E1653" s="297"/>
      <c r="F1653" s="297"/>
      <c r="G1653" s="298">
        <v>0</v>
      </c>
    </row>
    <row r="1654" spans="1:7" x14ac:dyDescent="0.2">
      <c r="A1654" s="296" t="s">
        <v>219</v>
      </c>
      <c r="B1654" s="297"/>
      <c r="C1654" s="297"/>
      <c r="D1654" s="297"/>
      <c r="E1654" s="297"/>
      <c r="F1654" s="297"/>
      <c r="G1654" s="298">
        <v>6.0300000000000011</v>
      </c>
    </row>
    <row r="1655" spans="1:7" x14ac:dyDescent="0.2">
      <c r="A1655" s="296" t="s">
        <v>220</v>
      </c>
      <c r="B1655" s="297"/>
      <c r="C1655" s="297"/>
      <c r="D1655" s="297"/>
      <c r="E1655" s="297"/>
      <c r="F1655" s="297"/>
      <c r="G1655" s="299">
        <f>ROUND(G1650+G1654,2)</f>
        <v>34.75</v>
      </c>
    </row>
    <row r="1656" spans="1:7" x14ac:dyDescent="0.2">
      <c r="A1656" s="296" t="s">
        <v>221</v>
      </c>
      <c r="B1656" s="297"/>
      <c r="C1656" s="297"/>
      <c r="D1656" s="297"/>
      <c r="E1656" s="297"/>
      <c r="F1656" s="297"/>
      <c r="G1656" s="298">
        <v>3378.32</v>
      </c>
    </row>
    <row r="1657" spans="1:7" x14ac:dyDescent="0.2">
      <c r="A1657" s="296" t="s">
        <v>222</v>
      </c>
      <c r="B1657" s="297"/>
      <c r="C1657" s="297"/>
      <c r="D1657" s="297"/>
      <c r="E1657" s="297"/>
      <c r="F1657" s="297"/>
      <c r="G1657" s="299">
        <f>ROUND(G1655*G1656,2)</f>
        <v>117396.62</v>
      </c>
    </row>
    <row r="1658" spans="1:7" x14ac:dyDescent="0.2">
      <c r="A1658" s="300"/>
      <c r="B1658" s="301"/>
      <c r="C1658" s="301"/>
      <c r="D1658" s="301"/>
      <c r="E1658" s="301"/>
      <c r="F1658" s="301"/>
      <c r="G1658" s="302"/>
    </row>
    <row r="1659" spans="1:7" x14ac:dyDescent="0.2">
      <c r="A1659" s="287" t="s">
        <v>472</v>
      </c>
      <c r="B1659" s="288" t="s">
        <v>442</v>
      </c>
      <c r="C1659" s="288"/>
      <c r="D1659" s="288"/>
      <c r="E1659" s="288"/>
      <c r="F1659" s="288"/>
      <c r="G1659" s="289"/>
    </row>
    <row r="1660" spans="1:7" ht="38.25" x14ac:dyDescent="0.2">
      <c r="A1660" s="287" t="s">
        <v>600</v>
      </c>
      <c r="B1660" s="290" t="s">
        <v>601</v>
      </c>
      <c r="C1660" s="291" t="s">
        <v>207</v>
      </c>
      <c r="D1660" s="291" t="s">
        <v>40</v>
      </c>
      <c r="E1660" s="292"/>
      <c r="F1660" s="283"/>
      <c r="G1660" s="293"/>
    </row>
    <row r="1661" spans="1:7" ht="25.5" x14ac:dyDescent="0.2">
      <c r="A1661" s="294" t="s">
        <v>228</v>
      </c>
      <c r="B1661" s="284" t="s">
        <v>229</v>
      </c>
      <c r="C1661" s="295" t="s">
        <v>207</v>
      </c>
      <c r="D1661" s="295" t="s">
        <v>210</v>
      </c>
      <c r="E1661" s="292">
        <v>0.2</v>
      </c>
      <c r="F1661" s="283">
        <v>20.12</v>
      </c>
      <c r="G1661" s="293">
        <v>4.0199999999999996</v>
      </c>
    </row>
    <row r="1662" spans="1:7" ht="25.5" x14ac:dyDescent="0.2">
      <c r="A1662" s="294" t="s">
        <v>260</v>
      </c>
      <c r="B1662" s="284" t="s">
        <v>261</v>
      </c>
      <c r="C1662" s="295" t="s">
        <v>207</v>
      </c>
      <c r="D1662" s="295" t="s">
        <v>210</v>
      </c>
      <c r="E1662" s="292">
        <v>0.2</v>
      </c>
      <c r="F1662" s="283">
        <v>21.12</v>
      </c>
      <c r="G1662" s="293">
        <v>4.22</v>
      </c>
    </row>
    <row r="1663" spans="1:7" x14ac:dyDescent="0.2">
      <c r="A1663" s="294" t="s">
        <v>1123</v>
      </c>
      <c r="B1663" s="284" t="s">
        <v>1124</v>
      </c>
      <c r="C1663" s="295" t="s">
        <v>224</v>
      </c>
      <c r="D1663" s="295" t="s">
        <v>35</v>
      </c>
      <c r="E1663" s="292">
        <v>3</v>
      </c>
      <c r="F1663" s="283">
        <v>3.11</v>
      </c>
      <c r="G1663" s="293">
        <v>9.33</v>
      </c>
    </row>
    <row r="1664" spans="1:7" x14ac:dyDescent="0.2">
      <c r="A1664" s="294" t="s">
        <v>1125</v>
      </c>
      <c r="B1664" s="284" t="s">
        <v>1126</v>
      </c>
      <c r="C1664" s="295" t="s">
        <v>224</v>
      </c>
      <c r="D1664" s="295" t="s">
        <v>35</v>
      </c>
      <c r="E1664" s="292">
        <v>3</v>
      </c>
      <c r="F1664" s="283">
        <v>1.36</v>
      </c>
      <c r="G1664" s="293">
        <v>4.08</v>
      </c>
    </row>
    <row r="1665" spans="1:7" ht="51" x14ac:dyDescent="0.2">
      <c r="A1665" s="294" t="s">
        <v>1127</v>
      </c>
      <c r="B1665" s="284" t="s">
        <v>1128</v>
      </c>
      <c r="C1665" s="295" t="s">
        <v>224</v>
      </c>
      <c r="D1665" s="295" t="s">
        <v>40</v>
      </c>
      <c r="E1665" s="292">
        <v>1</v>
      </c>
      <c r="F1665" s="283">
        <v>61.56</v>
      </c>
      <c r="G1665" s="293">
        <v>61.56</v>
      </c>
    </row>
    <row r="1666" spans="1:7" x14ac:dyDescent="0.2">
      <c r="A1666" s="296" t="s">
        <v>213</v>
      </c>
      <c r="B1666" s="297"/>
      <c r="C1666" s="297"/>
      <c r="D1666" s="297"/>
      <c r="E1666" s="297"/>
      <c r="F1666" s="297"/>
      <c r="G1666" s="298">
        <v>4.72</v>
      </c>
    </row>
    <row r="1667" spans="1:7" x14ac:dyDescent="0.2">
      <c r="A1667" s="296" t="s">
        <v>214</v>
      </c>
      <c r="B1667" s="297"/>
      <c r="C1667" s="297"/>
      <c r="D1667" s="297"/>
      <c r="E1667" s="297"/>
      <c r="F1667" s="297"/>
      <c r="G1667" s="298">
        <v>78.5</v>
      </c>
    </row>
    <row r="1668" spans="1:7" x14ac:dyDescent="0.2">
      <c r="A1668" s="296" t="s">
        <v>215</v>
      </c>
      <c r="B1668" s="297"/>
      <c r="C1668" s="297"/>
      <c r="D1668" s="297"/>
      <c r="E1668" s="297"/>
      <c r="F1668" s="297"/>
      <c r="G1668" s="299">
        <v>83.22</v>
      </c>
    </row>
    <row r="1669" spans="1:7" x14ac:dyDescent="0.2">
      <c r="A1669" s="296" t="s">
        <v>2158</v>
      </c>
      <c r="B1669" s="297"/>
      <c r="C1669" s="297"/>
      <c r="D1669" s="297"/>
      <c r="E1669" s="297"/>
      <c r="F1669" s="297"/>
      <c r="G1669" s="298">
        <v>5.42</v>
      </c>
    </row>
    <row r="1670" spans="1:7" x14ac:dyDescent="0.2">
      <c r="A1670" s="296" t="s">
        <v>217</v>
      </c>
      <c r="B1670" s="297"/>
      <c r="C1670" s="297"/>
      <c r="D1670" s="297"/>
      <c r="E1670" s="297"/>
      <c r="F1670" s="297"/>
      <c r="G1670" s="298">
        <v>18.620000000000008</v>
      </c>
    </row>
    <row r="1671" spans="1:7" x14ac:dyDescent="0.2">
      <c r="A1671" s="296" t="s">
        <v>218</v>
      </c>
      <c r="B1671" s="297"/>
      <c r="C1671" s="297"/>
      <c r="D1671" s="297"/>
      <c r="E1671" s="297"/>
      <c r="F1671" s="297"/>
      <c r="G1671" s="298">
        <v>0</v>
      </c>
    </row>
    <row r="1672" spans="1:7" x14ac:dyDescent="0.2">
      <c r="A1672" s="296" t="s">
        <v>219</v>
      </c>
      <c r="B1672" s="297"/>
      <c r="C1672" s="297"/>
      <c r="D1672" s="297"/>
      <c r="E1672" s="297"/>
      <c r="F1672" s="297"/>
      <c r="G1672" s="298">
        <v>24.040000000000006</v>
      </c>
    </row>
    <row r="1673" spans="1:7" x14ac:dyDescent="0.2">
      <c r="A1673" s="296" t="s">
        <v>220</v>
      </c>
      <c r="B1673" s="297"/>
      <c r="C1673" s="297"/>
      <c r="D1673" s="297"/>
      <c r="E1673" s="297"/>
      <c r="F1673" s="297"/>
      <c r="G1673" s="299">
        <f>ROUND(G1668+G1672,2)</f>
        <v>107.26</v>
      </c>
    </row>
    <row r="1674" spans="1:7" x14ac:dyDescent="0.2">
      <c r="A1674" s="296" t="s">
        <v>221</v>
      </c>
      <c r="B1674" s="297"/>
      <c r="C1674" s="297"/>
      <c r="D1674" s="297"/>
      <c r="E1674" s="297"/>
      <c r="F1674" s="297"/>
      <c r="G1674" s="298">
        <v>12.1</v>
      </c>
    </row>
    <row r="1675" spans="1:7" x14ac:dyDescent="0.2">
      <c r="A1675" s="296" t="s">
        <v>222</v>
      </c>
      <c r="B1675" s="297"/>
      <c r="C1675" s="297"/>
      <c r="D1675" s="297"/>
      <c r="E1675" s="297"/>
      <c r="F1675" s="297"/>
      <c r="G1675" s="299">
        <f>ROUND(G1673*G1674,2)</f>
        <v>1297.8499999999999</v>
      </c>
    </row>
    <row r="1676" spans="1:7" x14ac:dyDescent="0.2">
      <c r="A1676" s="300"/>
      <c r="B1676" s="301"/>
      <c r="C1676" s="301"/>
      <c r="D1676" s="301"/>
      <c r="E1676" s="301"/>
      <c r="F1676" s="301"/>
      <c r="G1676" s="302"/>
    </row>
    <row r="1677" spans="1:7" ht="38.25" x14ac:dyDescent="0.2">
      <c r="A1677" s="287" t="s">
        <v>443</v>
      </c>
      <c r="B1677" s="290" t="s">
        <v>444</v>
      </c>
      <c r="C1677" s="291" t="s">
        <v>207</v>
      </c>
      <c r="D1677" s="291" t="s">
        <v>37</v>
      </c>
      <c r="E1677" s="292"/>
      <c r="F1677" s="283"/>
      <c r="G1677" s="293"/>
    </row>
    <row r="1678" spans="1:7" ht="25.5" x14ac:dyDescent="0.2">
      <c r="A1678" s="294" t="s">
        <v>228</v>
      </c>
      <c r="B1678" s="284" t="s">
        <v>229</v>
      </c>
      <c r="C1678" s="295" t="s">
        <v>207</v>
      </c>
      <c r="D1678" s="295" t="s">
        <v>210</v>
      </c>
      <c r="E1678" s="292">
        <v>0.6</v>
      </c>
      <c r="F1678" s="283">
        <v>20.12</v>
      </c>
      <c r="G1678" s="293">
        <v>12.07</v>
      </c>
    </row>
    <row r="1679" spans="1:7" ht="25.5" x14ac:dyDescent="0.2">
      <c r="A1679" s="294" t="s">
        <v>260</v>
      </c>
      <c r="B1679" s="284" t="s">
        <v>261</v>
      </c>
      <c r="C1679" s="295" t="s">
        <v>207</v>
      </c>
      <c r="D1679" s="295" t="s">
        <v>210</v>
      </c>
      <c r="E1679" s="292">
        <v>0.3</v>
      </c>
      <c r="F1679" s="283">
        <v>21.12</v>
      </c>
      <c r="G1679" s="293">
        <v>6.34</v>
      </c>
    </row>
    <row r="1680" spans="1:7" ht="51" x14ac:dyDescent="0.2">
      <c r="A1680" s="294" t="s">
        <v>1129</v>
      </c>
      <c r="B1680" s="284" t="s">
        <v>1130</v>
      </c>
      <c r="C1680" s="295" t="s">
        <v>224</v>
      </c>
      <c r="D1680" s="295" t="s">
        <v>37</v>
      </c>
      <c r="E1680" s="292">
        <v>1.05</v>
      </c>
      <c r="F1680" s="283">
        <v>116.22</v>
      </c>
      <c r="G1680" s="293">
        <v>122.03</v>
      </c>
    </row>
    <row r="1681" spans="1:7" x14ac:dyDescent="0.2">
      <c r="A1681" s="296" t="s">
        <v>213</v>
      </c>
      <c r="B1681" s="297"/>
      <c r="C1681" s="297"/>
      <c r="D1681" s="297"/>
      <c r="E1681" s="297"/>
      <c r="F1681" s="297"/>
      <c r="G1681" s="298">
        <v>10.46</v>
      </c>
    </row>
    <row r="1682" spans="1:7" x14ac:dyDescent="0.2">
      <c r="A1682" s="296" t="s">
        <v>214</v>
      </c>
      <c r="B1682" s="297"/>
      <c r="C1682" s="297"/>
      <c r="D1682" s="297"/>
      <c r="E1682" s="297"/>
      <c r="F1682" s="297"/>
      <c r="G1682" s="298">
        <v>129.97999999999999</v>
      </c>
    </row>
    <row r="1683" spans="1:7" x14ac:dyDescent="0.2">
      <c r="A1683" s="296" t="s">
        <v>215</v>
      </c>
      <c r="B1683" s="297"/>
      <c r="C1683" s="297"/>
      <c r="D1683" s="297"/>
      <c r="E1683" s="297"/>
      <c r="F1683" s="297"/>
      <c r="G1683" s="299">
        <v>140.44</v>
      </c>
    </row>
    <row r="1684" spans="1:7" x14ac:dyDescent="0.2">
      <c r="A1684" s="296" t="s">
        <v>2158</v>
      </c>
      <c r="B1684" s="297"/>
      <c r="C1684" s="297"/>
      <c r="D1684" s="297"/>
      <c r="E1684" s="297"/>
      <c r="F1684" s="297"/>
      <c r="G1684" s="298">
        <v>12.03</v>
      </c>
    </row>
    <row r="1685" spans="1:7" x14ac:dyDescent="0.2">
      <c r="A1685" s="296" t="s">
        <v>217</v>
      </c>
      <c r="B1685" s="297"/>
      <c r="C1685" s="297"/>
      <c r="D1685" s="297"/>
      <c r="E1685" s="297"/>
      <c r="F1685" s="297"/>
      <c r="G1685" s="298">
        <v>32.02000000000001</v>
      </c>
    </row>
    <row r="1686" spans="1:7" x14ac:dyDescent="0.2">
      <c r="A1686" s="296" t="s">
        <v>218</v>
      </c>
      <c r="B1686" s="297"/>
      <c r="C1686" s="297"/>
      <c r="D1686" s="297"/>
      <c r="E1686" s="297"/>
      <c r="F1686" s="297"/>
      <c r="G1686" s="298">
        <v>0</v>
      </c>
    </row>
    <row r="1687" spans="1:7" x14ac:dyDescent="0.2">
      <c r="A1687" s="296" t="s">
        <v>219</v>
      </c>
      <c r="B1687" s="297"/>
      <c r="C1687" s="297"/>
      <c r="D1687" s="297"/>
      <c r="E1687" s="297"/>
      <c r="F1687" s="297"/>
      <c r="G1687" s="298">
        <v>44.050000000000011</v>
      </c>
    </row>
    <row r="1688" spans="1:7" x14ac:dyDescent="0.2">
      <c r="A1688" s="296" t="s">
        <v>220</v>
      </c>
      <c r="B1688" s="297"/>
      <c r="C1688" s="297"/>
      <c r="D1688" s="297"/>
      <c r="E1688" s="297"/>
      <c r="F1688" s="297"/>
      <c r="G1688" s="299">
        <f>ROUND(G1683+G1687,2)</f>
        <v>184.49</v>
      </c>
    </row>
    <row r="1689" spans="1:7" x14ac:dyDescent="0.2">
      <c r="A1689" s="296" t="s">
        <v>221</v>
      </c>
      <c r="B1689" s="297"/>
      <c r="C1689" s="297"/>
      <c r="D1689" s="297"/>
      <c r="E1689" s="297"/>
      <c r="F1689" s="297"/>
      <c r="G1689" s="298">
        <v>168.92</v>
      </c>
    </row>
    <row r="1690" spans="1:7" x14ac:dyDescent="0.2">
      <c r="A1690" s="296" t="s">
        <v>222</v>
      </c>
      <c r="B1690" s="297"/>
      <c r="C1690" s="297"/>
      <c r="D1690" s="297"/>
      <c r="E1690" s="297"/>
      <c r="F1690" s="297"/>
      <c r="G1690" s="299">
        <f>ROUND(G1688*G1689,2)</f>
        <v>31164.05</v>
      </c>
    </row>
    <row r="1691" spans="1:7" x14ac:dyDescent="0.2">
      <c r="A1691" s="300"/>
      <c r="B1691" s="301"/>
      <c r="C1691" s="301"/>
      <c r="D1691" s="301"/>
      <c r="E1691" s="301"/>
      <c r="F1691" s="301"/>
      <c r="G1691" s="302"/>
    </row>
    <row r="1692" spans="1:7" x14ac:dyDescent="0.2">
      <c r="A1692" s="287">
        <v>10</v>
      </c>
      <c r="B1692" s="288" t="s">
        <v>459</v>
      </c>
      <c r="C1692" s="288"/>
      <c r="D1692" s="288"/>
      <c r="E1692" s="288"/>
      <c r="F1692" s="288"/>
      <c r="G1692" s="289"/>
    </row>
    <row r="1693" spans="1:7" ht="12.75" customHeight="1" x14ac:dyDescent="0.2">
      <c r="A1693" s="287" t="s">
        <v>480</v>
      </c>
      <c r="B1693" s="288" t="s">
        <v>1989</v>
      </c>
      <c r="C1693" s="288"/>
      <c r="D1693" s="288"/>
      <c r="E1693" s="288"/>
      <c r="F1693" s="288"/>
      <c r="G1693" s="289"/>
    </row>
    <row r="1694" spans="1:7" ht="12.75" customHeight="1" x14ac:dyDescent="0.2">
      <c r="A1694" s="287" t="s">
        <v>460</v>
      </c>
      <c r="B1694" s="290" t="s">
        <v>461</v>
      </c>
      <c r="C1694" s="291" t="s">
        <v>207</v>
      </c>
      <c r="D1694" s="291" t="s">
        <v>37</v>
      </c>
      <c r="E1694" s="292"/>
      <c r="F1694" s="283"/>
      <c r="G1694" s="293"/>
    </row>
    <row r="1695" spans="1:7" ht="38.25" x14ac:dyDescent="0.2">
      <c r="A1695" s="294">
        <v>4015</v>
      </c>
      <c r="B1695" s="284" t="s">
        <v>1131</v>
      </c>
      <c r="C1695" s="295" t="s">
        <v>224</v>
      </c>
      <c r="D1695" s="295" t="s">
        <v>37</v>
      </c>
      <c r="E1695" s="292">
        <v>1.1318999999999999</v>
      </c>
      <c r="F1695" s="283">
        <v>69.2</v>
      </c>
      <c r="G1695" s="293">
        <v>78.33</v>
      </c>
    </row>
    <row r="1696" spans="1:7" x14ac:dyDescent="0.2">
      <c r="A1696" s="294">
        <v>4226</v>
      </c>
      <c r="B1696" s="284" t="s">
        <v>1132</v>
      </c>
      <c r="C1696" s="295" t="s">
        <v>224</v>
      </c>
      <c r="D1696" s="295" t="s">
        <v>39</v>
      </c>
      <c r="E1696" s="292">
        <v>0.26</v>
      </c>
      <c r="F1696" s="283">
        <v>8.5500000000000007</v>
      </c>
      <c r="G1696" s="293">
        <v>2.2200000000000002</v>
      </c>
    </row>
    <row r="1697" spans="1:7" ht="38.25" x14ac:dyDescent="0.2">
      <c r="A1697" s="294">
        <v>511</v>
      </c>
      <c r="B1697" s="284" t="s">
        <v>1133</v>
      </c>
      <c r="C1697" s="295" t="s">
        <v>224</v>
      </c>
      <c r="D1697" s="295" t="s">
        <v>315</v>
      </c>
      <c r="E1697" s="292">
        <v>0.58720000000000006</v>
      </c>
      <c r="F1697" s="283">
        <v>18.5</v>
      </c>
      <c r="G1697" s="293">
        <v>10.86</v>
      </c>
    </row>
    <row r="1698" spans="1:7" ht="25.5" x14ac:dyDescent="0.2">
      <c r="A1698" s="294" t="s">
        <v>1134</v>
      </c>
      <c r="B1698" s="284" t="s">
        <v>1135</v>
      </c>
      <c r="C1698" s="295" t="s">
        <v>207</v>
      </c>
      <c r="D1698" s="295" t="s">
        <v>210</v>
      </c>
      <c r="E1698" s="292">
        <v>0.2102</v>
      </c>
      <c r="F1698" s="283">
        <v>20.02</v>
      </c>
      <c r="G1698" s="293">
        <v>4.21</v>
      </c>
    </row>
    <row r="1699" spans="1:7" ht="25.5" x14ac:dyDescent="0.2">
      <c r="A1699" s="294" t="s">
        <v>1136</v>
      </c>
      <c r="B1699" s="284" t="s">
        <v>1137</v>
      </c>
      <c r="C1699" s="295" t="s">
        <v>207</v>
      </c>
      <c r="D1699" s="295" t="s">
        <v>210</v>
      </c>
      <c r="E1699" s="292">
        <v>0.93240000000000001</v>
      </c>
      <c r="F1699" s="283">
        <v>21.66</v>
      </c>
      <c r="G1699" s="293">
        <v>20.190000000000001</v>
      </c>
    </row>
    <row r="1700" spans="1:7" x14ac:dyDescent="0.2">
      <c r="A1700" s="296" t="s">
        <v>213</v>
      </c>
      <c r="B1700" s="297"/>
      <c r="C1700" s="297"/>
      <c r="D1700" s="297"/>
      <c r="E1700" s="297"/>
      <c r="F1700" s="297"/>
      <c r="G1700" s="298">
        <v>13.81</v>
      </c>
    </row>
    <row r="1701" spans="1:7" x14ac:dyDescent="0.2">
      <c r="A1701" s="296" t="s">
        <v>214</v>
      </c>
      <c r="B1701" s="297"/>
      <c r="C1701" s="297"/>
      <c r="D1701" s="297"/>
      <c r="E1701" s="297"/>
      <c r="F1701" s="297"/>
      <c r="G1701" s="298">
        <v>102.00999999999999</v>
      </c>
    </row>
    <row r="1702" spans="1:7" x14ac:dyDescent="0.2">
      <c r="A1702" s="296" t="s">
        <v>215</v>
      </c>
      <c r="B1702" s="297"/>
      <c r="C1702" s="297"/>
      <c r="D1702" s="297"/>
      <c r="E1702" s="297"/>
      <c r="F1702" s="297"/>
      <c r="G1702" s="299">
        <v>115.82</v>
      </c>
    </row>
    <row r="1703" spans="1:7" x14ac:dyDescent="0.2">
      <c r="A1703" s="296" t="s">
        <v>2158</v>
      </c>
      <c r="B1703" s="297"/>
      <c r="C1703" s="297"/>
      <c r="D1703" s="297"/>
      <c r="E1703" s="297"/>
      <c r="F1703" s="297"/>
      <c r="G1703" s="298">
        <v>15.88</v>
      </c>
    </row>
    <row r="1704" spans="1:7" x14ac:dyDescent="0.2">
      <c r="A1704" s="296" t="s">
        <v>217</v>
      </c>
      <c r="B1704" s="297"/>
      <c r="C1704" s="297"/>
      <c r="D1704" s="297"/>
      <c r="E1704" s="297"/>
      <c r="F1704" s="297"/>
      <c r="G1704" s="298">
        <v>27.650000000223518</v>
      </c>
    </row>
    <row r="1705" spans="1:7" x14ac:dyDescent="0.2">
      <c r="A1705" s="296" t="s">
        <v>218</v>
      </c>
      <c r="B1705" s="297"/>
      <c r="C1705" s="297"/>
      <c r="D1705" s="297"/>
      <c r="E1705" s="297"/>
      <c r="F1705" s="297"/>
      <c r="G1705" s="298">
        <v>0</v>
      </c>
    </row>
    <row r="1706" spans="1:7" x14ac:dyDescent="0.2">
      <c r="A1706" s="296" t="s">
        <v>219</v>
      </c>
      <c r="B1706" s="297"/>
      <c r="C1706" s="297"/>
      <c r="D1706" s="297"/>
      <c r="E1706" s="297"/>
      <c r="F1706" s="297"/>
      <c r="G1706" s="298">
        <v>43.53</v>
      </c>
    </row>
    <row r="1707" spans="1:7" x14ac:dyDescent="0.2">
      <c r="A1707" s="296" t="s">
        <v>220</v>
      </c>
      <c r="B1707" s="297"/>
      <c r="C1707" s="297"/>
      <c r="D1707" s="297"/>
      <c r="E1707" s="297"/>
      <c r="F1707" s="297"/>
      <c r="G1707" s="299">
        <f>ROUND(G1702+G1706,2)</f>
        <v>159.35</v>
      </c>
    </row>
    <row r="1708" spans="1:7" x14ac:dyDescent="0.2">
      <c r="A1708" s="296" t="s">
        <v>221</v>
      </c>
      <c r="B1708" s="297"/>
      <c r="C1708" s="297"/>
      <c r="D1708" s="297"/>
      <c r="E1708" s="297"/>
      <c r="F1708" s="297"/>
      <c r="G1708" s="298">
        <v>91.81</v>
      </c>
    </row>
    <row r="1709" spans="1:7" x14ac:dyDescent="0.2">
      <c r="A1709" s="296" t="s">
        <v>222</v>
      </c>
      <c r="B1709" s="297"/>
      <c r="C1709" s="297"/>
      <c r="D1709" s="297"/>
      <c r="E1709" s="297"/>
      <c r="F1709" s="297"/>
      <c r="G1709" s="299">
        <f>ROUND(G1707*G1708,2)</f>
        <v>14629.92</v>
      </c>
    </row>
    <row r="1710" spans="1:7" x14ac:dyDescent="0.2">
      <c r="A1710" s="300"/>
      <c r="B1710" s="301"/>
      <c r="C1710" s="301"/>
      <c r="D1710" s="301"/>
      <c r="E1710" s="301"/>
      <c r="F1710" s="301"/>
      <c r="G1710" s="302"/>
    </row>
    <row r="1711" spans="1:7" x14ac:dyDescent="0.2">
      <c r="A1711" s="287">
        <v>11</v>
      </c>
      <c r="B1711" s="288" t="s">
        <v>462</v>
      </c>
      <c r="C1711" s="288"/>
      <c r="D1711" s="288"/>
      <c r="E1711" s="288"/>
      <c r="F1711" s="288"/>
      <c r="G1711" s="289"/>
    </row>
    <row r="1712" spans="1:7" x14ac:dyDescent="0.2">
      <c r="A1712" s="287" t="s">
        <v>1624</v>
      </c>
      <c r="B1712" s="288" t="s">
        <v>463</v>
      </c>
      <c r="C1712" s="288"/>
      <c r="D1712" s="288"/>
      <c r="E1712" s="288"/>
      <c r="F1712" s="288"/>
      <c r="G1712" s="289"/>
    </row>
    <row r="1713" spans="1:7" ht="51" x14ac:dyDescent="0.2">
      <c r="A1713" s="287" t="s">
        <v>602</v>
      </c>
      <c r="B1713" s="290" t="s">
        <v>603</v>
      </c>
      <c r="C1713" s="291" t="s">
        <v>207</v>
      </c>
      <c r="D1713" s="291" t="s">
        <v>37</v>
      </c>
      <c r="E1713" s="292"/>
      <c r="F1713" s="283"/>
      <c r="G1713" s="293"/>
    </row>
    <row r="1714" spans="1:7" ht="38.25" x14ac:dyDescent="0.2">
      <c r="A1714" s="294">
        <v>3315</v>
      </c>
      <c r="B1714" s="284" t="s">
        <v>1138</v>
      </c>
      <c r="C1714" s="295" t="s">
        <v>224</v>
      </c>
      <c r="D1714" s="295" t="s">
        <v>39</v>
      </c>
      <c r="E1714" s="292">
        <v>17.073789999999999</v>
      </c>
      <c r="F1714" s="283">
        <v>0.8</v>
      </c>
      <c r="G1714" s="293">
        <v>13.66</v>
      </c>
    </row>
    <row r="1715" spans="1:7" x14ac:dyDescent="0.2">
      <c r="A1715" s="294" t="s">
        <v>1139</v>
      </c>
      <c r="B1715" s="284" t="s">
        <v>1140</v>
      </c>
      <c r="C1715" s="295" t="s">
        <v>207</v>
      </c>
      <c r="D1715" s="295" t="s">
        <v>210</v>
      </c>
      <c r="E1715" s="292">
        <v>0.60370000000000001</v>
      </c>
      <c r="F1715" s="283">
        <v>21.54</v>
      </c>
      <c r="G1715" s="293">
        <v>13</v>
      </c>
    </row>
    <row r="1716" spans="1:7" ht="25.5" x14ac:dyDescent="0.2">
      <c r="A1716" s="294" t="s">
        <v>246</v>
      </c>
      <c r="B1716" s="284" t="s">
        <v>247</v>
      </c>
      <c r="C1716" s="295" t="s">
        <v>207</v>
      </c>
      <c r="D1716" s="295" t="s">
        <v>210</v>
      </c>
      <c r="E1716" s="292">
        <v>0.19117000000000001</v>
      </c>
      <c r="F1716" s="283">
        <v>19.41</v>
      </c>
      <c r="G1716" s="293">
        <v>3.71</v>
      </c>
    </row>
    <row r="1717" spans="1:7" x14ac:dyDescent="0.2">
      <c r="A1717" s="296" t="s">
        <v>213</v>
      </c>
      <c r="B1717" s="297"/>
      <c r="C1717" s="297"/>
      <c r="D1717" s="297"/>
      <c r="E1717" s="297"/>
      <c r="F1717" s="297"/>
      <c r="G1717" s="298">
        <v>9.35</v>
      </c>
    </row>
    <row r="1718" spans="1:7" x14ac:dyDescent="0.2">
      <c r="A1718" s="296" t="s">
        <v>214</v>
      </c>
      <c r="B1718" s="297"/>
      <c r="C1718" s="297"/>
      <c r="D1718" s="297"/>
      <c r="E1718" s="297"/>
      <c r="F1718" s="297"/>
      <c r="G1718" s="298">
        <v>21.020000000000003</v>
      </c>
    </row>
    <row r="1719" spans="1:7" x14ac:dyDescent="0.2">
      <c r="A1719" s="296" t="s">
        <v>215</v>
      </c>
      <c r="B1719" s="297"/>
      <c r="C1719" s="297"/>
      <c r="D1719" s="297"/>
      <c r="E1719" s="297"/>
      <c r="F1719" s="297"/>
      <c r="G1719" s="299">
        <v>30.37</v>
      </c>
    </row>
    <row r="1720" spans="1:7" x14ac:dyDescent="0.2">
      <c r="A1720" s="296" t="s">
        <v>2158</v>
      </c>
      <c r="B1720" s="297"/>
      <c r="C1720" s="297"/>
      <c r="D1720" s="297"/>
      <c r="E1720" s="297"/>
      <c r="F1720" s="297"/>
      <c r="G1720" s="298">
        <v>10.749999999999996</v>
      </c>
    </row>
    <row r="1721" spans="1:7" x14ac:dyDescent="0.2">
      <c r="A1721" s="296" t="s">
        <v>217</v>
      </c>
      <c r="B1721" s="297"/>
      <c r="C1721" s="297"/>
      <c r="D1721" s="297"/>
      <c r="E1721" s="297"/>
      <c r="F1721" s="297"/>
      <c r="G1721" s="298">
        <v>8.64</v>
      </c>
    </row>
    <row r="1722" spans="1:7" x14ac:dyDescent="0.2">
      <c r="A1722" s="296" t="s">
        <v>218</v>
      </c>
      <c r="B1722" s="297"/>
      <c r="C1722" s="297"/>
      <c r="D1722" s="297"/>
      <c r="E1722" s="297"/>
      <c r="F1722" s="297"/>
      <c r="G1722" s="298">
        <v>0</v>
      </c>
    </row>
    <row r="1723" spans="1:7" x14ac:dyDescent="0.2">
      <c r="A1723" s="296" t="s">
        <v>219</v>
      </c>
      <c r="B1723" s="297"/>
      <c r="C1723" s="297"/>
      <c r="D1723" s="297"/>
      <c r="E1723" s="297"/>
      <c r="F1723" s="297"/>
      <c r="G1723" s="298">
        <v>19.389999999999997</v>
      </c>
    </row>
    <row r="1724" spans="1:7" x14ac:dyDescent="0.2">
      <c r="A1724" s="296" t="s">
        <v>220</v>
      </c>
      <c r="B1724" s="297"/>
      <c r="C1724" s="297"/>
      <c r="D1724" s="297"/>
      <c r="E1724" s="297"/>
      <c r="F1724" s="297"/>
      <c r="G1724" s="299">
        <f>ROUND(G1719+G1723,2)</f>
        <v>49.76</v>
      </c>
    </row>
    <row r="1725" spans="1:7" x14ac:dyDescent="0.2">
      <c r="A1725" s="296" t="s">
        <v>221</v>
      </c>
      <c r="B1725" s="297"/>
      <c r="C1725" s="297"/>
      <c r="D1725" s="297"/>
      <c r="E1725" s="297"/>
      <c r="F1725" s="297"/>
      <c r="G1725" s="298">
        <v>75.5</v>
      </c>
    </row>
    <row r="1726" spans="1:7" x14ac:dyDescent="0.2">
      <c r="A1726" s="296" t="s">
        <v>222</v>
      </c>
      <c r="B1726" s="297"/>
      <c r="C1726" s="297"/>
      <c r="D1726" s="297"/>
      <c r="E1726" s="297"/>
      <c r="F1726" s="297"/>
      <c r="G1726" s="299">
        <f>ROUND(G1724*G1725,2)</f>
        <v>3756.88</v>
      </c>
    </row>
    <row r="1727" spans="1:7" x14ac:dyDescent="0.2">
      <c r="A1727" s="300"/>
      <c r="B1727" s="301"/>
      <c r="C1727" s="301"/>
      <c r="D1727" s="301"/>
      <c r="E1727" s="301"/>
      <c r="F1727" s="301"/>
      <c r="G1727" s="302"/>
    </row>
    <row r="1728" spans="1:7" ht="51" x14ac:dyDescent="0.2">
      <c r="A1728" s="287" t="s">
        <v>604</v>
      </c>
      <c r="B1728" s="290" t="s">
        <v>605</v>
      </c>
      <c r="C1728" s="291" t="s">
        <v>207</v>
      </c>
      <c r="D1728" s="291" t="s">
        <v>37</v>
      </c>
      <c r="E1728" s="292"/>
      <c r="F1728" s="283"/>
      <c r="G1728" s="293"/>
    </row>
    <row r="1729" spans="1:7" ht="38.25" x14ac:dyDescent="0.2">
      <c r="A1729" s="294">
        <v>39413</v>
      </c>
      <c r="B1729" s="284" t="s">
        <v>1141</v>
      </c>
      <c r="C1729" s="295" t="s">
        <v>224</v>
      </c>
      <c r="D1729" s="295" t="s">
        <v>37</v>
      </c>
      <c r="E1729" s="292">
        <v>1.0838000000000001</v>
      </c>
      <c r="F1729" s="283">
        <v>20.27</v>
      </c>
      <c r="G1729" s="293">
        <v>21.97</v>
      </c>
    </row>
    <row r="1730" spans="1:7" ht="51" x14ac:dyDescent="0.2">
      <c r="A1730" s="294">
        <v>39427</v>
      </c>
      <c r="B1730" s="284" t="s">
        <v>1142</v>
      </c>
      <c r="C1730" s="295" t="s">
        <v>224</v>
      </c>
      <c r="D1730" s="295" t="s">
        <v>40</v>
      </c>
      <c r="E1730" s="292">
        <v>3.5470000000000002</v>
      </c>
      <c r="F1730" s="283">
        <v>4.3499999999999996</v>
      </c>
      <c r="G1730" s="293">
        <v>15.43</v>
      </c>
    </row>
    <row r="1731" spans="1:7" ht="51" x14ac:dyDescent="0.2">
      <c r="A1731" s="294">
        <v>39430</v>
      </c>
      <c r="B1731" s="284" t="s">
        <v>1143</v>
      </c>
      <c r="C1731" s="295" t="s">
        <v>224</v>
      </c>
      <c r="D1731" s="295" t="s">
        <v>35</v>
      </c>
      <c r="E1731" s="292">
        <v>1.2266999999999999</v>
      </c>
      <c r="F1731" s="283">
        <v>1.64</v>
      </c>
      <c r="G1731" s="293">
        <v>2.0099999999999998</v>
      </c>
    </row>
    <row r="1732" spans="1:7" ht="38.25" x14ac:dyDescent="0.2">
      <c r="A1732" s="294">
        <v>39432</v>
      </c>
      <c r="B1732" s="284" t="s">
        <v>1117</v>
      </c>
      <c r="C1732" s="295" t="s">
        <v>224</v>
      </c>
      <c r="D1732" s="295" t="s">
        <v>40</v>
      </c>
      <c r="E1732" s="292">
        <v>1.4276</v>
      </c>
      <c r="F1732" s="283">
        <v>2.8</v>
      </c>
      <c r="G1732" s="293">
        <v>4</v>
      </c>
    </row>
    <row r="1733" spans="1:7" ht="51" x14ac:dyDescent="0.2">
      <c r="A1733" s="294">
        <v>39434</v>
      </c>
      <c r="B1733" s="284" t="s">
        <v>1144</v>
      </c>
      <c r="C1733" s="295" t="s">
        <v>224</v>
      </c>
      <c r="D1733" s="295" t="s">
        <v>39</v>
      </c>
      <c r="E1733" s="292">
        <v>0.69259999999999999</v>
      </c>
      <c r="F1733" s="283">
        <v>3.51</v>
      </c>
      <c r="G1733" s="293">
        <v>2.4300000000000002</v>
      </c>
    </row>
    <row r="1734" spans="1:7" ht="38.25" x14ac:dyDescent="0.2">
      <c r="A1734" s="294">
        <v>39435</v>
      </c>
      <c r="B1734" s="284" t="s">
        <v>1145</v>
      </c>
      <c r="C1734" s="295" t="s">
        <v>224</v>
      </c>
      <c r="D1734" s="295" t="s">
        <v>35</v>
      </c>
      <c r="E1734" s="292">
        <v>9.6469000000000005</v>
      </c>
      <c r="F1734" s="283">
        <v>0.1</v>
      </c>
      <c r="G1734" s="293">
        <v>0.96</v>
      </c>
    </row>
    <row r="1735" spans="1:7" ht="38.25" x14ac:dyDescent="0.2">
      <c r="A1735" s="294">
        <v>39443</v>
      </c>
      <c r="B1735" s="284" t="s">
        <v>1146</v>
      </c>
      <c r="C1735" s="295" t="s">
        <v>224</v>
      </c>
      <c r="D1735" s="295" t="s">
        <v>35</v>
      </c>
      <c r="E1735" s="292">
        <v>1.2266999999999999</v>
      </c>
      <c r="F1735" s="283">
        <v>0.23</v>
      </c>
      <c r="G1735" s="293">
        <v>0.28000000000000003</v>
      </c>
    </row>
    <row r="1736" spans="1:7" ht="25.5" x14ac:dyDescent="0.2">
      <c r="A1736" s="294">
        <v>40547</v>
      </c>
      <c r="B1736" s="284" t="s">
        <v>1147</v>
      </c>
      <c r="C1736" s="295" t="s">
        <v>224</v>
      </c>
      <c r="D1736" s="295" t="s">
        <v>1079</v>
      </c>
      <c r="E1736" s="292">
        <v>1.23E-2</v>
      </c>
      <c r="F1736" s="283">
        <v>26.51</v>
      </c>
      <c r="G1736" s="293">
        <v>0.33</v>
      </c>
    </row>
    <row r="1737" spans="1:7" ht="51" x14ac:dyDescent="0.2">
      <c r="A1737" s="294">
        <v>43131</v>
      </c>
      <c r="B1737" s="284" t="s">
        <v>1148</v>
      </c>
      <c r="C1737" s="295" t="s">
        <v>224</v>
      </c>
      <c r="D1737" s="295" t="s">
        <v>39</v>
      </c>
      <c r="E1737" s="292">
        <v>3.6999999999999998E-2</v>
      </c>
      <c r="F1737" s="283">
        <v>25.16</v>
      </c>
      <c r="G1737" s="293">
        <v>0.93</v>
      </c>
    </row>
    <row r="1738" spans="1:7" ht="25.5" x14ac:dyDescent="0.2">
      <c r="A1738" s="294" t="s">
        <v>1040</v>
      </c>
      <c r="B1738" s="284" t="s">
        <v>1041</v>
      </c>
      <c r="C1738" s="295" t="s">
        <v>207</v>
      </c>
      <c r="D1738" s="295" t="s">
        <v>210</v>
      </c>
      <c r="E1738" s="292">
        <v>0.47860000000000003</v>
      </c>
      <c r="F1738" s="283">
        <v>20.49</v>
      </c>
      <c r="G1738" s="293">
        <v>9.81</v>
      </c>
    </row>
    <row r="1739" spans="1:7" ht="25.5" x14ac:dyDescent="0.2">
      <c r="A1739" s="294" t="s">
        <v>246</v>
      </c>
      <c r="B1739" s="284" t="s">
        <v>247</v>
      </c>
      <c r="C1739" s="295" t="s">
        <v>207</v>
      </c>
      <c r="D1739" s="295" t="s">
        <v>210</v>
      </c>
      <c r="E1739" s="292">
        <v>0.47860000000000003</v>
      </c>
      <c r="F1739" s="283">
        <v>19.41</v>
      </c>
      <c r="G1739" s="293">
        <v>9.2899999999999991</v>
      </c>
    </row>
    <row r="1740" spans="1:7" x14ac:dyDescent="0.2">
      <c r="A1740" s="296" t="s">
        <v>213</v>
      </c>
      <c r="B1740" s="297"/>
      <c r="C1740" s="297"/>
      <c r="D1740" s="297"/>
      <c r="E1740" s="297"/>
      <c r="F1740" s="297"/>
      <c r="G1740" s="298">
        <v>10.85</v>
      </c>
    </row>
    <row r="1741" spans="1:7" x14ac:dyDescent="0.2">
      <c r="A1741" s="296" t="s">
        <v>214</v>
      </c>
      <c r="B1741" s="297"/>
      <c r="C1741" s="297"/>
      <c r="D1741" s="297"/>
      <c r="E1741" s="297"/>
      <c r="F1741" s="297"/>
      <c r="G1741" s="298">
        <v>56.589999999999996</v>
      </c>
    </row>
    <row r="1742" spans="1:7" x14ac:dyDescent="0.2">
      <c r="A1742" s="296" t="s">
        <v>215</v>
      </c>
      <c r="B1742" s="297"/>
      <c r="C1742" s="297"/>
      <c r="D1742" s="297"/>
      <c r="E1742" s="297"/>
      <c r="F1742" s="297"/>
      <c r="G1742" s="299">
        <v>67.44</v>
      </c>
    </row>
    <row r="1743" spans="1:7" x14ac:dyDescent="0.2">
      <c r="A1743" s="296" t="s">
        <v>2158</v>
      </c>
      <c r="B1743" s="297"/>
      <c r="C1743" s="297"/>
      <c r="D1743" s="297"/>
      <c r="E1743" s="297"/>
      <c r="F1743" s="297"/>
      <c r="G1743" s="298">
        <v>12.48</v>
      </c>
    </row>
    <row r="1744" spans="1:7" x14ac:dyDescent="0.2">
      <c r="A1744" s="296" t="s">
        <v>217</v>
      </c>
      <c r="B1744" s="297"/>
      <c r="C1744" s="297"/>
      <c r="D1744" s="297"/>
      <c r="E1744" s="297"/>
      <c r="F1744" s="297"/>
      <c r="G1744" s="298">
        <v>16.780000000000005</v>
      </c>
    </row>
    <row r="1745" spans="1:7" x14ac:dyDescent="0.2">
      <c r="A1745" s="296" t="s">
        <v>218</v>
      </c>
      <c r="B1745" s="297"/>
      <c r="C1745" s="297"/>
      <c r="D1745" s="297"/>
      <c r="E1745" s="297"/>
      <c r="F1745" s="297"/>
      <c r="G1745" s="298">
        <v>0</v>
      </c>
    </row>
    <row r="1746" spans="1:7" x14ac:dyDescent="0.2">
      <c r="A1746" s="296" t="s">
        <v>219</v>
      </c>
      <c r="B1746" s="297"/>
      <c r="C1746" s="297"/>
      <c r="D1746" s="297"/>
      <c r="E1746" s="297"/>
      <c r="F1746" s="297"/>
      <c r="G1746" s="298">
        <v>29.260000000000005</v>
      </c>
    </row>
    <row r="1747" spans="1:7" x14ac:dyDescent="0.2">
      <c r="A1747" s="296" t="s">
        <v>220</v>
      </c>
      <c r="B1747" s="297"/>
      <c r="C1747" s="297"/>
      <c r="D1747" s="297"/>
      <c r="E1747" s="297"/>
      <c r="F1747" s="297"/>
      <c r="G1747" s="299">
        <f>ROUND(G1742+G1746,2)</f>
        <v>96.7</v>
      </c>
    </row>
    <row r="1748" spans="1:7" x14ac:dyDescent="0.2">
      <c r="A1748" s="296" t="s">
        <v>221</v>
      </c>
      <c r="B1748" s="297"/>
      <c r="C1748" s="297"/>
      <c r="D1748" s="297"/>
      <c r="E1748" s="297"/>
      <c r="F1748" s="297"/>
      <c r="G1748" s="298">
        <v>75.5</v>
      </c>
    </row>
    <row r="1749" spans="1:7" x14ac:dyDescent="0.2">
      <c r="A1749" s="296" t="s">
        <v>222</v>
      </c>
      <c r="B1749" s="297"/>
      <c r="C1749" s="297"/>
      <c r="D1749" s="297"/>
      <c r="E1749" s="297"/>
      <c r="F1749" s="297"/>
      <c r="G1749" s="299">
        <f>ROUND(G1747*G1748,2)</f>
        <v>7300.85</v>
      </c>
    </row>
    <row r="1750" spans="1:7" x14ac:dyDescent="0.2">
      <c r="A1750" s="300"/>
      <c r="B1750" s="301"/>
      <c r="C1750" s="301"/>
      <c r="D1750" s="301"/>
      <c r="E1750" s="301"/>
      <c r="F1750" s="301"/>
      <c r="G1750" s="302"/>
    </row>
    <row r="1751" spans="1:7" x14ac:dyDescent="0.2">
      <c r="A1751" s="287">
        <v>12</v>
      </c>
      <c r="B1751" s="288" t="s">
        <v>470</v>
      </c>
      <c r="C1751" s="288"/>
      <c r="D1751" s="288"/>
      <c r="E1751" s="288"/>
      <c r="F1751" s="288"/>
      <c r="G1751" s="289"/>
    </row>
    <row r="1752" spans="1:7" x14ac:dyDescent="0.2">
      <c r="A1752" s="287" t="s">
        <v>500</v>
      </c>
      <c r="B1752" s="288" t="s">
        <v>467</v>
      </c>
      <c r="C1752" s="288"/>
      <c r="D1752" s="288"/>
      <c r="E1752" s="288"/>
      <c r="F1752" s="288"/>
      <c r="G1752" s="289"/>
    </row>
    <row r="1753" spans="1:7" ht="63.75" x14ac:dyDescent="0.2">
      <c r="A1753" s="287" t="s">
        <v>468</v>
      </c>
      <c r="B1753" s="290" t="s">
        <v>469</v>
      </c>
      <c r="C1753" s="291" t="s">
        <v>207</v>
      </c>
      <c r="D1753" s="291" t="s">
        <v>37</v>
      </c>
      <c r="E1753" s="292"/>
      <c r="F1753" s="283"/>
      <c r="G1753" s="293"/>
    </row>
    <row r="1754" spans="1:7" ht="63.75" x14ac:dyDescent="0.2">
      <c r="A1754" s="294" t="s">
        <v>1149</v>
      </c>
      <c r="B1754" s="284" t="s">
        <v>1150</v>
      </c>
      <c r="C1754" s="295" t="s">
        <v>207</v>
      </c>
      <c r="D1754" s="295" t="s">
        <v>38</v>
      </c>
      <c r="E1754" s="292">
        <v>3.7000000000000002E-3</v>
      </c>
      <c r="F1754" s="283">
        <v>458.09</v>
      </c>
      <c r="G1754" s="293">
        <v>1.69</v>
      </c>
    </row>
    <row r="1755" spans="1:7" x14ac:dyDescent="0.2">
      <c r="A1755" s="294" t="s">
        <v>288</v>
      </c>
      <c r="B1755" s="284" t="s">
        <v>289</v>
      </c>
      <c r="C1755" s="295" t="s">
        <v>207</v>
      </c>
      <c r="D1755" s="295" t="s">
        <v>210</v>
      </c>
      <c r="E1755" s="292">
        <v>6.8099999999999994E-2</v>
      </c>
      <c r="F1755" s="283">
        <v>21.66</v>
      </c>
      <c r="G1755" s="293">
        <v>1.47</v>
      </c>
    </row>
    <row r="1756" spans="1:7" ht="25.5" x14ac:dyDescent="0.2">
      <c r="A1756" s="294" t="s">
        <v>246</v>
      </c>
      <c r="B1756" s="284" t="s">
        <v>247</v>
      </c>
      <c r="C1756" s="295" t="s">
        <v>207</v>
      </c>
      <c r="D1756" s="295" t="s">
        <v>210</v>
      </c>
      <c r="E1756" s="292">
        <v>2.5499999999999998E-2</v>
      </c>
      <c r="F1756" s="283">
        <v>19.41</v>
      </c>
      <c r="G1756" s="293">
        <v>0.5</v>
      </c>
    </row>
    <row r="1757" spans="1:7" x14ac:dyDescent="0.2">
      <c r="A1757" s="296" t="s">
        <v>213</v>
      </c>
      <c r="B1757" s="297"/>
      <c r="C1757" s="297"/>
      <c r="D1757" s="297"/>
      <c r="E1757" s="297"/>
      <c r="F1757" s="297"/>
      <c r="G1757" s="298">
        <v>1.3</v>
      </c>
    </row>
    <row r="1758" spans="1:7" x14ac:dyDescent="0.2">
      <c r="A1758" s="296" t="s">
        <v>214</v>
      </c>
      <c r="B1758" s="297"/>
      <c r="C1758" s="297"/>
      <c r="D1758" s="297"/>
      <c r="E1758" s="297"/>
      <c r="F1758" s="297"/>
      <c r="G1758" s="298">
        <v>2.3600000000000003</v>
      </c>
    </row>
    <row r="1759" spans="1:7" x14ac:dyDescent="0.2">
      <c r="A1759" s="296" t="s">
        <v>215</v>
      </c>
      <c r="B1759" s="297"/>
      <c r="C1759" s="297"/>
      <c r="D1759" s="297"/>
      <c r="E1759" s="297"/>
      <c r="F1759" s="297"/>
      <c r="G1759" s="299">
        <v>3.66</v>
      </c>
    </row>
    <row r="1760" spans="1:7" x14ac:dyDescent="0.2">
      <c r="A1760" s="296" t="s">
        <v>2158</v>
      </c>
      <c r="B1760" s="297"/>
      <c r="C1760" s="297"/>
      <c r="D1760" s="297"/>
      <c r="E1760" s="297"/>
      <c r="F1760" s="297"/>
      <c r="G1760" s="298">
        <v>1.4999999997764826</v>
      </c>
    </row>
    <row r="1761" spans="1:7" x14ac:dyDescent="0.2">
      <c r="A1761" s="296" t="s">
        <v>217</v>
      </c>
      <c r="B1761" s="297"/>
      <c r="C1761" s="297"/>
      <c r="D1761" s="297"/>
      <c r="E1761" s="297"/>
      <c r="F1761" s="297"/>
      <c r="G1761" s="298">
        <v>1.08</v>
      </c>
    </row>
    <row r="1762" spans="1:7" x14ac:dyDescent="0.2">
      <c r="A1762" s="296" t="s">
        <v>218</v>
      </c>
      <c r="B1762" s="297"/>
      <c r="C1762" s="297"/>
      <c r="D1762" s="297"/>
      <c r="E1762" s="297"/>
      <c r="F1762" s="297"/>
      <c r="G1762" s="298">
        <v>0</v>
      </c>
    </row>
    <row r="1763" spans="1:7" x14ac:dyDescent="0.2">
      <c r="A1763" s="296" t="s">
        <v>219</v>
      </c>
      <c r="B1763" s="297"/>
      <c r="C1763" s="297"/>
      <c r="D1763" s="297"/>
      <c r="E1763" s="297"/>
      <c r="F1763" s="297"/>
      <c r="G1763" s="298">
        <v>2.58</v>
      </c>
    </row>
    <row r="1764" spans="1:7" x14ac:dyDescent="0.2">
      <c r="A1764" s="296" t="s">
        <v>220</v>
      </c>
      <c r="B1764" s="297"/>
      <c r="C1764" s="297"/>
      <c r="D1764" s="297"/>
      <c r="E1764" s="297"/>
      <c r="F1764" s="297"/>
      <c r="G1764" s="299">
        <f>ROUND(G1759+G1763,2)</f>
        <v>6.24</v>
      </c>
    </row>
    <row r="1765" spans="1:7" x14ac:dyDescent="0.2">
      <c r="A1765" s="296" t="s">
        <v>221</v>
      </c>
      <c r="B1765" s="297"/>
      <c r="C1765" s="297"/>
      <c r="D1765" s="297"/>
      <c r="E1765" s="297"/>
      <c r="F1765" s="297"/>
      <c r="G1765" s="298">
        <v>306.5</v>
      </c>
    </row>
    <row r="1766" spans="1:7" x14ac:dyDescent="0.2">
      <c r="A1766" s="296" t="s">
        <v>222</v>
      </c>
      <c r="B1766" s="297"/>
      <c r="C1766" s="297"/>
      <c r="D1766" s="297"/>
      <c r="E1766" s="297"/>
      <c r="F1766" s="297"/>
      <c r="G1766" s="299">
        <f>ROUND(G1764*G1765,2)</f>
        <v>1912.56</v>
      </c>
    </row>
    <row r="1767" spans="1:7" x14ac:dyDescent="0.2">
      <c r="A1767" s="300"/>
      <c r="B1767" s="301"/>
      <c r="C1767" s="301"/>
      <c r="D1767" s="301"/>
      <c r="E1767" s="301"/>
      <c r="F1767" s="301"/>
      <c r="G1767" s="302"/>
    </row>
    <row r="1768" spans="1:7" x14ac:dyDescent="0.2">
      <c r="A1768" s="287" t="s">
        <v>504</v>
      </c>
      <c r="B1768" s="288" t="s">
        <v>464</v>
      </c>
      <c r="C1768" s="288"/>
      <c r="D1768" s="288"/>
      <c r="E1768" s="288"/>
      <c r="F1768" s="288"/>
      <c r="G1768" s="289"/>
    </row>
    <row r="1769" spans="1:7" ht="76.5" x14ac:dyDescent="0.2">
      <c r="A1769" s="287" t="s">
        <v>465</v>
      </c>
      <c r="B1769" s="290" t="s">
        <v>466</v>
      </c>
      <c r="C1769" s="291" t="s">
        <v>207</v>
      </c>
      <c r="D1769" s="291" t="s">
        <v>37</v>
      </c>
      <c r="E1769" s="292"/>
      <c r="F1769" s="283"/>
      <c r="G1769" s="293"/>
    </row>
    <row r="1770" spans="1:7" ht="63.75" x14ac:dyDescent="0.2">
      <c r="A1770" s="294" t="s">
        <v>1151</v>
      </c>
      <c r="B1770" s="284" t="s">
        <v>1152</v>
      </c>
      <c r="C1770" s="295" t="s">
        <v>207</v>
      </c>
      <c r="D1770" s="295" t="s">
        <v>38</v>
      </c>
      <c r="E1770" s="292">
        <v>3.04E-2</v>
      </c>
      <c r="F1770" s="283">
        <v>636.45000000000005</v>
      </c>
      <c r="G1770" s="293">
        <v>19.350000000000001</v>
      </c>
    </row>
    <row r="1771" spans="1:7" x14ac:dyDescent="0.2">
      <c r="A1771" s="294" t="s">
        <v>288</v>
      </c>
      <c r="B1771" s="284" t="s">
        <v>289</v>
      </c>
      <c r="C1771" s="295" t="s">
        <v>207</v>
      </c>
      <c r="D1771" s="295" t="s">
        <v>210</v>
      </c>
      <c r="E1771" s="292">
        <v>0.47239999999999999</v>
      </c>
      <c r="F1771" s="283">
        <v>21.66</v>
      </c>
      <c r="G1771" s="293">
        <v>10.23</v>
      </c>
    </row>
    <row r="1772" spans="1:7" ht="25.5" x14ac:dyDescent="0.2">
      <c r="A1772" s="294" t="s">
        <v>246</v>
      </c>
      <c r="B1772" s="284" t="s">
        <v>247</v>
      </c>
      <c r="C1772" s="295" t="s">
        <v>207</v>
      </c>
      <c r="D1772" s="295" t="s">
        <v>210</v>
      </c>
      <c r="E1772" s="292">
        <v>0.23619999999999999</v>
      </c>
      <c r="F1772" s="283">
        <v>19.41</v>
      </c>
      <c r="G1772" s="293">
        <v>4.59</v>
      </c>
    </row>
    <row r="1773" spans="1:7" x14ac:dyDescent="0.2">
      <c r="A1773" s="296" t="s">
        <v>213</v>
      </c>
      <c r="B1773" s="297"/>
      <c r="C1773" s="297"/>
      <c r="D1773" s="297"/>
      <c r="E1773" s="297"/>
      <c r="F1773" s="297"/>
      <c r="G1773" s="298">
        <v>11.7</v>
      </c>
    </row>
    <row r="1774" spans="1:7" x14ac:dyDescent="0.2">
      <c r="A1774" s="296" t="s">
        <v>214</v>
      </c>
      <c r="B1774" s="297"/>
      <c r="C1774" s="297"/>
      <c r="D1774" s="297"/>
      <c r="E1774" s="297"/>
      <c r="F1774" s="297"/>
      <c r="G1774" s="298">
        <v>22.459999999999997</v>
      </c>
    </row>
    <row r="1775" spans="1:7" x14ac:dyDescent="0.2">
      <c r="A1775" s="296" t="s">
        <v>215</v>
      </c>
      <c r="B1775" s="297"/>
      <c r="C1775" s="297"/>
      <c r="D1775" s="297"/>
      <c r="E1775" s="297"/>
      <c r="F1775" s="297"/>
      <c r="G1775" s="299">
        <v>34.159999999999997</v>
      </c>
    </row>
    <row r="1776" spans="1:7" x14ac:dyDescent="0.2">
      <c r="A1776" s="296" t="s">
        <v>2158</v>
      </c>
      <c r="B1776" s="297"/>
      <c r="C1776" s="297"/>
      <c r="D1776" s="297"/>
      <c r="E1776" s="297"/>
      <c r="F1776" s="297"/>
      <c r="G1776" s="298">
        <v>13.46</v>
      </c>
    </row>
    <row r="1777" spans="1:7" x14ac:dyDescent="0.2">
      <c r="A1777" s="296" t="s">
        <v>217</v>
      </c>
      <c r="B1777" s="297"/>
      <c r="C1777" s="297"/>
      <c r="D1777" s="297"/>
      <c r="E1777" s="297"/>
      <c r="F1777" s="297"/>
      <c r="G1777" s="298">
        <v>10</v>
      </c>
    </row>
    <row r="1778" spans="1:7" x14ac:dyDescent="0.2">
      <c r="A1778" s="296" t="s">
        <v>218</v>
      </c>
      <c r="B1778" s="297"/>
      <c r="C1778" s="297"/>
      <c r="D1778" s="297"/>
      <c r="E1778" s="297"/>
      <c r="F1778" s="297"/>
      <c r="G1778" s="298">
        <v>0</v>
      </c>
    </row>
    <row r="1779" spans="1:7" x14ac:dyDescent="0.2">
      <c r="A1779" s="296" t="s">
        <v>219</v>
      </c>
      <c r="B1779" s="297"/>
      <c r="C1779" s="297"/>
      <c r="D1779" s="297"/>
      <c r="E1779" s="297"/>
      <c r="F1779" s="297"/>
      <c r="G1779" s="298">
        <v>23.46</v>
      </c>
    </row>
    <row r="1780" spans="1:7" x14ac:dyDescent="0.2">
      <c r="A1780" s="296" t="s">
        <v>220</v>
      </c>
      <c r="B1780" s="297"/>
      <c r="C1780" s="297"/>
      <c r="D1780" s="297"/>
      <c r="E1780" s="297"/>
      <c r="F1780" s="297"/>
      <c r="G1780" s="299">
        <f>ROUND(G1775+G1779,2)</f>
        <v>57.62</v>
      </c>
    </row>
    <row r="1781" spans="1:7" x14ac:dyDescent="0.2">
      <c r="A1781" s="296" t="s">
        <v>221</v>
      </c>
      <c r="B1781" s="297"/>
      <c r="C1781" s="297"/>
      <c r="D1781" s="297"/>
      <c r="E1781" s="297"/>
      <c r="F1781" s="297"/>
      <c r="G1781" s="298">
        <v>241.8</v>
      </c>
    </row>
    <row r="1782" spans="1:7" x14ac:dyDescent="0.2">
      <c r="A1782" s="296" t="s">
        <v>222</v>
      </c>
      <c r="B1782" s="297"/>
      <c r="C1782" s="297"/>
      <c r="D1782" s="297"/>
      <c r="E1782" s="297"/>
      <c r="F1782" s="297"/>
      <c r="G1782" s="299">
        <f>ROUND(G1780*G1781,2)</f>
        <v>13932.52</v>
      </c>
    </row>
    <row r="1783" spans="1:7" x14ac:dyDescent="0.2">
      <c r="A1783" s="300"/>
      <c r="B1783" s="301"/>
      <c r="C1783" s="301"/>
      <c r="D1783" s="301"/>
      <c r="E1783" s="301"/>
      <c r="F1783" s="301"/>
      <c r="G1783" s="302"/>
    </row>
    <row r="1784" spans="1:7" ht="102" x14ac:dyDescent="0.2">
      <c r="A1784" s="287" t="s">
        <v>473</v>
      </c>
      <c r="B1784" s="290" t="s">
        <v>474</v>
      </c>
      <c r="C1784" s="291" t="s">
        <v>207</v>
      </c>
      <c r="D1784" s="291" t="s">
        <v>37</v>
      </c>
      <c r="E1784" s="292"/>
      <c r="F1784" s="283"/>
      <c r="G1784" s="293"/>
    </row>
    <row r="1785" spans="1:7" ht="76.5" x14ac:dyDescent="0.2">
      <c r="A1785" s="294" t="s">
        <v>1081</v>
      </c>
      <c r="B1785" s="284" t="s">
        <v>1082</v>
      </c>
      <c r="C1785" s="295" t="s">
        <v>207</v>
      </c>
      <c r="D1785" s="295" t="s">
        <v>38</v>
      </c>
      <c r="E1785" s="292">
        <v>3.04E-2</v>
      </c>
      <c r="F1785" s="283">
        <v>522.61</v>
      </c>
      <c r="G1785" s="293">
        <v>15.89</v>
      </c>
    </row>
    <row r="1786" spans="1:7" x14ac:dyDescent="0.2">
      <c r="A1786" s="294" t="s">
        <v>288</v>
      </c>
      <c r="B1786" s="284" t="s">
        <v>289</v>
      </c>
      <c r="C1786" s="295" t="s">
        <v>207</v>
      </c>
      <c r="D1786" s="295" t="s">
        <v>210</v>
      </c>
      <c r="E1786" s="292">
        <v>0.374</v>
      </c>
      <c r="F1786" s="283">
        <v>21.66</v>
      </c>
      <c r="G1786" s="293">
        <v>8.1</v>
      </c>
    </row>
    <row r="1787" spans="1:7" ht="25.5" x14ac:dyDescent="0.2">
      <c r="A1787" s="294" t="s">
        <v>246</v>
      </c>
      <c r="B1787" s="284" t="s">
        <v>247</v>
      </c>
      <c r="C1787" s="295" t="s">
        <v>207</v>
      </c>
      <c r="D1787" s="295" t="s">
        <v>210</v>
      </c>
      <c r="E1787" s="292">
        <v>0.187</v>
      </c>
      <c r="F1787" s="283">
        <v>19.41</v>
      </c>
      <c r="G1787" s="293">
        <v>3.63</v>
      </c>
    </row>
    <row r="1788" spans="1:7" x14ac:dyDescent="0.2">
      <c r="A1788" s="296" t="s">
        <v>213</v>
      </c>
      <c r="B1788" s="297"/>
      <c r="C1788" s="297"/>
      <c r="D1788" s="297"/>
      <c r="E1788" s="297"/>
      <c r="F1788" s="297"/>
      <c r="G1788" s="298">
        <v>8.1999999999999993</v>
      </c>
    </row>
    <row r="1789" spans="1:7" x14ac:dyDescent="0.2">
      <c r="A1789" s="296" t="s">
        <v>214</v>
      </c>
      <c r="B1789" s="297"/>
      <c r="C1789" s="297"/>
      <c r="D1789" s="297"/>
      <c r="E1789" s="297"/>
      <c r="F1789" s="297"/>
      <c r="G1789" s="298">
        <v>19.420000000000002</v>
      </c>
    </row>
    <row r="1790" spans="1:7" x14ac:dyDescent="0.2">
      <c r="A1790" s="296" t="s">
        <v>215</v>
      </c>
      <c r="B1790" s="297"/>
      <c r="C1790" s="297"/>
      <c r="D1790" s="297"/>
      <c r="E1790" s="297"/>
      <c r="F1790" s="297"/>
      <c r="G1790" s="299">
        <v>27.62</v>
      </c>
    </row>
    <row r="1791" spans="1:7" x14ac:dyDescent="0.2">
      <c r="A1791" s="296" t="s">
        <v>2158</v>
      </c>
      <c r="B1791" s="297"/>
      <c r="C1791" s="297"/>
      <c r="D1791" s="297"/>
      <c r="E1791" s="297"/>
      <c r="F1791" s="297"/>
      <c r="G1791" s="298">
        <v>9.4299999999999962</v>
      </c>
    </row>
    <row r="1792" spans="1:7" x14ac:dyDescent="0.2">
      <c r="A1792" s="296" t="s">
        <v>217</v>
      </c>
      <c r="B1792" s="297"/>
      <c r="C1792" s="297"/>
      <c r="D1792" s="297"/>
      <c r="E1792" s="297"/>
      <c r="F1792" s="297"/>
      <c r="G1792" s="298">
        <v>7.78</v>
      </c>
    </row>
    <row r="1793" spans="1:7" x14ac:dyDescent="0.2">
      <c r="A1793" s="296" t="s">
        <v>218</v>
      </c>
      <c r="B1793" s="297"/>
      <c r="C1793" s="297"/>
      <c r="D1793" s="297"/>
      <c r="E1793" s="297"/>
      <c r="F1793" s="297"/>
      <c r="G1793" s="298">
        <v>0</v>
      </c>
    </row>
    <row r="1794" spans="1:7" x14ac:dyDescent="0.2">
      <c r="A1794" s="296" t="s">
        <v>219</v>
      </c>
      <c r="B1794" s="297"/>
      <c r="C1794" s="297"/>
      <c r="D1794" s="297"/>
      <c r="E1794" s="297"/>
      <c r="F1794" s="297"/>
      <c r="G1794" s="298">
        <v>17.209999999999997</v>
      </c>
    </row>
    <row r="1795" spans="1:7" x14ac:dyDescent="0.2">
      <c r="A1795" s="296" t="s">
        <v>220</v>
      </c>
      <c r="B1795" s="297"/>
      <c r="C1795" s="297"/>
      <c r="D1795" s="297"/>
      <c r="E1795" s="297"/>
      <c r="F1795" s="297"/>
      <c r="G1795" s="299">
        <f>ROUND(G1790+G1794,2)</f>
        <v>44.83</v>
      </c>
    </row>
    <row r="1796" spans="1:7" x14ac:dyDescent="0.2">
      <c r="A1796" s="296" t="s">
        <v>221</v>
      </c>
      <c r="B1796" s="297"/>
      <c r="C1796" s="297"/>
      <c r="D1796" s="297"/>
      <c r="E1796" s="297"/>
      <c r="F1796" s="297"/>
      <c r="G1796" s="298">
        <v>25.9</v>
      </c>
    </row>
    <row r="1797" spans="1:7" x14ac:dyDescent="0.2">
      <c r="A1797" s="296" t="s">
        <v>222</v>
      </c>
      <c r="B1797" s="297"/>
      <c r="C1797" s="297"/>
      <c r="D1797" s="297"/>
      <c r="E1797" s="297"/>
      <c r="F1797" s="297"/>
      <c r="G1797" s="299">
        <f>ROUND(G1795*G1796,2)</f>
        <v>1161.0999999999999</v>
      </c>
    </row>
    <row r="1798" spans="1:7" x14ac:dyDescent="0.2">
      <c r="A1798" s="300"/>
      <c r="B1798" s="301"/>
      <c r="C1798" s="301"/>
      <c r="D1798" s="301"/>
      <c r="E1798" s="301"/>
      <c r="F1798" s="301"/>
      <c r="G1798" s="302"/>
    </row>
    <row r="1799" spans="1:7" x14ac:dyDescent="0.2">
      <c r="A1799" s="287" t="s">
        <v>1534</v>
      </c>
      <c r="B1799" s="288" t="s">
        <v>463</v>
      </c>
      <c r="C1799" s="288"/>
      <c r="D1799" s="288"/>
      <c r="E1799" s="288"/>
      <c r="F1799" s="288"/>
      <c r="G1799" s="289"/>
    </row>
    <row r="1800" spans="1:7" ht="51" x14ac:dyDescent="0.2">
      <c r="A1800" s="287" t="s">
        <v>475</v>
      </c>
      <c r="B1800" s="290" t="s">
        <v>476</v>
      </c>
      <c r="C1800" s="291" t="s">
        <v>207</v>
      </c>
      <c r="D1800" s="291" t="s">
        <v>37</v>
      </c>
      <c r="E1800" s="292"/>
      <c r="F1800" s="283"/>
      <c r="G1800" s="293"/>
    </row>
    <row r="1801" spans="1:7" x14ac:dyDescent="0.2">
      <c r="A1801" s="294" t="s">
        <v>288</v>
      </c>
      <c r="B1801" s="284" t="s">
        <v>289</v>
      </c>
      <c r="C1801" s="295" t="s">
        <v>207</v>
      </c>
      <c r="D1801" s="295" t="s">
        <v>210</v>
      </c>
      <c r="E1801" s="292">
        <v>0.6</v>
      </c>
      <c r="F1801" s="283">
        <v>21.66</v>
      </c>
      <c r="G1801" s="293">
        <v>12.99</v>
      </c>
    </row>
    <row r="1802" spans="1:7" ht="25.5" x14ac:dyDescent="0.2">
      <c r="A1802" s="294" t="s">
        <v>246</v>
      </c>
      <c r="B1802" s="284" t="s">
        <v>247</v>
      </c>
      <c r="C1802" s="295" t="s">
        <v>207</v>
      </c>
      <c r="D1802" s="295" t="s">
        <v>210</v>
      </c>
      <c r="E1802" s="292">
        <v>0.4</v>
      </c>
      <c r="F1802" s="283">
        <v>19.41</v>
      </c>
      <c r="G1802" s="293">
        <v>7.76</v>
      </c>
    </row>
    <row r="1803" spans="1:7" ht="38.25" x14ac:dyDescent="0.2">
      <c r="A1803" s="294" t="s">
        <v>1153</v>
      </c>
      <c r="B1803" s="284" t="s">
        <v>1154</v>
      </c>
      <c r="C1803" s="295" t="s">
        <v>224</v>
      </c>
      <c r="D1803" s="295" t="s">
        <v>39</v>
      </c>
      <c r="E1803" s="292">
        <v>0.45</v>
      </c>
      <c r="F1803" s="283">
        <v>7.39</v>
      </c>
      <c r="G1803" s="293">
        <v>3.33</v>
      </c>
    </row>
    <row r="1804" spans="1:7" ht="38.25" x14ac:dyDescent="0.2">
      <c r="A1804" s="294" t="s">
        <v>1155</v>
      </c>
      <c r="B1804" s="284" t="s">
        <v>1156</v>
      </c>
      <c r="C1804" s="295" t="s">
        <v>224</v>
      </c>
      <c r="D1804" s="295" t="s">
        <v>39</v>
      </c>
      <c r="E1804" s="292">
        <v>4.4000000000000004</v>
      </c>
      <c r="F1804" s="283">
        <v>0.87</v>
      </c>
      <c r="G1804" s="293">
        <v>3.83</v>
      </c>
    </row>
    <row r="1805" spans="1:7" ht="51" x14ac:dyDescent="0.2">
      <c r="A1805" s="294" t="s">
        <v>1157</v>
      </c>
      <c r="B1805" s="284" t="s">
        <v>1158</v>
      </c>
      <c r="C1805" s="295" t="s">
        <v>224</v>
      </c>
      <c r="D1805" s="295" t="s">
        <v>37</v>
      </c>
      <c r="E1805" s="292">
        <v>1.1000000000000001</v>
      </c>
      <c r="F1805" s="283">
        <v>61.89</v>
      </c>
      <c r="G1805" s="293">
        <v>68.08</v>
      </c>
    </row>
    <row r="1806" spans="1:7" x14ac:dyDescent="0.2">
      <c r="A1806" s="296" t="s">
        <v>213</v>
      </c>
      <c r="B1806" s="297"/>
      <c r="C1806" s="297"/>
      <c r="D1806" s="297"/>
      <c r="E1806" s="297"/>
      <c r="F1806" s="297"/>
      <c r="G1806" s="298">
        <v>11.5</v>
      </c>
    </row>
    <row r="1807" spans="1:7" x14ac:dyDescent="0.2">
      <c r="A1807" s="296" t="s">
        <v>214</v>
      </c>
      <c r="B1807" s="297"/>
      <c r="C1807" s="297"/>
      <c r="D1807" s="297"/>
      <c r="E1807" s="297"/>
      <c r="F1807" s="297"/>
      <c r="G1807" s="298">
        <v>84.49</v>
      </c>
    </row>
    <row r="1808" spans="1:7" x14ac:dyDescent="0.2">
      <c r="A1808" s="296" t="s">
        <v>215</v>
      </c>
      <c r="B1808" s="297"/>
      <c r="C1808" s="297"/>
      <c r="D1808" s="297"/>
      <c r="E1808" s="297"/>
      <c r="F1808" s="297"/>
      <c r="G1808" s="299">
        <v>95.99</v>
      </c>
    </row>
    <row r="1809" spans="1:7" x14ac:dyDescent="0.2">
      <c r="A1809" s="296" t="s">
        <v>2158</v>
      </c>
      <c r="B1809" s="297"/>
      <c r="C1809" s="297"/>
      <c r="D1809" s="297"/>
      <c r="E1809" s="297"/>
      <c r="F1809" s="297"/>
      <c r="G1809" s="298">
        <v>13.23</v>
      </c>
    </row>
    <row r="1810" spans="1:7" x14ac:dyDescent="0.2">
      <c r="A1810" s="296" t="s">
        <v>217</v>
      </c>
      <c r="B1810" s="297"/>
      <c r="C1810" s="297"/>
      <c r="D1810" s="297"/>
      <c r="E1810" s="297"/>
      <c r="F1810" s="297"/>
      <c r="G1810" s="298">
        <v>22.94</v>
      </c>
    </row>
    <row r="1811" spans="1:7" x14ac:dyDescent="0.2">
      <c r="A1811" s="296" t="s">
        <v>218</v>
      </c>
      <c r="B1811" s="297"/>
      <c r="C1811" s="297"/>
      <c r="D1811" s="297"/>
      <c r="E1811" s="297"/>
      <c r="F1811" s="297"/>
      <c r="G1811" s="298">
        <v>0</v>
      </c>
    </row>
    <row r="1812" spans="1:7" x14ac:dyDescent="0.2">
      <c r="A1812" s="296" t="s">
        <v>219</v>
      </c>
      <c r="B1812" s="297"/>
      <c r="C1812" s="297"/>
      <c r="D1812" s="297"/>
      <c r="E1812" s="297"/>
      <c r="F1812" s="297"/>
      <c r="G1812" s="298">
        <v>36.17</v>
      </c>
    </row>
    <row r="1813" spans="1:7" x14ac:dyDescent="0.2">
      <c r="A1813" s="296" t="s">
        <v>220</v>
      </c>
      <c r="B1813" s="297"/>
      <c r="C1813" s="297"/>
      <c r="D1813" s="297"/>
      <c r="E1813" s="297"/>
      <c r="F1813" s="297"/>
      <c r="G1813" s="299">
        <f>ROUND(G1808+G1812,2)</f>
        <v>132.16</v>
      </c>
    </row>
    <row r="1814" spans="1:7" x14ac:dyDescent="0.2">
      <c r="A1814" s="296" t="s">
        <v>221</v>
      </c>
      <c r="B1814" s="297"/>
      <c r="C1814" s="297"/>
      <c r="D1814" s="297"/>
      <c r="E1814" s="297"/>
      <c r="F1814" s="297"/>
      <c r="G1814" s="298">
        <v>25.9</v>
      </c>
    </row>
    <row r="1815" spans="1:7" x14ac:dyDescent="0.2">
      <c r="A1815" s="296" t="s">
        <v>222</v>
      </c>
      <c r="B1815" s="297"/>
      <c r="C1815" s="297"/>
      <c r="D1815" s="297"/>
      <c r="E1815" s="297"/>
      <c r="F1815" s="297"/>
      <c r="G1815" s="299">
        <f>ROUND(G1813*G1814,2)</f>
        <v>3422.94</v>
      </c>
    </row>
    <row r="1816" spans="1:7" x14ac:dyDescent="0.2">
      <c r="A1816" s="300"/>
      <c r="B1816" s="301"/>
      <c r="C1816" s="301"/>
      <c r="D1816" s="301"/>
      <c r="E1816" s="301"/>
      <c r="F1816" s="301"/>
      <c r="G1816" s="302"/>
    </row>
    <row r="1817" spans="1:7" x14ac:dyDescent="0.2">
      <c r="A1817" s="287" t="s">
        <v>477</v>
      </c>
      <c r="B1817" s="290" t="s">
        <v>478</v>
      </c>
      <c r="C1817" s="291" t="s">
        <v>207</v>
      </c>
      <c r="D1817" s="291" t="s">
        <v>40</v>
      </c>
      <c r="E1817" s="292"/>
      <c r="F1817" s="283"/>
      <c r="G1817" s="293"/>
    </row>
    <row r="1818" spans="1:7" x14ac:dyDescent="0.2">
      <c r="A1818" s="294" t="s">
        <v>288</v>
      </c>
      <c r="B1818" s="284" t="s">
        <v>289</v>
      </c>
      <c r="C1818" s="295" t="s">
        <v>207</v>
      </c>
      <c r="D1818" s="295" t="s">
        <v>210</v>
      </c>
      <c r="E1818" s="292">
        <v>0.4</v>
      </c>
      <c r="F1818" s="283">
        <v>21.66</v>
      </c>
      <c r="G1818" s="293">
        <v>8.66</v>
      </c>
    </row>
    <row r="1819" spans="1:7" ht="25.5" x14ac:dyDescent="0.2">
      <c r="A1819" s="294" t="s">
        <v>246</v>
      </c>
      <c r="B1819" s="284" t="s">
        <v>247</v>
      </c>
      <c r="C1819" s="295" t="s">
        <v>207</v>
      </c>
      <c r="D1819" s="295" t="s">
        <v>210</v>
      </c>
      <c r="E1819" s="292">
        <v>0.3</v>
      </c>
      <c r="F1819" s="283">
        <v>19.41</v>
      </c>
      <c r="G1819" s="293">
        <v>5.82</v>
      </c>
    </row>
    <row r="1820" spans="1:7" ht="38.25" x14ac:dyDescent="0.2">
      <c r="A1820" s="294" t="s">
        <v>1159</v>
      </c>
      <c r="B1820" s="284" t="s">
        <v>1160</v>
      </c>
      <c r="C1820" s="295" t="s">
        <v>224</v>
      </c>
      <c r="D1820" s="295" t="s">
        <v>40</v>
      </c>
      <c r="E1820" s="292">
        <v>1.05</v>
      </c>
      <c r="F1820" s="283">
        <v>6.19</v>
      </c>
      <c r="G1820" s="293">
        <v>6.5</v>
      </c>
    </row>
    <row r="1821" spans="1:7" x14ac:dyDescent="0.2">
      <c r="A1821" s="296" t="s">
        <v>213</v>
      </c>
      <c r="B1821" s="297"/>
      <c r="C1821" s="297"/>
      <c r="D1821" s="297"/>
      <c r="E1821" s="297"/>
      <c r="F1821" s="297"/>
      <c r="G1821" s="298">
        <v>8.01</v>
      </c>
    </row>
    <row r="1822" spans="1:7" x14ac:dyDescent="0.2">
      <c r="A1822" s="296" t="s">
        <v>214</v>
      </c>
      <c r="B1822" s="297"/>
      <c r="C1822" s="297"/>
      <c r="D1822" s="297"/>
      <c r="E1822" s="297"/>
      <c r="F1822" s="297"/>
      <c r="G1822" s="298">
        <v>12.979999999999999</v>
      </c>
    </row>
    <row r="1823" spans="1:7" x14ac:dyDescent="0.2">
      <c r="A1823" s="296" t="s">
        <v>215</v>
      </c>
      <c r="B1823" s="297"/>
      <c r="C1823" s="297"/>
      <c r="D1823" s="297"/>
      <c r="E1823" s="297"/>
      <c r="F1823" s="297"/>
      <c r="G1823" s="299">
        <v>20.99</v>
      </c>
    </row>
    <row r="1824" spans="1:7" x14ac:dyDescent="0.2">
      <c r="A1824" s="296" t="s">
        <v>2158</v>
      </c>
      <c r="B1824" s="297"/>
      <c r="C1824" s="297"/>
      <c r="D1824" s="297"/>
      <c r="E1824" s="297"/>
      <c r="F1824" s="297"/>
      <c r="G1824" s="298">
        <v>9.2100000000000009</v>
      </c>
    </row>
    <row r="1825" spans="1:7" x14ac:dyDescent="0.2">
      <c r="A1825" s="296" t="s">
        <v>217</v>
      </c>
      <c r="B1825" s="297"/>
      <c r="C1825" s="297"/>
      <c r="D1825" s="297"/>
      <c r="E1825" s="297"/>
      <c r="F1825" s="297"/>
      <c r="G1825" s="298">
        <v>6.34</v>
      </c>
    </row>
    <row r="1826" spans="1:7" x14ac:dyDescent="0.2">
      <c r="A1826" s="296" t="s">
        <v>218</v>
      </c>
      <c r="B1826" s="297"/>
      <c r="C1826" s="297"/>
      <c r="D1826" s="297"/>
      <c r="E1826" s="297"/>
      <c r="F1826" s="297"/>
      <c r="G1826" s="298">
        <v>0</v>
      </c>
    </row>
    <row r="1827" spans="1:7" x14ac:dyDescent="0.2">
      <c r="A1827" s="296" t="s">
        <v>219</v>
      </c>
      <c r="B1827" s="297"/>
      <c r="C1827" s="297"/>
      <c r="D1827" s="297"/>
      <c r="E1827" s="297"/>
      <c r="F1827" s="297"/>
      <c r="G1827" s="298">
        <v>15.55</v>
      </c>
    </row>
    <row r="1828" spans="1:7" x14ac:dyDescent="0.2">
      <c r="A1828" s="296" t="s">
        <v>220</v>
      </c>
      <c r="B1828" s="297"/>
      <c r="C1828" s="297"/>
      <c r="D1828" s="297"/>
      <c r="E1828" s="297"/>
      <c r="F1828" s="297"/>
      <c r="G1828" s="299">
        <f>ROUND(G1823+G1827,2)</f>
        <v>36.54</v>
      </c>
    </row>
    <row r="1829" spans="1:7" x14ac:dyDescent="0.2">
      <c r="A1829" s="296" t="s">
        <v>221</v>
      </c>
      <c r="B1829" s="297"/>
      <c r="C1829" s="297"/>
      <c r="D1829" s="297"/>
      <c r="E1829" s="297"/>
      <c r="F1829" s="297"/>
      <c r="G1829" s="298">
        <v>3.6</v>
      </c>
    </row>
    <row r="1830" spans="1:7" x14ac:dyDescent="0.2">
      <c r="A1830" s="296" t="s">
        <v>222</v>
      </c>
      <c r="B1830" s="297"/>
      <c r="C1830" s="297"/>
      <c r="D1830" s="297"/>
      <c r="E1830" s="297"/>
      <c r="F1830" s="297"/>
      <c r="G1830" s="299">
        <f>ROUND(G1828*G1829,2)</f>
        <v>131.54</v>
      </c>
    </row>
    <row r="1831" spans="1:7" x14ac:dyDescent="0.2">
      <c r="A1831" s="300"/>
      <c r="B1831" s="301"/>
      <c r="C1831" s="301"/>
      <c r="D1831" s="301"/>
      <c r="E1831" s="301"/>
      <c r="F1831" s="301"/>
      <c r="G1831" s="302"/>
    </row>
    <row r="1832" spans="1:7" x14ac:dyDescent="0.2">
      <c r="A1832" s="287">
        <v>13</v>
      </c>
      <c r="B1832" s="288" t="s">
        <v>479</v>
      </c>
      <c r="C1832" s="288"/>
      <c r="D1832" s="288"/>
      <c r="E1832" s="288"/>
      <c r="F1832" s="288"/>
      <c r="G1832" s="289"/>
    </row>
    <row r="1833" spans="1:7" x14ac:dyDescent="0.2">
      <c r="A1833" s="287" t="s">
        <v>508</v>
      </c>
      <c r="B1833" s="288" t="s">
        <v>467</v>
      </c>
      <c r="C1833" s="288"/>
      <c r="D1833" s="288"/>
      <c r="E1833" s="288"/>
      <c r="F1833" s="288"/>
      <c r="G1833" s="289"/>
    </row>
    <row r="1834" spans="1:7" ht="63.75" x14ac:dyDescent="0.2">
      <c r="A1834" s="287" t="s">
        <v>468</v>
      </c>
      <c r="B1834" s="290" t="s">
        <v>469</v>
      </c>
      <c r="C1834" s="291" t="s">
        <v>207</v>
      </c>
      <c r="D1834" s="291" t="s">
        <v>37</v>
      </c>
      <c r="E1834" s="292"/>
      <c r="F1834" s="283"/>
      <c r="G1834" s="293"/>
    </row>
    <row r="1835" spans="1:7" ht="63.75" x14ac:dyDescent="0.2">
      <c r="A1835" s="294" t="s">
        <v>1149</v>
      </c>
      <c r="B1835" s="284" t="s">
        <v>1150</v>
      </c>
      <c r="C1835" s="295" t="s">
        <v>207</v>
      </c>
      <c r="D1835" s="295" t="s">
        <v>38</v>
      </c>
      <c r="E1835" s="292">
        <v>3.7000000000000002E-3</v>
      </c>
      <c r="F1835" s="283">
        <v>458.09</v>
      </c>
      <c r="G1835" s="293">
        <v>1.69</v>
      </c>
    </row>
    <row r="1836" spans="1:7" x14ac:dyDescent="0.2">
      <c r="A1836" s="294" t="s">
        <v>288</v>
      </c>
      <c r="B1836" s="284" t="s">
        <v>289</v>
      </c>
      <c r="C1836" s="295" t="s">
        <v>207</v>
      </c>
      <c r="D1836" s="295" t="s">
        <v>210</v>
      </c>
      <c r="E1836" s="292">
        <v>6.8099999999999994E-2</v>
      </c>
      <c r="F1836" s="283">
        <v>21.66</v>
      </c>
      <c r="G1836" s="293">
        <v>1.47</v>
      </c>
    </row>
    <row r="1837" spans="1:7" ht="25.5" x14ac:dyDescent="0.2">
      <c r="A1837" s="294" t="s">
        <v>246</v>
      </c>
      <c r="B1837" s="284" t="s">
        <v>247</v>
      </c>
      <c r="C1837" s="295" t="s">
        <v>207</v>
      </c>
      <c r="D1837" s="295" t="s">
        <v>210</v>
      </c>
      <c r="E1837" s="292">
        <v>2.5499999999999998E-2</v>
      </c>
      <c r="F1837" s="283">
        <v>19.41</v>
      </c>
      <c r="G1837" s="293">
        <v>0.5</v>
      </c>
    </row>
    <row r="1838" spans="1:7" x14ac:dyDescent="0.2">
      <c r="A1838" s="296" t="s">
        <v>213</v>
      </c>
      <c r="B1838" s="297"/>
      <c r="C1838" s="297"/>
      <c r="D1838" s="297"/>
      <c r="E1838" s="297"/>
      <c r="F1838" s="297"/>
      <c r="G1838" s="298">
        <v>1.3</v>
      </c>
    </row>
    <row r="1839" spans="1:7" x14ac:dyDescent="0.2">
      <c r="A1839" s="296" t="s">
        <v>214</v>
      </c>
      <c r="B1839" s="297"/>
      <c r="C1839" s="297"/>
      <c r="D1839" s="297"/>
      <c r="E1839" s="297"/>
      <c r="F1839" s="297"/>
      <c r="G1839" s="298">
        <v>2.3600000000000003</v>
      </c>
    </row>
    <row r="1840" spans="1:7" x14ac:dyDescent="0.2">
      <c r="A1840" s="296" t="s">
        <v>215</v>
      </c>
      <c r="B1840" s="297"/>
      <c r="C1840" s="297"/>
      <c r="D1840" s="297"/>
      <c r="E1840" s="297"/>
      <c r="F1840" s="297"/>
      <c r="G1840" s="299">
        <v>3.66</v>
      </c>
    </row>
    <row r="1841" spans="1:7" x14ac:dyDescent="0.2">
      <c r="A1841" s="296" t="s">
        <v>2158</v>
      </c>
      <c r="B1841" s="297"/>
      <c r="C1841" s="297"/>
      <c r="D1841" s="297"/>
      <c r="E1841" s="297"/>
      <c r="F1841" s="297"/>
      <c r="G1841" s="298">
        <v>1.4999999997764826</v>
      </c>
    </row>
    <row r="1842" spans="1:7" x14ac:dyDescent="0.2">
      <c r="A1842" s="296" t="s">
        <v>217</v>
      </c>
      <c r="B1842" s="297"/>
      <c r="C1842" s="297"/>
      <c r="D1842" s="297"/>
      <c r="E1842" s="297"/>
      <c r="F1842" s="297"/>
      <c r="G1842" s="298">
        <v>1.08</v>
      </c>
    </row>
    <row r="1843" spans="1:7" x14ac:dyDescent="0.2">
      <c r="A1843" s="296" t="s">
        <v>218</v>
      </c>
      <c r="B1843" s="297"/>
      <c r="C1843" s="297"/>
      <c r="D1843" s="297"/>
      <c r="E1843" s="297"/>
      <c r="F1843" s="297"/>
      <c r="G1843" s="298">
        <v>0</v>
      </c>
    </row>
    <row r="1844" spans="1:7" x14ac:dyDescent="0.2">
      <c r="A1844" s="296" t="s">
        <v>219</v>
      </c>
      <c r="B1844" s="297"/>
      <c r="C1844" s="297"/>
      <c r="D1844" s="297"/>
      <c r="E1844" s="297"/>
      <c r="F1844" s="297"/>
      <c r="G1844" s="298">
        <v>2.58</v>
      </c>
    </row>
    <row r="1845" spans="1:7" x14ac:dyDescent="0.2">
      <c r="A1845" s="296" t="s">
        <v>220</v>
      </c>
      <c r="B1845" s="297"/>
      <c r="C1845" s="297"/>
      <c r="D1845" s="297"/>
      <c r="E1845" s="297"/>
      <c r="F1845" s="297"/>
      <c r="G1845" s="299">
        <f>ROUND(G1840+G1844,2)</f>
        <v>6.24</v>
      </c>
    </row>
    <row r="1846" spans="1:7" x14ac:dyDescent="0.2">
      <c r="A1846" s="296" t="s">
        <v>221</v>
      </c>
      <c r="B1846" s="297"/>
      <c r="C1846" s="297"/>
      <c r="D1846" s="297"/>
      <c r="E1846" s="297"/>
      <c r="F1846" s="297"/>
      <c r="G1846" s="298">
        <v>88.3</v>
      </c>
    </row>
    <row r="1847" spans="1:7" x14ac:dyDescent="0.2">
      <c r="A1847" s="296" t="s">
        <v>222</v>
      </c>
      <c r="B1847" s="297"/>
      <c r="C1847" s="297"/>
      <c r="D1847" s="297"/>
      <c r="E1847" s="297"/>
      <c r="F1847" s="297"/>
      <c r="G1847" s="299">
        <f>ROUND(G1845*G1846,2)</f>
        <v>550.99</v>
      </c>
    </row>
    <row r="1848" spans="1:7" x14ac:dyDescent="0.2">
      <c r="A1848" s="300"/>
      <c r="B1848" s="301"/>
      <c r="C1848" s="301"/>
      <c r="D1848" s="301"/>
      <c r="E1848" s="301"/>
      <c r="F1848" s="301"/>
      <c r="G1848" s="302"/>
    </row>
    <row r="1849" spans="1:7" x14ac:dyDescent="0.2">
      <c r="A1849" s="287" t="s">
        <v>512</v>
      </c>
      <c r="B1849" s="288" t="s">
        <v>464</v>
      </c>
      <c r="C1849" s="288"/>
      <c r="D1849" s="288"/>
      <c r="E1849" s="288"/>
      <c r="F1849" s="288"/>
      <c r="G1849" s="289"/>
    </row>
    <row r="1850" spans="1:7" ht="102" x14ac:dyDescent="0.2">
      <c r="A1850" s="287" t="s">
        <v>481</v>
      </c>
      <c r="B1850" s="290" t="s">
        <v>482</v>
      </c>
      <c r="C1850" s="291" t="s">
        <v>207</v>
      </c>
      <c r="D1850" s="291" t="s">
        <v>37</v>
      </c>
      <c r="E1850" s="292"/>
      <c r="F1850" s="283"/>
      <c r="G1850" s="293"/>
    </row>
    <row r="1851" spans="1:7" ht="76.5" x14ac:dyDescent="0.2">
      <c r="A1851" s="294" t="s">
        <v>1081</v>
      </c>
      <c r="B1851" s="284" t="s">
        <v>1082</v>
      </c>
      <c r="C1851" s="295" t="s">
        <v>207</v>
      </c>
      <c r="D1851" s="295" t="s">
        <v>38</v>
      </c>
      <c r="E1851" s="292">
        <v>3.9300000000000002E-2</v>
      </c>
      <c r="F1851" s="283">
        <v>522.61</v>
      </c>
      <c r="G1851" s="293">
        <v>20.54</v>
      </c>
    </row>
    <row r="1852" spans="1:7" x14ac:dyDescent="0.2">
      <c r="A1852" s="294" t="s">
        <v>288</v>
      </c>
      <c r="B1852" s="284" t="s">
        <v>289</v>
      </c>
      <c r="C1852" s="295" t="s">
        <v>207</v>
      </c>
      <c r="D1852" s="295" t="s">
        <v>210</v>
      </c>
      <c r="E1852" s="292">
        <v>1.2450000000000001</v>
      </c>
      <c r="F1852" s="283">
        <v>21.66</v>
      </c>
      <c r="G1852" s="293">
        <v>26.96</v>
      </c>
    </row>
    <row r="1853" spans="1:7" ht="25.5" x14ac:dyDescent="0.2">
      <c r="A1853" s="294" t="s">
        <v>246</v>
      </c>
      <c r="B1853" s="284" t="s">
        <v>247</v>
      </c>
      <c r="C1853" s="295" t="s">
        <v>207</v>
      </c>
      <c r="D1853" s="295" t="s">
        <v>210</v>
      </c>
      <c r="E1853" s="292">
        <v>1.2450000000000001</v>
      </c>
      <c r="F1853" s="283">
        <v>19.41</v>
      </c>
      <c r="G1853" s="293">
        <v>24.17</v>
      </c>
    </row>
    <row r="1854" spans="1:7" x14ac:dyDescent="0.2">
      <c r="A1854" s="296" t="s">
        <v>213</v>
      </c>
      <c r="B1854" s="297"/>
      <c r="C1854" s="297"/>
      <c r="D1854" s="297"/>
      <c r="E1854" s="297"/>
      <c r="F1854" s="297"/>
      <c r="G1854" s="298">
        <v>30.26</v>
      </c>
    </row>
    <row r="1855" spans="1:7" x14ac:dyDescent="0.2">
      <c r="A1855" s="296" t="s">
        <v>214</v>
      </c>
      <c r="B1855" s="297"/>
      <c r="C1855" s="297"/>
      <c r="D1855" s="297"/>
      <c r="E1855" s="297"/>
      <c r="F1855" s="297"/>
      <c r="G1855" s="298">
        <v>41.41</v>
      </c>
    </row>
    <row r="1856" spans="1:7" x14ac:dyDescent="0.2">
      <c r="A1856" s="296" t="s">
        <v>215</v>
      </c>
      <c r="B1856" s="297"/>
      <c r="C1856" s="297"/>
      <c r="D1856" s="297"/>
      <c r="E1856" s="297"/>
      <c r="F1856" s="297"/>
      <c r="G1856" s="299">
        <v>71.67</v>
      </c>
    </row>
    <row r="1857" spans="1:7" x14ac:dyDescent="0.2">
      <c r="A1857" s="296" t="s">
        <v>2158</v>
      </c>
      <c r="B1857" s="297"/>
      <c r="C1857" s="297"/>
      <c r="D1857" s="297"/>
      <c r="E1857" s="297"/>
      <c r="F1857" s="297"/>
      <c r="G1857" s="298">
        <v>34.800000000000011</v>
      </c>
    </row>
    <row r="1858" spans="1:7" x14ac:dyDescent="0.2">
      <c r="A1858" s="296" t="s">
        <v>217</v>
      </c>
      <c r="B1858" s="297"/>
      <c r="C1858" s="297"/>
      <c r="D1858" s="297"/>
      <c r="E1858" s="297"/>
      <c r="F1858" s="297"/>
      <c r="G1858" s="298">
        <v>22.36</v>
      </c>
    </row>
    <row r="1859" spans="1:7" x14ac:dyDescent="0.2">
      <c r="A1859" s="296" t="s">
        <v>218</v>
      </c>
      <c r="B1859" s="297"/>
      <c r="C1859" s="297"/>
      <c r="D1859" s="297"/>
      <c r="E1859" s="297"/>
      <c r="F1859" s="297"/>
      <c r="G1859" s="298">
        <v>0</v>
      </c>
    </row>
    <row r="1860" spans="1:7" x14ac:dyDescent="0.2">
      <c r="A1860" s="296" t="s">
        <v>219</v>
      </c>
      <c r="B1860" s="297"/>
      <c r="C1860" s="297"/>
      <c r="D1860" s="297"/>
      <c r="E1860" s="297"/>
      <c r="F1860" s="297"/>
      <c r="G1860" s="298">
        <v>57.160000000000011</v>
      </c>
    </row>
    <row r="1861" spans="1:7" x14ac:dyDescent="0.2">
      <c r="A1861" s="296" t="s">
        <v>220</v>
      </c>
      <c r="B1861" s="297"/>
      <c r="C1861" s="297"/>
      <c r="D1861" s="297"/>
      <c r="E1861" s="297"/>
      <c r="F1861" s="297"/>
      <c r="G1861" s="299">
        <f>ROUND(G1856+G1860,2)</f>
        <v>128.83000000000001</v>
      </c>
    </row>
    <row r="1862" spans="1:7" x14ac:dyDescent="0.2">
      <c r="A1862" s="296" t="s">
        <v>221</v>
      </c>
      <c r="B1862" s="297"/>
      <c r="C1862" s="297"/>
      <c r="D1862" s="297"/>
      <c r="E1862" s="297"/>
      <c r="F1862" s="297"/>
      <c r="G1862" s="298">
        <v>88.3</v>
      </c>
    </row>
    <row r="1863" spans="1:7" x14ac:dyDescent="0.2">
      <c r="A1863" s="296" t="s">
        <v>222</v>
      </c>
      <c r="B1863" s="297"/>
      <c r="C1863" s="297"/>
      <c r="D1863" s="297"/>
      <c r="E1863" s="297"/>
      <c r="F1863" s="297"/>
      <c r="G1863" s="299">
        <f>ROUND(G1861*G1862,2)</f>
        <v>11375.69</v>
      </c>
    </row>
    <row r="1864" spans="1:7" x14ac:dyDescent="0.2">
      <c r="A1864" s="300"/>
      <c r="B1864" s="301"/>
      <c r="C1864" s="301"/>
      <c r="D1864" s="301"/>
      <c r="E1864" s="301"/>
      <c r="F1864" s="301"/>
      <c r="G1864" s="302"/>
    </row>
    <row r="1865" spans="1:7" x14ac:dyDescent="0.2">
      <c r="A1865" s="287">
        <v>14</v>
      </c>
      <c r="B1865" s="288" t="s">
        <v>483</v>
      </c>
      <c r="C1865" s="288"/>
      <c r="D1865" s="288"/>
      <c r="E1865" s="288"/>
      <c r="F1865" s="288"/>
      <c r="G1865" s="289"/>
    </row>
    <row r="1866" spans="1:7" x14ac:dyDescent="0.2">
      <c r="A1866" s="287" t="s">
        <v>539</v>
      </c>
      <c r="B1866" s="288" t="s">
        <v>485</v>
      </c>
      <c r="C1866" s="288"/>
      <c r="D1866" s="288"/>
      <c r="E1866" s="288"/>
      <c r="F1866" s="288"/>
      <c r="G1866" s="289"/>
    </row>
    <row r="1867" spans="1:7" ht="76.5" x14ac:dyDescent="0.2">
      <c r="A1867" s="287" t="s">
        <v>1609</v>
      </c>
      <c r="B1867" s="290" t="s">
        <v>1610</v>
      </c>
      <c r="C1867" s="291" t="s">
        <v>207</v>
      </c>
      <c r="D1867" s="291" t="s">
        <v>37</v>
      </c>
      <c r="E1867" s="292"/>
      <c r="F1867" s="283"/>
      <c r="G1867" s="293"/>
    </row>
    <row r="1868" spans="1:7" x14ac:dyDescent="0.2">
      <c r="A1868" s="294">
        <v>1379</v>
      </c>
      <c r="B1868" s="284" t="s">
        <v>379</v>
      </c>
      <c r="C1868" s="295" t="s">
        <v>224</v>
      </c>
      <c r="D1868" s="295" t="s">
        <v>39</v>
      </c>
      <c r="E1868" s="292">
        <v>0.5</v>
      </c>
      <c r="F1868" s="283">
        <v>0.67</v>
      </c>
      <c r="G1868" s="293">
        <v>0.34</v>
      </c>
    </row>
    <row r="1869" spans="1:7" ht="38.25" x14ac:dyDescent="0.2">
      <c r="A1869" s="294">
        <v>7334</v>
      </c>
      <c r="B1869" s="284" t="s">
        <v>1699</v>
      </c>
      <c r="C1869" s="295" t="s">
        <v>224</v>
      </c>
      <c r="D1869" s="295" t="s">
        <v>315</v>
      </c>
      <c r="E1869" s="292">
        <v>0.21</v>
      </c>
      <c r="F1869" s="283">
        <v>14.39</v>
      </c>
      <c r="G1869" s="293">
        <v>3.02</v>
      </c>
    </row>
    <row r="1870" spans="1:7" ht="38.25" x14ac:dyDescent="0.2">
      <c r="A1870" s="294" t="s">
        <v>1700</v>
      </c>
      <c r="B1870" s="284" t="s">
        <v>1701</v>
      </c>
      <c r="C1870" s="295" t="s">
        <v>207</v>
      </c>
      <c r="D1870" s="295" t="s">
        <v>38</v>
      </c>
      <c r="E1870" s="292">
        <v>3.1E-2</v>
      </c>
      <c r="F1870" s="283">
        <v>633.24</v>
      </c>
      <c r="G1870" s="293">
        <v>19.63</v>
      </c>
    </row>
    <row r="1871" spans="1:7" x14ac:dyDescent="0.2">
      <c r="A1871" s="294" t="s">
        <v>288</v>
      </c>
      <c r="B1871" s="284" t="s">
        <v>289</v>
      </c>
      <c r="C1871" s="295" t="s">
        <v>207</v>
      </c>
      <c r="D1871" s="295" t="s">
        <v>210</v>
      </c>
      <c r="E1871" s="292">
        <v>0.214</v>
      </c>
      <c r="F1871" s="283">
        <v>21.66</v>
      </c>
      <c r="G1871" s="293">
        <v>4.63</v>
      </c>
    </row>
    <row r="1872" spans="1:7" ht="25.5" x14ac:dyDescent="0.2">
      <c r="A1872" s="294" t="s">
        <v>246</v>
      </c>
      <c r="B1872" s="284" t="s">
        <v>247</v>
      </c>
      <c r="C1872" s="295" t="s">
        <v>207</v>
      </c>
      <c r="D1872" s="295" t="s">
        <v>210</v>
      </c>
      <c r="E1872" s="292">
        <v>0.107</v>
      </c>
      <c r="F1872" s="283">
        <v>19.41</v>
      </c>
      <c r="G1872" s="293">
        <v>2.08</v>
      </c>
    </row>
    <row r="1873" spans="1:7" x14ac:dyDescent="0.2">
      <c r="A1873" s="296" t="s">
        <v>213</v>
      </c>
      <c r="B1873" s="297"/>
      <c r="C1873" s="297"/>
      <c r="D1873" s="297"/>
      <c r="E1873" s="297"/>
      <c r="F1873" s="297"/>
      <c r="G1873" s="298">
        <v>7.23</v>
      </c>
    </row>
    <row r="1874" spans="1:7" x14ac:dyDescent="0.2">
      <c r="A1874" s="296" t="s">
        <v>214</v>
      </c>
      <c r="B1874" s="297"/>
      <c r="C1874" s="297"/>
      <c r="D1874" s="297"/>
      <c r="E1874" s="297"/>
      <c r="F1874" s="297"/>
      <c r="G1874" s="298">
        <v>22.47</v>
      </c>
    </row>
    <row r="1875" spans="1:7" x14ac:dyDescent="0.2">
      <c r="A1875" s="296" t="s">
        <v>215</v>
      </c>
      <c r="B1875" s="297"/>
      <c r="C1875" s="297"/>
      <c r="D1875" s="297"/>
      <c r="E1875" s="297"/>
      <c r="F1875" s="297"/>
      <c r="G1875" s="299">
        <v>29.7</v>
      </c>
    </row>
    <row r="1876" spans="1:7" x14ac:dyDescent="0.2">
      <c r="A1876" s="296" t="s">
        <v>2158</v>
      </c>
      <c r="B1876" s="297"/>
      <c r="C1876" s="297"/>
      <c r="D1876" s="297"/>
      <c r="E1876" s="297"/>
      <c r="F1876" s="297"/>
      <c r="G1876" s="298">
        <v>8.3100000000000041</v>
      </c>
    </row>
    <row r="1877" spans="1:7" x14ac:dyDescent="0.2">
      <c r="A1877" s="296" t="s">
        <v>217</v>
      </c>
      <c r="B1877" s="297"/>
      <c r="C1877" s="297"/>
      <c r="D1877" s="297"/>
      <c r="E1877" s="297"/>
      <c r="F1877" s="297"/>
      <c r="G1877" s="298">
        <v>7.98</v>
      </c>
    </row>
    <row r="1878" spans="1:7" x14ac:dyDescent="0.2">
      <c r="A1878" s="296" t="s">
        <v>218</v>
      </c>
      <c r="B1878" s="297"/>
      <c r="C1878" s="297"/>
      <c r="D1878" s="297"/>
      <c r="E1878" s="297"/>
      <c r="F1878" s="297"/>
      <c r="G1878" s="298">
        <v>0</v>
      </c>
    </row>
    <row r="1879" spans="1:7" x14ac:dyDescent="0.2">
      <c r="A1879" s="296" t="s">
        <v>219</v>
      </c>
      <c r="B1879" s="297"/>
      <c r="C1879" s="297"/>
      <c r="D1879" s="297"/>
      <c r="E1879" s="297"/>
      <c r="F1879" s="297"/>
      <c r="G1879" s="298">
        <v>16.290000000000003</v>
      </c>
    </row>
    <row r="1880" spans="1:7" x14ac:dyDescent="0.2">
      <c r="A1880" s="296" t="s">
        <v>220</v>
      </c>
      <c r="B1880" s="297"/>
      <c r="C1880" s="297"/>
      <c r="D1880" s="297"/>
      <c r="E1880" s="297"/>
      <c r="F1880" s="297"/>
      <c r="G1880" s="299">
        <f>ROUND(G1875+G1879,2)</f>
        <v>45.99</v>
      </c>
    </row>
    <row r="1881" spans="1:7" x14ac:dyDescent="0.2">
      <c r="A1881" s="296" t="s">
        <v>221</v>
      </c>
      <c r="B1881" s="297"/>
      <c r="C1881" s="297"/>
      <c r="D1881" s="297"/>
      <c r="E1881" s="297"/>
      <c r="F1881" s="297"/>
      <c r="G1881" s="298">
        <v>84.1</v>
      </c>
    </row>
    <row r="1882" spans="1:7" x14ac:dyDescent="0.2">
      <c r="A1882" s="296" t="s">
        <v>222</v>
      </c>
      <c r="B1882" s="297"/>
      <c r="C1882" s="297"/>
      <c r="D1882" s="297"/>
      <c r="E1882" s="297"/>
      <c r="F1882" s="297"/>
      <c r="G1882" s="299">
        <f>ROUND(G1880*G1881,2)</f>
        <v>3867.76</v>
      </c>
    </row>
    <row r="1883" spans="1:7" x14ac:dyDescent="0.2">
      <c r="A1883" s="300"/>
      <c r="B1883" s="301"/>
      <c r="C1883" s="301"/>
      <c r="D1883" s="301"/>
      <c r="E1883" s="301"/>
      <c r="F1883" s="301"/>
      <c r="G1883" s="302"/>
    </row>
    <row r="1884" spans="1:7" ht="38.25" x14ac:dyDescent="0.2">
      <c r="A1884" s="287" t="s">
        <v>543</v>
      </c>
      <c r="B1884" s="290" t="s">
        <v>544</v>
      </c>
      <c r="C1884" s="291" t="s">
        <v>207</v>
      </c>
      <c r="D1884" s="291" t="s">
        <v>37</v>
      </c>
      <c r="E1884" s="292"/>
      <c r="F1884" s="283"/>
      <c r="G1884" s="293"/>
    </row>
    <row r="1885" spans="1:7" ht="51" x14ac:dyDescent="0.2">
      <c r="A1885" s="294">
        <v>34492</v>
      </c>
      <c r="B1885" s="284" t="s">
        <v>1161</v>
      </c>
      <c r="C1885" s="295" t="s">
        <v>224</v>
      </c>
      <c r="D1885" s="295" t="s">
        <v>38</v>
      </c>
      <c r="E1885" s="292">
        <v>0.12715699999999999</v>
      </c>
      <c r="F1885" s="283">
        <v>431.11</v>
      </c>
      <c r="G1885" s="293">
        <v>54.82</v>
      </c>
    </row>
    <row r="1886" spans="1:7" ht="38.25" x14ac:dyDescent="0.2">
      <c r="A1886" s="294">
        <v>42409</v>
      </c>
      <c r="B1886" s="284" t="s">
        <v>1162</v>
      </c>
      <c r="C1886" s="295" t="s">
        <v>224</v>
      </c>
      <c r="D1886" s="295" t="s">
        <v>39</v>
      </c>
      <c r="E1886" s="292">
        <v>0.4</v>
      </c>
      <c r="F1886" s="283">
        <v>10.95</v>
      </c>
      <c r="G1886" s="293">
        <v>4.38</v>
      </c>
    </row>
    <row r="1887" spans="1:7" ht="38.25" x14ac:dyDescent="0.2">
      <c r="A1887" s="294">
        <v>43614</v>
      </c>
      <c r="B1887" s="284" t="s">
        <v>1163</v>
      </c>
      <c r="C1887" s="295" t="s">
        <v>224</v>
      </c>
      <c r="D1887" s="295" t="s">
        <v>40</v>
      </c>
      <c r="E1887" s="292">
        <v>6.4167000000000002E-2</v>
      </c>
      <c r="F1887" s="283">
        <v>19.34</v>
      </c>
      <c r="G1887" s="293">
        <v>1.24</v>
      </c>
    </row>
    <row r="1888" spans="1:7" ht="25.5" x14ac:dyDescent="0.2">
      <c r="A1888" s="294">
        <v>4517</v>
      </c>
      <c r="B1888" s="284" t="s">
        <v>316</v>
      </c>
      <c r="C1888" s="295" t="s">
        <v>224</v>
      </c>
      <c r="D1888" s="295" t="s">
        <v>40</v>
      </c>
      <c r="E1888" s="292">
        <v>5.1332999999999997E-2</v>
      </c>
      <c r="F1888" s="283">
        <v>2.85</v>
      </c>
      <c r="G1888" s="293">
        <v>0.15</v>
      </c>
    </row>
    <row r="1889" spans="1:7" ht="25.5" x14ac:dyDescent="0.2">
      <c r="A1889" s="294">
        <v>5069</v>
      </c>
      <c r="B1889" s="284" t="s">
        <v>245</v>
      </c>
      <c r="C1889" s="295" t="s">
        <v>224</v>
      </c>
      <c r="D1889" s="295" t="s">
        <v>39</v>
      </c>
      <c r="E1889" s="292">
        <v>1.7700000000000001E-3</v>
      </c>
      <c r="F1889" s="283">
        <v>11.54</v>
      </c>
      <c r="G1889" s="293">
        <v>0.02</v>
      </c>
    </row>
    <row r="1890" spans="1:7" ht="25.5" x14ac:dyDescent="0.2">
      <c r="A1890" s="294" t="s">
        <v>230</v>
      </c>
      <c r="B1890" s="284" t="s">
        <v>231</v>
      </c>
      <c r="C1890" s="295" t="s">
        <v>207</v>
      </c>
      <c r="D1890" s="295" t="s">
        <v>210</v>
      </c>
      <c r="E1890" s="292">
        <v>3.2006E-2</v>
      </c>
      <c r="F1890" s="283">
        <v>21.08</v>
      </c>
      <c r="G1890" s="293">
        <v>0.67</v>
      </c>
    </row>
    <row r="1891" spans="1:7" x14ac:dyDescent="0.2">
      <c r="A1891" s="294" t="s">
        <v>288</v>
      </c>
      <c r="B1891" s="284" t="s">
        <v>289</v>
      </c>
      <c r="C1891" s="295" t="s">
        <v>207</v>
      </c>
      <c r="D1891" s="295" t="s">
        <v>210</v>
      </c>
      <c r="E1891" s="292">
        <v>6.5198999999999993E-2</v>
      </c>
      <c r="F1891" s="283">
        <v>21.66</v>
      </c>
      <c r="G1891" s="293">
        <v>1.41</v>
      </c>
    </row>
    <row r="1892" spans="1:7" ht="25.5" x14ac:dyDescent="0.2">
      <c r="A1892" s="294" t="s">
        <v>246</v>
      </c>
      <c r="B1892" s="284" t="s">
        <v>247</v>
      </c>
      <c r="C1892" s="295" t="s">
        <v>207</v>
      </c>
      <c r="D1892" s="295" t="s">
        <v>210</v>
      </c>
      <c r="E1892" s="292">
        <v>9.5146999999999995E-2</v>
      </c>
      <c r="F1892" s="283">
        <v>19.41</v>
      </c>
      <c r="G1892" s="293">
        <v>1.85</v>
      </c>
    </row>
    <row r="1893" spans="1:7" ht="38.25" x14ac:dyDescent="0.2">
      <c r="A1893" s="294" t="s">
        <v>1164</v>
      </c>
      <c r="B1893" s="284" t="s">
        <v>1165</v>
      </c>
      <c r="C1893" s="295" t="s">
        <v>207</v>
      </c>
      <c r="D1893" s="295" t="s">
        <v>234</v>
      </c>
      <c r="E1893" s="292">
        <v>4.2950000000000002E-3</v>
      </c>
      <c r="F1893" s="283">
        <v>10.47</v>
      </c>
      <c r="G1893" s="293">
        <v>0.04</v>
      </c>
    </row>
    <row r="1894" spans="1:7" ht="38.25" x14ac:dyDescent="0.2">
      <c r="A1894" s="294" t="s">
        <v>1166</v>
      </c>
      <c r="B1894" s="284" t="s">
        <v>1167</v>
      </c>
      <c r="C1894" s="295" t="s">
        <v>207</v>
      </c>
      <c r="D1894" s="295" t="s">
        <v>39</v>
      </c>
      <c r="E1894" s="292">
        <v>2.2000000000000002</v>
      </c>
      <c r="F1894" s="283">
        <v>12.68</v>
      </c>
      <c r="G1894" s="293">
        <v>27.9</v>
      </c>
    </row>
    <row r="1895" spans="1:7" ht="38.25" x14ac:dyDescent="0.2">
      <c r="A1895" s="294" t="s">
        <v>1168</v>
      </c>
      <c r="B1895" s="284" t="s">
        <v>1169</v>
      </c>
      <c r="C1895" s="295" t="s">
        <v>207</v>
      </c>
      <c r="D1895" s="295" t="s">
        <v>37</v>
      </c>
      <c r="E1895" s="292">
        <v>1</v>
      </c>
      <c r="F1895" s="283">
        <v>2.79</v>
      </c>
      <c r="G1895" s="293">
        <v>2.79</v>
      </c>
    </row>
    <row r="1896" spans="1:7" ht="38.25" x14ac:dyDescent="0.2">
      <c r="A1896" s="294" t="s">
        <v>1170</v>
      </c>
      <c r="B1896" s="284" t="s">
        <v>1171</v>
      </c>
      <c r="C1896" s="295" t="s">
        <v>207</v>
      </c>
      <c r="D1896" s="295" t="s">
        <v>39</v>
      </c>
      <c r="E1896" s="292">
        <v>2.3373000000000001E-2</v>
      </c>
      <c r="F1896" s="283">
        <v>57.67</v>
      </c>
      <c r="G1896" s="293">
        <v>1.35</v>
      </c>
    </row>
    <row r="1897" spans="1:7" ht="51" x14ac:dyDescent="0.2">
      <c r="A1897" s="294" t="s">
        <v>1172</v>
      </c>
      <c r="B1897" s="284" t="s">
        <v>1173</v>
      </c>
      <c r="C1897" s="295" t="s">
        <v>207</v>
      </c>
      <c r="D1897" s="295" t="s">
        <v>39</v>
      </c>
      <c r="E1897" s="292">
        <v>0.52600000000000002</v>
      </c>
      <c r="F1897" s="283">
        <v>18.07</v>
      </c>
      <c r="G1897" s="293">
        <v>9.51</v>
      </c>
    </row>
    <row r="1898" spans="1:7" x14ac:dyDescent="0.2">
      <c r="A1898" s="296" t="s">
        <v>213</v>
      </c>
      <c r="B1898" s="297"/>
      <c r="C1898" s="297"/>
      <c r="D1898" s="297"/>
      <c r="E1898" s="297"/>
      <c r="F1898" s="297"/>
      <c r="G1898" s="298">
        <v>5.82</v>
      </c>
    </row>
    <row r="1899" spans="1:7" x14ac:dyDescent="0.2">
      <c r="A1899" s="296" t="s">
        <v>214</v>
      </c>
      <c r="B1899" s="297"/>
      <c r="C1899" s="297"/>
      <c r="D1899" s="297"/>
      <c r="E1899" s="297"/>
      <c r="F1899" s="297"/>
      <c r="G1899" s="298">
        <v>100.32</v>
      </c>
    </row>
    <row r="1900" spans="1:7" x14ac:dyDescent="0.2">
      <c r="A1900" s="296" t="s">
        <v>215</v>
      </c>
      <c r="B1900" s="297"/>
      <c r="C1900" s="297"/>
      <c r="D1900" s="297"/>
      <c r="E1900" s="297"/>
      <c r="F1900" s="297"/>
      <c r="G1900" s="299">
        <v>106.14</v>
      </c>
    </row>
    <row r="1901" spans="1:7" x14ac:dyDescent="0.2">
      <c r="A1901" s="296" t="s">
        <v>2158</v>
      </c>
      <c r="B1901" s="297"/>
      <c r="C1901" s="297"/>
      <c r="D1901" s="297"/>
      <c r="E1901" s="297"/>
      <c r="F1901" s="297"/>
      <c r="G1901" s="298">
        <v>6.69</v>
      </c>
    </row>
    <row r="1902" spans="1:7" x14ac:dyDescent="0.2">
      <c r="A1902" s="296" t="s">
        <v>217</v>
      </c>
      <c r="B1902" s="297"/>
      <c r="C1902" s="297"/>
      <c r="D1902" s="297"/>
      <c r="E1902" s="297"/>
      <c r="F1902" s="297"/>
      <c r="G1902" s="298">
        <v>23.690000000000008</v>
      </c>
    </row>
    <row r="1903" spans="1:7" x14ac:dyDescent="0.2">
      <c r="A1903" s="296" t="s">
        <v>218</v>
      </c>
      <c r="B1903" s="297"/>
      <c r="C1903" s="297"/>
      <c r="D1903" s="297"/>
      <c r="E1903" s="297"/>
      <c r="F1903" s="297"/>
      <c r="G1903" s="298">
        <v>0</v>
      </c>
    </row>
    <row r="1904" spans="1:7" x14ac:dyDescent="0.2">
      <c r="A1904" s="296" t="s">
        <v>219</v>
      </c>
      <c r="B1904" s="297"/>
      <c r="C1904" s="297"/>
      <c r="D1904" s="297"/>
      <c r="E1904" s="297"/>
      <c r="F1904" s="297"/>
      <c r="G1904" s="298">
        <v>30.38000000000001</v>
      </c>
    </row>
    <row r="1905" spans="1:7" x14ac:dyDescent="0.2">
      <c r="A1905" s="296" t="s">
        <v>220</v>
      </c>
      <c r="B1905" s="297"/>
      <c r="C1905" s="297"/>
      <c r="D1905" s="297"/>
      <c r="E1905" s="297"/>
      <c r="F1905" s="297"/>
      <c r="G1905" s="299">
        <f>ROUND(G1900+G1904,2)</f>
        <v>136.52000000000001</v>
      </c>
    </row>
    <row r="1906" spans="1:7" x14ac:dyDescent="0.2">
      <c r="A1906" s="296" t="s">
        <v>221</v>
      </c>
      <c r="B1906" s="297"/>
      <c r="C1906" s="297"/>
      <c r="D1906" s="297"/>
      <c r="E1906" s="297"/>
      <c r="F1906" s="297"/>
      <c r="G1906" s="298">
        <v>8.34</v>
      </c>
    </row>
    <row r="1907" spans="1:7" x14ac:dyDescent="0.2">
      <c r="A1907" s="296" t="s">
        <v>222</v>
      </c>
      <c r="B1907" s="297"/>
      <c r="C1907" s="297"/>
      <c r="D1907" s="297"/>
      <c r="E1907" s="297"/>
      <c r="F1907" s="297"/>
      <c r="G1907" s="299">
        <f>ROUND(G1905*G1906,2)</f>
        <v>1138.58</v>
      </c>
    </row>
    <row r="1908" spans="1:7" x14ac:dyDescent="0.2">
      <c r="A1908" s="300"/>
      <c r="B1908" s="301"/>
      <c r="C1908" s="301"/>
      <c r="D1908" s="301"/>
      <c r="E1908" s="301"/>
      <c r="F1908" s="301"/>
      <c r="G1908" s="302"/>
    </row>
    <row r="1909" spans="1:7" ht="76.5" x14ac:dyDescent="0.2">
      <c r="A1909" s="287" t="s">
        <v>2069</v>
      </c>
      <c r="B1909" s="290" t="s">
        <v>2070</v>
      </c>
      <c r="C1909" s="291" t="s">
        <v>207</v>
      </c>
      <c r="D1909" s="291" t="s">
        <v>40</v>
      </c>
      <c r="E1909" s="292"/>
      <c r="F1909" s="283"/>
      <c r="G1909" s="293"/>
    </row>
    <row r="1910" spans="1:7" ht="51" x14ac:dyDescent="0.2">
      <c r="A1910" s="294" t="s">
        <v>1394</v>
      </c>
      <c r="B1910" s="284" t="s">
        <v>1395</v>
      </c>
      <c r="C1910" s="295" t="s">
        <v>207</v>
      </c>
      <c r="D1910" s="295" t="s">
        <v>237</v>
      </c>
      <c r="E1910" s="292">
        <v>0.2442</v>
      </c>
      <c r="F1910" s="283">
        <v>0.82</v>
      </c>
      <c r="G1910" s="293">
        <v>0.2</v>
      </c>
    </row>
    <row r="1911" spans="1:7" ht="51" x14ac:dyDescent="0.2">
      <c r="A1911" s="294" t="s">
        <v>1396</v>
      </c>
      <c r="B1911" s="284" t="s">
        <v>1397</v>
      </c>
      <c r="C1911" s="295" t="s">
        <v>207</v>
      </c>
      <c r="D1911" s="295" t="s">
        <v>234</v>
      </c>
      <c r="E1911" s="292">
        <v>0.1</v>
      </c>
      <c r="F1911" s="283">
        <v>3.14</v>
      </c>
      <c r="G1911" s="293">
        <v>0.31</v>
      </c>
    </row>
    <row r="1912" spans="1:7" ht="38.25" x14ac:dyDescent="0.2">
      <c r="A1912" s="294" t="s">
        <v>310</v>
      </c>
      <c r="B1912" s="284" t="s">
        <v>311</v>
      </c>
      <c r="C1912" s="295" t="s">
        <v>207</v>
      </c>
      <c r="D1912" s="295" t="s">
        <v>210</v>
      </c>
      <c r="E1912" s="292">
        <v>9.6799999999999997E-2</v>
      </c>
      <c r="F1912" s="283">
        <v>20.07</v>
      </c>
      <c r="G1912" s="293">
        <v>1.94</v>
      </c>
    </row>
    <row r="1913" spans="1:7" x14ac:dyDescent="0.2">
      <c r="A1913" s="296" t="s">
        <v>213</v>
      </c>
      <c r="B1913" s="297"/>
      <c r="C1913" s="297"/>
      <c r="D1913" s="297"/>
      <c r="E1913" s="297"/>
      <c r="F1913" s="297"/>
      <c r="G1913" s="298">
        <v>1.1000000000000001</v>
      </c>
    </row>
    <row r="1914" spans="1:7" x14ac:dyDescent="0.2">
      <c r="A1914" s="296" t="s">
        <v>214</v>
      </c>
      <c r="B1914" s="297"/>
      <c r="C1914" s="297"/>
      <c r="D1914" s="297"/>
      <c r="E1914" s="297"/>
      <c r="F1914" s="297"/>
      <c r="G1914" s="298">
        <v>1.3599999999999999</v>
      </c>
    </row>
    <row r="1915" spans="1:7" x14ac:dyDescent="0.2">
      <c r="A1915" s="296" t="s">
        <v>215</v>
      </c>
      <c r="B1915" s="297"/>
      <c r="C1915" s="297"/>
      <c r="D1915" s="297"/>
      <c r="E1915" s="297"/>
      <c r="F1915" s="297"/>
      <c r="G1915" s="299">
        <v>2.46</v>
      </c>
    </row>
    <row r="1916" spans="1:7" x14ac:dyDescent="0.2">
      <c r="A1916" s="296" t="s">
        <v>2158</v>
      </c>
      <c r="B1916" s="297"/>
      <c r="C1916" s="297"/>
      <c r="D1916" s="297"/>
      <c r="E1916" s="297"/>
      <c r="F1916" s="297"/>
      <c r="G1916" s="298">
        <v>1.26</v>
      </c>
    </row>
    <row r="1917" spans="1:7" x14ac:dyDescent="0.2">
      <c r="A1917" s="296" t="s">
        <v>217</v>
      </c>
      <c r="B1917" s="297"/>
      <c r="C1917" s="297"/>
      <c r="D1917" s="297"/>
      <c r="E1917" s="297"/>
      <c r="F1917" s="297"/>
      <c r="G1917" s="298">
        <v>0.78</v>
      </c>
    </row>
    <row r="1918" spans="1:7" x14ac:dyDescent="0.2">
      <c r="A1918" s="296" t="s">
        <v>218</v>
      </c>
      <c r="B1918" s="297"/>
      <c r="C1918" s="297"/>
      <c r="D1918" s="297"/>
      <c r="E1918" s="297"/>
      <c r="F1918" s="297"/>
      <c r="G1918" s="298">
        <v>0</v>
      </c>
    </row>
    <row r="1919" spans="1:7" x14ac:dyDescent="0.2">
      <c r="A1919" s="296" t="s">
        <v>219</v>
      </c>
      <c r="B1919" s="297"/>
      <c r="C1919" s="297"/>
      <c r="D1919" s="297"/>
      <c r="E1919" s="297"/>
      <c r="F1919" s="297"/>
      <c r="G1919" s="298">
        <v>2.04</v>
      </c>
    </row>
    <row r="1920" spans="1:7" x14ac:dyDescent="0.2">
      <c r="A1920" s="296" t="s">
        <v>220</v>
      </c>
      <c r="B1920" s="297"/>
      <c r="C1920" s="297"/>
      <c r="D1920" s="297"/>
      <c r="E1920" s="297"/>
      <c r="F1920" s="297"/>
      <c r="G1920" s="299">
        <f>ROUND(G1915+G1919,2)</f>
        <v>4.5</v>
      </c>
    </row>
    <row r="1921" spans="1:7" x14ac:dyDescent="0.2">
      <c r="A1921" s="296" t="s">
        <v>221</v>
      </c>
      <c r="B1921" s="297"/>
      <c r="C1921" s="297"/>
      <c r="D1921" s="297"/>
      <c r="E1921" s="297"/>
      <c r="F1921" s="297"/>
      <c r="G1921" s="298">
        <v>6.41</v>
      </c>
    </row>
    <row r="1922" spans="1:7" x14ac:dyDescent="0.2">
      <c r="A1922" s="296" t="s">
        <v>222</v>
      </c>
      <c r="B1922" s="297"/>
      <c r="C1922" s="297"/>
      <c r="D1922" s="297"/>
      <c r="E1922" s="297"/>
      <c r="F1922" s="297"/>
      <c r="G1922" s="299">
        <f>ROUND(G1920*G1921,2)</f>
        <v>28.85</v>
      </c>
    </row>
    <row r="1923" spans="1:7" x14ac:dyDescent="0.2">
      <c r="A1923" s="300"/>
      <c r="B1923" s="301"/>
      <c r="C1923" s="301"/>
      <c r="D1923" s="301"/>
      <c r="E1923" s="301"/>
      <c r="F1923" s="301"/>
      <c r="G1923" s="302"/>
    </row>
    <row r="1924" spans="1:7" ht="51" x14ac:dyDescent="0.2">
      <c r="A1924" s="287" t="s">
        <v>419</v>
      </c>
      <c r="B1924" s="290" t="s">
        <v>420</v>
      </c>
      <c r="C1924" s="291" t="s">
        <v>207</v>
      </c>
      <c r="D1924" s="291" t="s">
        <v>38</v>
      </c>
      <c r="E1924" s="292"/>
      <c r="F1924" s="283"/>
      <c r="G1924" s="293"/>
    </row>
    <row r="1925" spans="1:7" ht="38.25" x14ac:dyDescent="0.2">
      <c r="A1925" s="294" t="s">
        <v>1174</v>
      </c>
      <c r="B1925" s="284" t="s">
        <v>1175</v>
      </c>
      <c r="C1925" s="295" t="s">
        <v>207</v>
      </c>
      <c r="D1925" s="295" t="s">
        <v>234</v>
      </c>
      <c r="E1925" s="292">
        <v>1.137</v>
      </c>
      <c r="F1925" s="283">
        <v>21.43</v>
      </c>
      <c r="G1925" s="293">
        <v>24.37</v>
      </c>
    </row>
    <row r="1926" spans="1:7" ht="38.25" x14ac:dyDescent="0.2">
      <c r="A1926" s="294" t="s">
        <v>1176</v>
      </c>
      <c r="B1926" s="284" t="s">
        <v>1177</v>
      </c>
      <c r="C1926" s="295" t="s">
        <v>207</v>
      </c>
      <c r="D1926" s="295" t="s">
        <v>237</v>
      </c>
      <c r="E1926" s="292">
        <v>0.86950000000000005</v>
      </c>
      <c r="F1926" s="283">
        <v>20.94</v>
      </c>
      <c r="G1926" s="293">
        <v>18.21</v>
      </c>
    </row>
    <row r="1927" spans="1:7" x14ac:dyDescent="0.2">
      <c r="A1927" s="294" t="s">
        <v>288</v>
      </c>
      <c r="B1927" s="284" t="s">
        <v>289</v>
      </c>
      <c r="C1927" s="295" t="s">
        <v>207</v>
      </c>
      <c r="D1927" s="295" t="s">
        <v>210</v>
      </c>
      <c r="E1927" s="292">
        <v>7.22E-2</v>
      </c>
      <c r="F1927" s="283">
        <v>21.66</v>
      </c>
      <c r="G1927" s="293">
        <v>1.56</v>
      </c>
    </row>
    <row r="1928" spans="1:7" ht="25.5" x14ac:dyDescent="0.2">
      <c r="A1928" s="294" t="s">
        <v>246</v>
      </c>
      <c r="B1928" s="284" t="s">
        <v>247</v>
      </c>
      <c r="C1928" s="295" t="s">
        <v>207</v>
      </c>
      <c r="D1928" s="295" t="s">
        <v>210</v>
      </c>
      <c r="E1928" s="292">
        <v>0.44790000000000002</v>
      </c>
      <c r="F1928" s="283">
        <v>19.41</v>
      </c>
      <c r="G1928" s="293">
        <v>8.69</v>
      </c>
    </row>
    <row r="1929" spans="1:7" ht="51" x14ac:dyDescent="0.2">
      <c r="A1929" s="294" t="s">
        <v>1178</v>
      </c>
      <c r="B1929" s="284" t="s">
        <v>1179</v>
      </c>
      <c r="C1929" s="295" t="s">
        <v>207</v>
      </c>
      <c r="D1929" s="295" t="s">
        <v>234</v>
      </c>
      <c r="E1929" s="292">
        <v>1.137</v>
      </c>
      <c r="F1929" s="283">
        <v>32.86</v>
      </c>
      <c r="G1929" s="293">
        <v>37.36</v>
      </c>
    </row>
    <row r="1930" spans="1:7" ht="51" x14ac:dyDescent="0.2">
      <c r="A1930" s="294" t="s">
        <v>1180</v>
      </c>
      <c r="B1930" s="284" t="s">
        <v>1181</v>
      </c>
      <c r="C1930" s="295" t="s">
        <v>207</v>
      </c>
      <c r="D1930" s="295" t="s">
        <v>237</v>
      </c>
      <c r="E1930" s="292">
        <v>0.86950000000000005</v>
      </c>
      <c r="F1930" s="283">
        <v>8.91</v>
      </c>
      <c r="G1930" s="293">
        <v>7.75</v>
      </c>
    </row>
    <row r="1931" spans="1:7" x14ac:dyDescent="0.2">
      <c r="A1931" s="296" t="s">
        <v>213</v>
      </c>
      <c r="B1931" s="297"/>
      <c r="C1931" s="297"/>
      <c r="D1931" s="297"/>
      <c r="E1931" s="297"/>
      <c r="F1931" s="297"/>
      <c r="G1931" s="298">
        <v>30.39</v>
      </c>
    </row>
    <row r="1932" spans="1:7" x14ac:dyDescent="0.2">
      <c r="A1932" s="296" t="s">
        <v>214</v>
      </c>
      <c r="B1932" s="297"/>
      <c r="C1932" s="297"/>
      <c r="D1932" s="297"/>
      <c r="E1932" s="297"/>
      <c r="F1932" s="297"/>
      <c r="G1932" s="298">
        <v>67.55</v>
      </c>
    </row>
    <row r="1933" spans="1:7" x14ac:dyDescent="0.2">
      <c r="A1933" s="296" t="s">
        <v>215</v>
      </c>
      <c r="B1933" s="297"/>
      <c r="C1933" s="297"/>
      <c r="D1933" s="297"/>
      <c r="E1933" s="297"/>
      <c r="F1933" s="297"/>
      <c r="G1933" s="299">
        <v>97.94</v>
      </c>
    </row>
    <row r="1934" spans="1:7" x14ac:dyDescent="0.2">
      <c r="A1934" s="296" t="s">
        <v>2158</v>
      </c>
      <c r="B1934" s="297"/>
      <c r="C1934" s="297"/>
      <c r="D1934" s="297"/>
      <c r="E1934" s="297"/>
      <c r="F1934" s="297"/>
      <c r="G1934" s="298">
        <v>34.950000000000017</v>
      </c>
    </row>
    <row r="1935" spans="1:7" x14ac:dyDescent="0.2">
      <c r="A1935" s="296" t="s">
        <v>217</v>
      </c>
      <c r="B1935" s="297"/>
      <c r="C1935" s="297"/>
      <c r="D1935" s="297"/>
      <c r="E1935" s="297"/>
      <c r="F1935" s="297"/>
      <c r="G1935" s="298">
        <v>27.91</v>
      </c>
    </row>
    <row r="1936" spans="1:7" x14ac:dyDescent="0.2">
      <c r="A1936" s="296" t="s">
        <v>218</v>
      </c>
      <c r="B1936" s="297"/>
      <c r="C1936" s="297"/>
      <c r="D1936" s="297"/>
      <c r="E1936" s="297"/>
      <c r="F1936" s="297"/>
      <c r="G1936" s="298">
        <v>0</v>
      </c>
    </row>
    <row r="1937" spans="1:7" x14ac:dyDescent="0.2">
      <c r="A1937" s="296" t="s">
        <v>219</v>
      </c>
      <c r="B1937" s="297"/>
      <c r="C1937" s="297"/>
      <c r="D1937" s="297"/>
      <c r="E1937" s="297"/>
      <c r="F1937" s="297"/>
      <c r="G1937" s="298">
        <v>62.860000000000014</v>
      </c>
    </row>
    <row r="1938" spans="1:7" x14ac:dyDescent="0.2">
      <c r="A1938" s="296" t="s">
        <v>220</v>
      </c>
      <c r="B1938" s="297"/>
      <c r="C1938" s="297"/>
      <c r="D1938" s="297"/>
      <c r="E1938" s="297"/>
      <c r="F1938" s="297"/>
      <c r="G1938" s="299">
        <f>ROUND(G1933+G1937,2)</f>
        <v>160.80000000000001</v>
      </c>
    </row>
    <row r="1939" spans="1:7" x14ac:dyDescent="0.2">
      <c r="A1939" s="296" t="s">
        <v>221</v>
      </c>
      <c r="B1939" s="297"/>
      <c r="C1939" s="297"/>
      <c r="D1939" s="297"/>
      <c r="E1939" s="297"/>
      <c r="F1939" s="297"/>
      <c r="G1939" s="298">
        <v>1.67</v>
      </c>
    </row>
    <row r="1940" spans="1:7" x14ac:dyDescent="0.2">
      <c r="A1940" s="296" t="s">
        <v>222</v>
      </c>
      <c r="B1940" s="297"/>
      <c r="C1940" s="297"/>
      <c r="D1940" s="297"/>
      <c r="E1940" s="297"/>
      <c r="F1940" s="297"/>
      <c r="G1940" s="299">
        <f>ROUND(G1938*G1939,2)</f>
        <v>268.54000000000002</v>
      </c>
    </row>
    <row r="1941" spans="1:7" x14ac:dyDescent="0.2">
      <c r="A1941" s="300"/>
      <c r="B1941" s="301"/>
      <c r="C1941" s="301"/>
      <c r="D1941" s="301"/>
      <c r="E1941" s="301"/>
      <c r="F1941" s="301"/>
      <c r="G1941" s="302"/>
    </row>
    <row r="1942" spans="1:7" x14ac:dyDescent="0.2">
      <c r="A1942" s="287" t="s">
        <v>547</v>
      </c>
      <c r="B1942" s="288" t="s">
        <v>463</v>
      </c>
      <c r="C1942" s="288"/>
      <c r="D1942" s="288"/>
      <c r="E1942" s="288"/>
      <c r="F1942" s="288"/>
      <c r="G1942" s="289"/>
    </row>
    <row r="1943" spans="1:7" ht="102" x14ac:dyDescent="0.2">
      <c r="A1943" s="287" t="s">
        <v>486</v>
      </c>
      <c r="B1943" s="290" t="s">
        <v>487</v>
      </c>
      <c r="C1943" s="291" t="s">
        <v>207</v>
      </c>
      <c r="D1943" s="291" t="s">
        <v>37</v>
      </c>
      <c r="E1943" s="292"/>
      <c r="F1943" s="283"/>
      <c r="G1943" s="293"/>
    </row>
    <row r="1944" spans="1:7" ht="38.25" x14ac:dyDescent="0.2">
      <c r="A1944" s="294">
        <v>3671</v>
      </c>
      <c r="B1944" s="284" t="s">
        <v>1182</v>
      </c>
      <c r="C1944" s="295" t="s">
        <v>224</v>
      </c>
      <c r="D1944" s="295" t="s">
        <v>40</v>
      </c>
      <c r="E1944" s="292">
        <v>1.67</v>
      </c>
      <c r="F1944" s="283">
        <v>1.36</v>
      </c>
      <c r="G1944" s="293">
        <v>2.27</v>
      </c>
    </row>
    <row r="1945" spans="1:7" x14ac:dyDescent="0.2">
      <c r="A1945" s="294">
        <v>41967</v>
      </c>
      <c r="B1945" s="284" t="s">
        <v>1183</v>
      </c>
      <c r="C1945" s="295" t="s">
        <v>224</v>
      </c>
      <c r="D1945" s="295" t="s">
        <v>315</v>
      </c>
      <c r="E1945" s="292">
        <v>1.2500000000000001E-2</v>
      </c>
      <c r="F1945" s="283">
        <v>26.28</v>
      </c>
      <c r="G1945" s="293">
        <v>0.33</v>
      </c>
    </row>
    <row r="1946" spans="1:7" ht="25.5" x14ac:dyDescent="0.2">
      <c r="A1946" s="294">
        <v>44528</v>
      </c>
      <c r="B1946" s="284" t="s">
        <v>1184</v>
      </c>
      <c r="C1946" s="295" t="s">
        <v>224</v>
      </c>
      <c r="D1946" s="295" t="s">
        <v>39</v>
      </c>
      <c r="E1946" s="292">
        <v>10</v>
      </c>
      <c r="F1946" s="283">
        <v>3.57</v>
      </c>
      <c r="G1946" s="293">
        <v>35.700000000000003</v>
      </c>
    </row>
    <row r="1947" spans="1:7" ht="38.25" x14ac:dyDescent="0.2">
      <c r="A1947" s="294">
        <v>4824</v>
      </c>
      <c r="B1947" s="284" t="s">
        <v>1185</v>
      </c>
      <c r="C1947" s="295" t="s">
        <v>224</v>
      </c>
      <c r="D1947" s="295" t="s">
        <v>39</v>
      </c>
      <c r="E1947" s="292">
        <v>20</v>
      </c>
      <c r="F1947" s="283">
        <v>0.75</v>
      </c>
      <c r="G1947" s="293">
        <v>15</v>
      </c>
    </row>
    <row r="1948" spans="1:7" ht="25.5" x14ac:dyDescent="0.2">
      <c r="A1948" s="294">
        <v>6085</v>
      </c>
      <c r="B1948" s="284" t="s">
        <v>1186</v>
      </c>
      <c r="C1948" s="295" t="s">
        <v>224</v>
      </c>
      <c r="D1948" s="295" t="s">
        <v>315</v>
      </c>
      <c r="E1948" s="292">
        <v>0.04</v>
      </c>
      <c r="F1948" s="283">
        <v>12.51</v>
      </c>
      <c r="G1948" s="293">
        <v>0.5</v>
      </c>
    </row>
    <row r="1949" spans="1:7" ht="25.5" x14ac:dyDescent="0.2">
      <c r="A1949" s="294" t="s">
        <v>1187</v>
      </c>
      <c r="B1949" s="284" t="s">
        <v>1188</v>
      </c>
      <c r="C1949" s="295" t="s">
        <v>207</v>
      </c>
      <c r="D1949" s="295" t="s">
        <v>210</v>
      </c>
      <c r="E1949" s="292">
        <v>1.0955999999999999</v>
      </c>
      <c r="F1949" s="283">
        <v>22.02</v>
      </c>
      <c r="G1949" s="293">
        <v>24.12</v>
      </c>
    </row>
    <row r="1950" spans="1:7" ht="25.5" x14ac:dyDescent="0.2">
      <c r="A1950" s="294" t="s">
        <v>246</v>
      </c>
      <c r="B1950" s="284" t="s">
        <v>247</v>
      </c>
      <c r="C1950" s="295" t="s">
        <v>207</v>
      </c>
      <c r="D1950" s="295" t="s">
        <v>210</v>
      </c>
      <c r="E1950" s="292">
        <v>0.49719999999999998</v>
      </c>
      <c r="F1950" s="283">
        <v>19.41</v>
      </c>
      <c r="G1950" s="293">
        <v>9.65</v>
      </c>
    </row>
    <row r="1951" spans="1:7" ht="63.75" x14ac:dyDescent="0.2">
      <c r="A1951" s="294" t="s">
        <v>1189</v>
      </c>
      <c r="B1951" s="284" t="s">
        <v>1190</v>
      </c>
      <c r="C1951" s="295" t="s">
        <v>207</v>
      </c>
      <c r="D1951" s="295" t="s">
        <v>234</v>
      </c>
      <c r="E1951" s="292">
        <v>2.5399999999999999E-2</v>
      </c>
      <c r="F1951" s="283">
        <v>5.44</v>
      </c>
      <c r="G1951" s="293">
        <v>0.14000000000000001</v>
      </c>
    </row>
    <row r="1952" spans="1:7" ht="51" x14ac:dyDescent="0.2">
      <c r="A1952" s="294" t="s">
        <v>1191</v>
      </c>
      <c r="B1952" s="284" t="s">
        <v>1192</v>
      </c>
      <c r="C1952" s="295" t="s">
        <v>207</v>
      </c>
      <c r="D1952" s="295" t="s">
        <v>237</v>
      </c>
      <c r="E1952" s="292">
        <v>7.5899999999999995E-2</v>
      </c>
      <c r="F1952" s="283">
        <v>1.73</v>
      </c>
      <c r="G1952" s="293">
        <v>0.13</v>
      </c>
    </row>
    <row r="1953" spans="1:7" ht="51" x14ac:dyDescent="0.2">
      <c r="A1953" s="294" t="s">
        <v>1193</v>
      </c>
      <c r="B1953" s="284" t="s">
        <v>1194</v>
      </c>
      <c r="C1953" s="295" t="s">
        <v>207</v>
      </c>
      <c r="D1953" s="295" t="s">
        <v>234</v>
      </c>
      <c r="E1953" s="292">
        <v>9.0300000000000005E-2</v>
      </c>
      <c r="F1953" s="283">
        <v>3.42</v>
      </c>
      <c r="G1953" s="293">
        <v>0.31</v>
      </c>
    </row>
    <row r="1954" spans="1:7" ht="51" x14ac:dyDescent="0.2">
      <c r="A1954" s="294" t="s">
        <v>1195</v>
      </c>
      <c r="B1954" s="284" t="s">
        <v>1196</v>
      </c>
      <c r="C1954" s="295" t="s">
        <v>207</v>
      </c>
      <c r="D1954" s="295" t="s">
        <v>237</v>
      </c>
      <c r="E1954" s="292">
        <v>0.21640000000000001</v>
      </c>
      <c r="F1954" s="283">
        <v>0.74</v>
      </c>
      <c r="G1954" s="293">
        <v>0.16</v>
      </c>
    </row>
    <row r="1955" spans="1:7" x14ac:dyDescent="0.2">
      <c r="A1955" s="296" t="s">
        <v>213</v>
      </c>
      <c r="B1955" s="297"/>
      <c r="C1955" s="297"/>
      <c r="D1955" s="297"/>
      <c r="E1955" s="297"/>
      <c r="F1955" s="297"/>
      <c r="G1955" s="298">
        <v>19.02</v>
      </c>
    </row>
    <row r="1956" spans="1:7" x14ac:dyDescent="0.2">
      <c r="A1956" s="296" t="s">
        <v>214</v>
      </c>
      <c r="B1956" s="297"/>
      <c r="C1956" s="297"/>
      <c r="D1956" s="297"/>
      <c r="E1956" s="297"/>
      <c r="F1956" s="297"/>
      <c r="G1956" s="298">
        <v>69.290000000000006</v>
      </c>
    </row>
    <row r="1957" spans="1:7" x14ac:dyDescent="0.2">
      <c r="A1957" s="296" t="s">
        <v>215</v>
      </c>
      <c r="B1957" s="297"/>
      <c r="C1957" s="297"/>
      <c r="D1957" s="297"/>
      <c r="E1957" s="297"/>
      <c r="F1957" s="297"/>
      <c r="G1957" s="299">
        <v>88.31</v>
      </c>
    </row>
    <row r="1958" spans="1:7" x14ac:dyDescent="0.2">
      <c r="A1958" s="296" t="s">
        <v>2158</v>
      </c>
      <c r="B1958" s="297"/>
      <c r="C1958" s="297"/>
      <c r="D1958" s="297"/>
      <c r="E1958" s="297"/>
      <c r="F1958" s="297"/>
      <c r="G1958" s="298">
        <v>21.87</v>
      </c>
    </row>
    <row r="1959" spans="1:7" x14ac:dyDescent="0.2">
      <c r="A1959" s="296" t="s">
        <v>217</v>
      </c>
      <c r="B1959" s="297"/>
      <c r="C1959" s="297"/>
      <c r="D1959" s="297"/>
      <c r="E1959" s="297"/>
      <c r="F1959" s="297"/>
      <c r="G1959" s="298">
        <v>23.139999999999986</v>
      </c>
    </row>
    <row r="1960" spans="1:7" x14ac:dyDescent="0.2">
      <c r="A1960" s="296" t="s">
        <v>218</v>
      </c>
      <c r="B1960" s="297"/>
      <c r="C1960" s="297"/>
      <c r="D1960" s="297"/>
      <c r="E1960" s="297"/>
      <c r="F1960" s="297"/>
      <c r="G1960" s="298">
        <v>0</v>
      </c>
    </row>
    <row r="1961" spans="1:7" x14ac:dyDescent="0.2">
      <c r="A1961" s="296" t="s">
        <v>219</v>
      </c>
      <c r="B1961" s="297"/>
      <c r="C1961" s="297"/>
      <c r="D1961" s="297"/>
      <c r="E1961" s="297"/>
      <c r="F1961" s="297"/>
      <c r="G1961" s="298">
        <v>45.009999999999991</v>
      </c>
    </row>
    <row r="1962" spans="1:7" x14ac:dyDescent="0.2">
      <c r="A1962" s="296" t="s">
        <v>220</v>
      </c>
      <c r="B1962" s="297"/>
      <c r="C1962" s="297"/>
      <c r="D1962" s="297"/>
      <c r="E1962" s="297"/>
      <c r="F1962" s="297"/>
      <c r="G1962" s="299">
        <f>ROUND(G1957+G1961,2)</f>
        <v>133.32</v>
      </c>
    </row>
    <row r="1963" spans="1:7" x14ac:dyDescent="0.2">
      <c r="A1963" s="296" t="s">
        <v>221</v>
      </c>
      <c r="B1963" s="297"/>
      <c r="C1963" s="297"/>
      <c r="D1963" s="297"/>
      <c r="E1963" s="297"/>
      <c r="F1963" s="297"/>
      <c r="G1963" s="298">
        <v>75.5</v>
      </c>
    </row>
    <row r="1964" spans="1:7" x14ac:dyDescent="0.2">
      <c r="A1964" s="296" t="s">
        <v>222</v>
      </c>
      <c r="B1964" s="297"/>
      <c r="C1964" s="297"/>
      <c r="D1964" s="297"/>
      <c r="E1964" s="297"/>
      <c r="F1964" s="297"/>
      <c r="G1964" s="299">
        <f>ROUND(G1962*G1963,2)</f>
        <v>10065.66</v>
      </c>
    </row>
    <row r="1965" spans="1:7" x14ac:dyDescent="0.2">
      <c r="A1965" s="300"/>
      <c r="B1965" s="301"/>
      <c r="C1965" s="301"/>
      <c r="D1965" s="301"/>
      <c r="E1965" s="301"/>
      <c r="F1965" s="301"/>
      <c r="G1965" s="302"/>
    </row>
    <row r="1966" spans="1:7" ht="25.5" x14ac:dyDescent="0.2">
      <c r="A1966" s="287" t="s">
        <v>488</v>
      </c>
      <c r="B1966" s="290" t="s">
        <v>489</v>
      </c>
      <c r="C1966" s="291" t="s">
        <v>207</v>
      </c>
      <c r="D1966" s="291" t="s">
        <v>40</v>
      </c>
      <c r="E1966" s="292"/>
      <c r="F1966" s="283"/>
      <c r="G1966" s="293"/>
    </row>
    <row r="1967" spans="1:7" ht="51" x14ac:dyDescent="0.2">
      <c r="A1967" s="294" t="s">
        <v>1197</v>
      </c>
      <c r="B1967" s="284" t="s">
        <v>1198</v>
      </c>
      <c r="C1967" s="295" t="s">
        <v>224</v>
      </c>
      <c r="D1967" s="295" t="s">
        <v>40</v>
      </c>
      <c r="E1967" s="292">
        <v>1</v>
      </c>
      <c r="F1967" s="283">
        <v>11.92</v>
      </c>
      <c r="G1967" s="293">
        <v>11.92</v>
      </c>
    </row>
    <row r="1968" spans="1:7" x14ac:dyDescent="0.2">
      <c r="A1968" s="296" t="s">
        <v>213</v>
      </c>
      <c r="B1968" s="297"/>
      <c r="C1968" s="297"/>
      <c r="D1968" s="297"/>
      <c r="E1968" s="297"/>
      <c r="F1968" s="297"/>
      <c r="G1968" s="298">
        <v>0</v>
      </c>
    </row>
    <row r="1969" spans="1:7" x14ac:dyDescent="0.2">
      <c r="A1969" s="296" t="s">
        <v>214</v>
      </c>
      <c r="B1969" s="297"/>
      <c r="C1969" s="297"/>
      <c r="D1969" s="297"/>
      <c r="E1969" s="297"/>
      <c r="F1969" s="297"/>
      <c r="G1969" s="298">
        <v>11.92</v>
      </c>
    </row>
    <row r="1970" spans="1:7" x14ac:dyDescent="0.2">
      <c r="A1970" s="296" t="s">
        <v>215</v>
      </c>
      <c r="B1970" s="297"/>
      <c r="C1970" s="297"/>
      <c r="D1970" s="297"/>
      <c r="E1970" s="297"/>
      <c r="F1970" s="297"/>
      <c r="G1970" s="299">
        <v>11.92</v>
      </c>
    </row>
    <row r="1971" spans="1:7" x14ac:dyDescent="0.2">
      <c r="A1971" s="296" t="s">
        <v>2158</v>
      </c>
      <c r="B1971" s="297"/>
      <c r="C1971" s="297"/>
      <c r="D1971" s="297"/>
      <c r="E1971" s="297"/>
      <c r="F1971" s="297"/>
      <c r="G1971" s="298">
        <v>0</v>
      </c>
    </row>
    <row r="1972" spans="1:7" x14ac:dyDescent="0.2">
      <c r="A1972" s="296" t="s">
        <v>217</v>
      </c>
      <c r="B1972" s="297"/>
      <c r="C1972" s="297"/>
      <c r="D1972" s="297"/>
      <c r="E1972" s="297"/>
      <c r="F1972" s="297"/>
      <c r="G1972" s="298">
        <v>2.5</v>
      </c>
    </row>
    <row r="1973" spans="1:7" x14ac:dyDescent="0.2">
      <c r="A1973" s="296" t="s">
        <v>218</v>
      </c>
      <c r="B1973" s="297"/>
      <c r="C1973" s="297"/>
      <c r="D1973" s="297"/>
      <c r="E1973" s="297"/>
      <c r="F1973" s="297"/>
      <c r="G1973" s="298">
        <v>0</v>
      </c>
    </row>
    <row r="1974" spans="1:7" x14ac:dyDescent="0.2">
      <c r="A1974" s="296" t="s">
        <v>219</v>
      </c>
      <c r="B1974" s="297"/>
      <c r="C1974" s="297"/>
      <c r="D1974" s="297"/>
      <c r="E1974" s="297"/>
      <c r="F1974" s="297"/>
      <c r="G1974" s="298">
        <v>2.5</v>
      </c>
    </row>
    <row r="1975" spans="1:7" x14ac:dyDescent="0.2">
      <c r="A1975" s="296" t="s">
        <v>220</v>
      </c>
      <c r="B1975" s="297"/>
      <c r="C1975" s="297"/>
      <c r="D1975" s="297"/>
      <c r="E1975" s="297"/>
      <c r="F1975" s="297"/>
      <c r="G1975" s="299">
        <f>ROUND(G1970+G1974,2)</f>
        <v>14.42</v>
      </c>
    </row>
    <row r="1976" spans="1:7" x14ac:dyDescent="0.2">
      <c r="A1976" s="296" t="s">
        <v>221</v>
      </c>
      <c r="B1976" s="297"/>
      <c r="C1976" s="297"/>
      <c r="D1976" s="297"/>
      <c r="E1976" s="297"/>
      <c r="F1976" s="297"/>
      <c r="G1976" s="298">
        <v>153.80000000000001</v>
      </c>
    </row>
    <row r="1977" spans="1:7" x14ac:dyDescent="0.2">
      <c r="A1977" s="296" t="s">
        <v>222</v>
      </c>
      <c r="B1977" s="297"/>
      <c r="C1977" s="297"/>
      <c r="D1977" s="297"/>
      <c r="E1977" s="297"/>
      <c r="F1977" s="297"/>
      <c r="G1977" s="299">
        <f>ROUND(G1975*G1976,2)</f>
        <v>2217.8000000000002</v>
      </c>
    </row>
    <row r="1978" spans="1:7" x14ac:dyDescent="0.2">
      <c r="A1978" s="300"/>
      <c r="B1978" s="301"/>
      <c r="C1978" s="301"/>
      <c r="D1978" s="301"/>
      <c r="E1978" s="301"/>
      <c r="F1978" s="301"/>
      <c r="G1978" s="302"/>
    </row>
    <row r="1979" spans="1:7" x14ac:dyDescent="0.2">
      <c r="A1979" s="287" t="s">
        <v>490</v>
      </c>
      <c r="B1979" s="290" t="s">
        <v>491</v>
      </c>
      <c r="C1979" s="291" t="s">
        <v>207</v>
      </c>
      <c r="D1979" s="291" t="s">
        <v>40</v>
      </c>
      <c r="E1979" s="292"/>
      <c r="F1979" s="283"/>
      <c r="G1979" s="293"/>
    </row>
    <row r="1980" spans="1:7" ht="25.5" x14ac:dyDescent="0.2">
      <c r="A1980" s="294" t="s">
        <v>1187</v>
      </c>
      <c r="B1980" s="284" t="s">
        <v>1188</v>
      </c>
      <c r="C1980" s="295" t="s">
        <v>207</v>
      </c>
      <c r="D1980" s="295" t="s">
        <v>210</v>
      </c>
      <c r="E1980" s="292">
        <v>0.25</v>
      </c>
      <c r="F1980" s="283">
        <v>22.02</v>
      </c>
      <c r="G1980" s="293">
        <v>5.5</v>
      </c>
    </row>
    <row r="1981" spans="1:7" ht="25.5" x14ac:dyDescent="0.2">
      <c r="A1981" s="294" t="s">
        <v>1199</v>
      </c>
      <c r="B1981" s="284" t="s">
        <v>1200</v>
      </c>
      <c r="C1981" s="295" t="s">
        <v>224</v>
      </c>
      <c r="D1981" s="295" t="s">
        <v>40</v>
      </c>
      <c r="E1981" s="292">
        <v>1</v>
      </c>
      <c r="F1981" s="283">
        <v>1.44</v>
      </c>
      <c r="G1981" s="293">
        <v>1.44</v>
      </c>
    </row>
    <row r="1982" spans="1:7" x14ac:dyDescent="0.2">
      <c r="A1982" s="296" t="s">
        <v>213</v>
      </c>
      <c r="B1982" s="297"/>
      <c r="C1982" s="297"/>
      <c r="D1982" s="297"/>
      <c r="E1982" s="297"/>
      <c r="F1982" s="297"/>
      <c r="G1982" s="298">
        <v>3.18</v>
      </c>
    </row>
    <row r="1983" spans="1:7" x14ac:dyDescent="0.2">
      <c r="A1983" s="296" t="s">
        <v>214</v>
      </c>
      <c r="B1983" s="297"/>
      <c r="C1983" s="297"/>
      <c r="D1983" s="297"/>
      <c r="E1983" s="297"/>
      <c r="F1983" s="297"/>
      <c r="G1983" s="298">
        <v>3.7600000000000002</v>
      </c>
    </row>
    <row r="1984" spans="1:7" x14ac:dyDescent="0.2">
      <c r="A1984" s="296" t="s">
        <v>215</v>
      </c>
      <c r="B1984" s="297"/>
      <c r="C1984" s="297"/>
      <c r="D1984" s="297"/>
      <c r="E1984" s="297"/>
      <c r="F1984" s="297"/>
      <c r="G1984" s="299">
        <v>6.94</v>
      </c>
    </row>
    <row r="1985" spans="1:7" x14ac:dyDescent="0.2">
      <c r="A1985" s="296" t="s">
        <v>2158</v>
      </c>
      <c r="B1985" s="297"/>
      <c r="C1985" s="297"/>
      <c r="D1985" s="297"/>
      <c r="E1985" s="297"/>
      <c r="F1985" s="297"/>
      <c r="G1985" s="298">
        <v>3.6599999999999993</v>
      </c>
    </row>
    <row r="1986" spans="1:7" x14ac:dyDescent="0.2">
      <c r="A1986" s="296" t="s">
        <v>217</v>
      </c>
      <c r="B1986" s="297"/>
      <c r="C1986" s="297"/>
      <c r="D1986" s="297"/>
      <c r="E1986" s="297"/>
      <c r="F1986" s="297"/>
      <c r="G1986" s="298">
        <v>2.23</v>
      </c>
    </row>
    <row r="1987" spans="1:7" x14ac:dyDescent="0.2">
      <c r="A1987" s="296" t="s">
        <v>218</v>
      </c>
      <c r="B1987" s="297"/>
      <c r="C1987" s="297"/>
      <c r="D1987" s="297"/>
      <c r="E1987" s="297"/>
      <c r="F1987" s="297"/>
      <c r="G1987" s="298">
        <v>0</v>
      </c>
    </row>
    <row r="1988" spans="1:7" x14ac:dyDescent="0.2">
      <c r="A1988" s="296" t="s">
        <v>219</v>
      </c>
      <c r="B1988" s="297"/>
      <c r="C1988" s="297"/>
      <c r="D1988" s="297"/>
      <c r="E1988" s="297"/>
      <c r="F1988" s="297"/>
      <c r="G1988" s="298">
        <v>5.89</v>
      </c>
    </row>
    <row r="1989" spans="1:7" x14ac:dyDescent="0.2">
      <c r="A1989" s="296" t="s">
        <v>220</v>
      </c>
      <c r="B1989" s="297"/>
      <c r="C1989" s="297"/>
      <c r="D1989" s="297"/>
      <c r="E1989" s="297"/>
      <c r="F1989" s="297"/>
      <c r="G1989" s="299">
        <f>ROUND(G1984+G1988,2)</f>
        <v>12.83</v>
      </c>
    </row>
    <row r="1990" spans="1:7" x14ac:dyDescent="0.2">
      <c r="A1990" s="296" t="s">
        <v>221</v>
      </c>
      <c r="B1990" s="297"/>
      <c r="C1990" s="297"/>
      <c r="D1990" s="297"/>
      <c r="E1990" s="297"/>
      <c r="F1990" s="297"/>
      <c r="G1990" s="298">
        <v>153.80000000000001</v>
      </c>
    </row>
    <row r="1991" spans="1:7" x14ac:dyDescent="0.2">
      <c r="A1991" s="296" t="s">
        <v>222</v>
      </c>
      <c r="B1991" s="297"/>
      <c r="C1991" s="297"/>
      <c r="D1991" s="297"/>
      <c r="E1991" s="297"/>
      <c r="F1991" s="297"/>
      <c r="G1991" s="299">
        <f>ROUND(G1989*G1990,2)</f>
        <v>1973.25</v>
      </c>
    </row>
    <row r="1992" spans="1:7" x14ac:dyDescent="0.2">
      <c r="A1992" s="300"/>
      <c r="B1992" s="301"/>
      <c r="C1992" s="301"/>
      <c r="D1992" s="301"/>
      <c r="E1992" s="301"/>
      <c r="F1992" s="301"/>
      <c r="G1992" s="302"/>
    </row>
    <row r="1993" spans="1:7" ht="12.75" customHeight="1" x14ac:dyDescent="0.2">
      <c r="A1993" s="287" t="s">
        <v>1666</v>
      </c>
      <c r="B1993" s="288" t="s">
        <v>492</v>
      </c>
      <c r="C1993" s="288"/>
      <c r="D1993" s="288"/>
      <c r="E1993" s="288"/>
      <c r="F1993" s="288"/>
      <c r="G1993" s="289"/>
    </row>
    <row r="1994" spans="1:7" x14ac:dyDescent="0.2">
      <c r="A1994" s="287" t="s">
        <v>606</v>
      </c>
      <c r="B1994" s="290" t="s">
        <v>607</v>
      </c>
      <c r="C1994" s="291" t="s">
        <v>207</v>
      </c>
      <c r="D1994" s="291" t="s">
        <v>40</v>
      </c>
      <c r="E1994" s="292"/>
      <c r="F1994" s="283"/>
      <c r="G1994" s="293"/>
    </row>
    <row r="1995" spans="1:7" x14ac:dyDescent="0.2">
      <c r="A1995" s="294">
        <v>1379</v>
      </c>
      <c r="B1995" s="284" t="s">
        <v>379</v>
      </c>
      <c r="C1995" s="295" t="s">
        <v>224</v>
      </c>
      <c r="D1995" s="295" t="s">
        <v>39</v>
      </c>
      <c r="E1995" s="292">
        <v>2.4</v>
      </c>
      <c r="F1995" s="283">
        <v>0.67</v>
      </c>
      <c r="G1995" s="293">
        <v>1.61</v>
      </c>
    </row>
    <row r="1996" spans="1:7" ht="25.5" x14ac:dyDescent="0.2">
      <c r="A1996" s="294" t="s">
        <v>246</v>
      </c>
      <c r="B1996" s="284" t="s">
        <v>247</v>
      </c>
      <c r="C1996" s="295" t="s">
        <v>207</v>
      </c>
      <c r="D1996" s="295" t="s">
        <v>210</v>
      </c>
      <c r="E1996" s="292">
        <v>0.1</v>
      </c>
      <c r="F1996" s="283">
        <v>19.41</v>
      </c>
      <c r="G1996" s="293">
        <v>1.94</v>
      </c>
    </row>
    <row r="1997" spans="1:7" ht="38.25" x14ac:dyDescent="0.2">
      <c r="A1997" s="294" t="s">
        <v>1201</v>
      </c>
      <c r="B1997" s="284" t="s">
        <v>1202</v>
      </c>
      <c r="C1997" s="295" t="s">
        <v>259</v>
      </c>
      <c r="D1997" s="295" t="s">
        <v>40</v>
      </c>
      <c r="E1997" s="292">
        <v>1</v>
      </c>
      <c r="F1997" s="283">
        <v>57.05</v>
      </c>
      <c r="G1997" s="293">
        <v>57.05</v>
      </c>
    </row>
    <row r="1998" spans="1:7" x14ac:dyDescent="0.2">
      <c r="A1998" s="296" t="s">
        <v>213</v>
      </c>
      <c r="B1998" s="297"/>
      <c r="C1998" s="297"/>
      <c r="D1998" s="297"/>
      <c r="E1998" s="297"/>
      <c r="F1998" s="297"/>
      <c r="G1998" s="298">
        <v>1.02</v>
      </c>
    </row>
    <row r="1999" spans="1:7" x14ac:dyDescent="0.2">
      <c r="A1999" s="296" t="s">
        <v>214</v>
      </c>
      <c r="B1999" s="297"/>
      <c r="C1999" s="297"/>
      <c r="D1999" s="297"/>
      <c r="E1999" s="297"/>
      <c r="F1999" s="297"/>
      <c r="G1999" s="298">
        <v>59.58</v>
      </c>
    </row>
    <row r="2000" spans="1:7" x14ac:dyDescent="0.2">
      <c r="A2000" s="296" t="s">
        <v>215</v>
      </c>
      <c r="B2000" s="297"/>
      <c r="C2000" s="297"/>
      <c r="D2000" s="297"/>
      <c r="E2000" s="297"/>
      <c r="F2000" s="297"/>
      <c r="G2000" s="299">
        <v>60.6</v>
      </c>
    </row>
    <row r="2001" spans="1:7" x14ac:dyDescent="0.2">
      <c r="A2001" s="296" t="s">
        <v>2158</v>
      </c>
      <c r="B2001" s="297"/>
      <c r="C2001" s="297"/>
      <c r="D2001" s="297"/>
      <c r="E2001" s="297"/>
      <c r="F2001" s="297"/>
      <c r="G2001" s="298">
        <v>1.17</v>
      </c>
    </row>
    <row r="2002" spans="1:7" x14ac:dyDescent="0.2">
      <c r="A2002" s="296" t="s">
        <v>217</v>
      </c>
      <c r="B2002" s="297"/>
      <c r="C2002" s="297"/>
      <c r="D2002" s="297"/>
      <c r="E2002" s="297"/>
      <c r="F2002" s="297"/>
      <c r="G2002" s="298">
        <v>12.979999999776483</v>
      </c>
    </row>
    <row r="2003" spans="1:7" x14ac:dyDescent="0.2">
      <c r="A2003" s="296" t="s">
        <v>218</v>
      </c>
      <c r="B2003" s="297"/>
      <c r="C2003" s="297"/>
      <c r="D2003" s="297"/>
      <c r="E2003" s="297"/>
      <c r="F2003" s="297"/>
      <c r="G2003" s="298">
        <v>0</v>
      </c>
    </row>
    <row r="2004" spans="1:7" x14ac:dyDescent="0.2">
      <c r="A2004" s="296" t="s">
        <v>219</v>
      </c>
      <c r="B2004" s="297"/>
      <c r="C2004" s="297"/>
      <c r="D2004" s="297"/>
      <c r="E2004" s="297"/>
      <c r="F2004" s="297"/>
      <c r="G2004" s="298">
        <v>14.149999999999999</v>
      </c>
    </row>
    <row r="2005" spans="1:7" x14ac:dyDescent="0.2">
      <c r="A2005" s="296" t="s">
        <v>220</v>
      </c>
      <c r="B2005" s="297"/>
      <c r="C2005" s="297"/>
      <c r="D2005" s="297"/>
      <c r="E2005" s="297"/>
      <c r="F2005" s="297"/>
      <c r="G2005" s="299">
        <f>ROUND(G2000+G2004,2)</f>
        <v>74.75</v>
      </c>
    </row>
    <row r="2006" spans="1:7" x14ac:dyDescent="0.2">
      <c r="A2006" s="296" t="s">
        <v>221</v>
      </c>
      <c r="B2006" s="297"/>
      <c r="C2006" s="297"/>
      <c r="D2006" s="297"/>
      <c r="E2006" s="297"/>
      <c r="F2006" s="297"/>
      <c r="G2006" s="298">
        <v>9.4</v>
      </c>
    </row>
    <row r="2007" spans="1:7" x14ac:dyDescent="0.2">
      <c r="A2007" s="296" t="s">
        <v>222</v>
      </c>
      <c r="B2007" s="297"/>
      <c r="C2007" s="297"/>
      <c r="D2007" s="297"/>
      <c r="E2007" s="297"/>
      <c r="F2007" s="297"/>
      <c r="G2007" s="299">
        <f>ROUND(G2005*G2006,2)</f>
        <v>702.65</v>
      </c>
    </row>
    <row r="2008" spans="1:7" x14ac:dyDescent="0.2">
      <c r="A2008" s="300"/>
      <c r="B2008" s="301"/>
      <c r="C2008" s="301"/>
      <c r="D2008" s="301"/>
      <c r="E2008" s="301"/>
      <c r="F2008" s="301"/>
      <c r="G2008" s="302"/>
    </row>
    <row r="2009" spans="1:7" ht="25.5" x14ac:dyDescent="0.2">
      <c r="A2009" s="287" t="s">
        <v>493</v>
      </c>
      <c r="B2009" s="290" t="s">
        <v>494</v>
      </c>
      <c r="C2009" s="291" t="s">
        <v>207</v>
      </c>
      <c r="D2009" s="291" t="s">
        <v>40</v>
      </c>
      <c r="E2009" s="292"/>
      <c r="F2009" s="283"/>
      <c r="G2009" s="293"/>
    </row>
    <row r="2010" spans="1:7" ht="25.5" x14ac:dyDescent="0.2">
      <c r="A2010" s="294" t="s">
        <v>246</v>
      </c>
      <c r="B2010" s="284" t="s">
        <v>247</v>
      </c>
      <c r="C2010" s="295" t="s">
        <v>207</v>
      </c>
      <c r="D2010" s="295" t="s">
        <v>210</v>
      </c>
      <c r="E2010" s="292">
        <v>0.2</v>
      </c>
      <c r="F2010" s="283">
        <v>19.41</v>
      </c>
      <c r="G2010" s="293">
        <v>3.88</v>
      </c>
    </row>
    <row r="2011" spans="1:7" x14ac:dyDescent="0.2">
      <c r="A2011" s="294" t="s">
        <v>1203</v>
      </c>
      <c r="B2011" s="284" t="s">
        <v>1204</v>
      </c>
      <c r="C2011" s="295" t="s">
        <v>224</v>
      </c>
      <c r="D2011" s="295" t="s">
        <v>39</v>
      </c>
      <c r="E2011" s="292">
        <v>0.8</v>
      </c>
      <c r="F2011" s="283">
        <v>0.65</v>
      </c>
      <c r="G2011" s="293">
        <v>0.52</v>
      </c>
    </row>
    <row r="2012" spans="1:7" ht="38.25" x14ac:dyDescent="0.2">
      <c r="A2012" s="294" t="s">
        <v>1205</v>
      </c>
      <c r="B2012" s="284" t="s">
        <v>1206</v>
      </c>
      <c r="C2012" s="295" t="s">
        <v>259</v>
      </c>
      <c r="D2012" s="295" t="s">
        <v>40</v>
      </c>
      <c r="E2012" s="292">
        <v>1</v>
      </c>
      <c r="F2012" s="283">
        <v>53.71</v>
      </c>
      <c r="G2012" s="293">
        <v>53.71</v>
      </c>
    </row>
    <row r="2013" spans="1:7" x14ac:dyDescent="0.2">
      <c r="A2013" s="296" t="s">
        <v>213</v>
      </c>
      <c r="B2013" s="297"/>
      <c r="C2013" s="297"/>
      <c r="D2013" s="297"/>
      <c r="E2013" s="297"/>
      <c r="F2013" s="297"/>
      <c r="G2013" s="298">
        <v>2.04</v>
      </c>
    </row>
    <row r="2014" spans="1:7" x14ac:dyDescent="0.2">
      <c r="A2014" s="296" t="s">
        <v>214</v>
      </c>
      <c r="B2014" s="297"/>
      <c r="C2014" s="297"/>
      <c r="D2014" s="297"/>
      <c r="E2014" s="297"/>
      <c r="F2014" s="297"/>
      <c r="G2014" s="298">
        <v>56.07</v>
      </c>
    </row>
    <row r="2015" spans="1:7" x14ac:dyDescent="0.2">
      <c r="A2015" s="296" t="s">
        <v>215</v>
      </c>
      <c r="B2015" s="297"/>
      <c r="C2015" s="297"/>
      <c r="D2015" s="297"/>
      <c r="E2015" s="297"/>
      <c r="F2015" s="297"/>
      <c r="G2015" s="299">
        <v>58.11</v>
      </c>
    </row>
    <row r="2016" spans="1:7" x14ac:dyDescent="0.2">
      <c r="A2016" s="296" t="s">
        <v>2158</v>
      </c>
      <c r="B2016" s="297"/>
      <c r="C2016" s="297"/>
      <c r="D2016" s="297"/>
      <c r="E2016" s="297"/>
      <c r="F2016" s="297"/>
      <c r="G2016" s="298">
        <v>2.35</v>
      </c>
    </row>
    <row r="2017" spans="1:7" x14ac:dyDescent="0.2">
      <c r="A2017" s="296" t="s">
        <v>217</v>
      </c>
      <c r="B2017" s="297"/>
      <c r="C2017" s="297"/>
      <c r="D2017" s="297"/>
      <c r="E2017" s="297"/>
      <c r="F2017" s="297"/>
      <c r="G2017" s="298">
        <v>12.699999999999998</v>
      </c>
    </row>
    <row r="2018" spans="1:7" x14ac:dyDescent="0.2">
      <c r="A2018" s="296" t="s">
        <v>218</v>
      </c>
      <c r="B2018" s="297"/>
      <c r="C2018" s="297"/>
      <c r="D2018" s="297"/>
      <c r="E2018" s="297"/>
      <c r="F2018" s="297"/>
      <c r="G2018" s="298">
        <v>0</v>
      </c>
    </row>
    <row r="2019" spans="1:7" x14ac:dyDescent="0.2">
      <c r="A2019" s="296" t="s">
        <v>219</v>
      </c>
      <c r="B2019" s="297"/>
      <c r="C2019" s="297"/>
      <c r="D2019" s="297"/>
      <c r="E2019" s="297"/>
      <c r="F2019" s="297"/>
      <c r="G2019" s="298">
        <v>15.049999999999997</v>
      </c>
    </row>
    <row r="2020" spans="1:7" x14ac:dyDescent="0.2">
      <c r="A2020" s="296" t="s">
        <v>220</v>
      </c>
      <c r="B2020" s="297"/>
      <c r="C2020" s="297"/>
      <c r="D2020" s="297"/>
      <c r="E2020" s="297"/>
      <c r="F2020" s="297"/>
      <c r="G2020" s="299">
        <f>ROUND(G2015+G2019,2)</f>
        <v>73.16</v>
      </c>
    </row>
    <row r="2021" spans="1:7" x14ac:dyDescent="0.2">
      <c r="A2021" s="296" t="s">
        <v>221</v>
      </c>
      <c r="B2021" s="297"/>
      <c r="C2021" s="297"/>
      <c r="D2021" s="297"/>
      <c r="E2021" s="297"/>
      <c r="F2021" s="297"/>
      <c r="G2021" s="298">
        <v>51.5</v>
      </c>
    </row>
    <row r="2022" spans="1:7" x14ac:dyDescent="0.2">
      <c r="A2022" s="296" t="s">
        <v>222</v>
      </c>
      <c r="B2022" s="297"/>
      <c r="C2022" s="297"/>
      <c r="D2022" s="297"/>
      <c r="E2022" s="297"/>
      <c r="F2022" s="297"/>
      <c r="G2022" s="299">
        <f>ROUND(G2020*G2021,2)</f>
        <v>3767.74</v>
      </c>
    </row>
    <row r="2023" spans="1:7" x14ac:dyDescent="0.2">
      <c r="A2023" s="300"/>
      <c r="B2023" s="301"/>
      <c r="C2023" s="301"/>
      <c r="D2023" s="301"/>
      <c r="E2023" s="301"/>
      <c r="F2023" s="301"/>
      <c r="G2023" s="302"/>
    </row>
    <row r="2024" spans="1:7" ht="38.25" x14ac:dyDescent="0.2">
      <c r="A2024" s="287" t="s">
        <v>495</v>
      </c>
      <c r="B2024" s="290" t="s">
        <v>496</v>
      </c>
      <c r="C2024" s="291" t="s">
        <v>207</v>
      </c>
      <c r="D2024" s="291" t="s">
        <v>40</v>
      </c>
      <c r="E2024" s="292"/>
      <c r="F2024" s="283"/>
      <c r="G2024" s="293"/>
    </row>
    <row r="2025" spans="1:7" ht="25.5" x14ac:dyDescent="0.2">
      <c r="A2025" s="294" t="s">
        <v>1187</v>
      </c>
      <c r="B2025" s="284" t="s">
        <v>1188</v>
      </c>
      <c r="C2025" s="295" t="s">
        <v>207</v>
      </c>
      <c r="D2025" s="295" t="s">
        <v>210</v>
      </c>
      <c r="E2025" s="292">
        <v>0.27</v>
      </c>
      <c r="F2025" s="283">
        <v>22.02</v>
      </c>
      <c r="G2025" s="293">
        <v>5.94</v>
      </c>
    </row>
    <row r="2026" spans="1:7" ht="25.5" x14ac:dyDescent="0.2">
      <c r="A2026" s="294" t="s">
        <v>246</v>
      </c>
      <c r="B2026" s="284" t="s">
        <v>247</v>
      </c>
      <c r="C2026" s="295" t="s">
        <v>207</v>
      </c>
      <c r="D2026" s="295" t="s">
        <v>210</v>
      </c>
      <c r="E2026" s="292">
        <v>0.27</v>
      </c>
      <c r="F2026" s="283">
        <v>19.41</v>
      </c>
      <c r="G2026" s="293">
        <v>5.24</v>
      </c>
    </row>
    <row r="2027" spans="1:7" ht="38.25" x14ac:dyDescent="0.2">
      <c r="A2027" s="294" t="s">
        <v>1153</v>
      </c>
      <c r="B2027" s="284" t="s">
        <v>1154</v>
      </c>
      <c r="C2027" s="295" t="s">
        <v>224</v>
      </c>
      <c r="D2027" s="295" t="s">
        <v>39</v>
      </c>
      <c r="E2027" s="292">
        <v>0.16200000000000001</v>
      </c>
      <c r="F2027" s="283">
        <v>7.39</v>
      </c>
      <c r="G2027" s="293">
        <v>1.2</v>
      </c>
    </row>
    <row r="2028" spans="1:7" ht="51" x14ac:dyDescent="0.2">
      <c r="A2028" s="294" t="s">
        <v>1207</v>
      </c>
      <c r="B2028" s="284" t="s">
        <v>1208</v>
      </c>
      <c r="C2028" s="295" t="s">
        <v>224</v>
      </c>
      <c r="D2028" s="295" t="s">
        <v>39</v>
      </c>
      <c r="E2028" s="292">
        <v>1</v>
      </c>
      <c r="F2028" s="283">
        <v>3.83</v>
      </c>
      <c r="G2028" s="293">
        <v>3.83</v>
      </c>
    </row>
    <row r="2029" spans="1:7" ht="63.75" x14ac:dyDescent="0.2">
      <c r="A2029" s="294" t="s">
        <v>1209</v>
      </c>
      <c r="B2029" s="284" t="s">
        <v>1210</v>
      </c>
      <c r="C2029" s="295" t="s">
        <v>224</v>
      </c>
      <c r="D2029" s="295" t="s">
        <v>40</v>
      </c>
      <c r="E2029" s="292">
        <v>1.05</v>
      </c>
      <c r="F2029" s="283">
        <v>151.86000000000001</v>
      </c>
      <c r="G2029" s="293">
        <v>159.44999999999999</v>
      </c>
    </row>
    <row r="2030" spans="1:7" x14ac:dyDescent="0.2">
      <c r="A2030" s="296" t="s">
        <v>213</v>
      </c>
      <c r="B2030" s="297"/>
      <c r="C2030" s="297"/>
      <c r="D2030" s="297"/>
      <c r="E2030" s="297"/>
      <c r="F2030" s="297"/>
      <c r="G2030" s="298">
        <v>6.19</v>
      </c>
    </row>
    <row r="2031" spans="1:7" x14ac:dyDescent="0.2">
      <c r="A2031" s="296" t="s">
        <v>214</v>
      </c>
      <c r="B2031" s="297"/>
      <c r="C2031" s="297"/>
      <c r="D2031" s="297"/>
      <c r="E2031" s="297"/>
      <c r="F2031" s="297"/>
      <c r="G2031" s="298">
        <v>169.48</v>
      </c>
    </row>
    <row r="2032" spans="1:7" x14ac:dyDescent="0.2">
      <c r="A2032" s="296" t="s">
        <v>215</v>
      </c>
      <c r="B2032" s="297"/>
      <c r="C2032" s="297"/>
      <c r="D2032" s="297"/>
      <c r="E2032" s="297"/>
      <c r="F2032" s="297"/>
      <c r="G2032" s="299">
        <v>175.67</v>
      </c>
    </row>
    <row r="2033" spans="1:7" x14ac:dyDescent="0.2">
      <c r="A2033" s="296" t="s">
        <v>2158</v>
      </c>
      <c r="B2033" s="297"/>
      <c r="C2033" s="297"/>
      <c r="D2033" s="297"/>
      <c r="E2033" s="297"/>
      <c r="F2033" s="297"/>
      <c r="G2033" s="298">
        <v>7.12</v>
      </c>
    </row>
    <row r="2034" spans="1:7" x14ac:dyDescent="0.2">
      <c r="A2034" s="296" t="s">
        <v>217</v>
      </c>
      <c r="B2034" s="297"/>
      <c r="C2034" s="297"/>
      <c r="D2034" s="297"/>
      <c r="E2034" s="297"/>
      <c r="F2034" s="297"/>
      <c r="G2034" s="298">
        <v>38.380000000223518</v>
      </c>
    </row>
    <row r="2035" spans="1:7" x14ac:dyDescent="0.2">
      <c r="A2035" s="296" t="s">
        <v>218</v>
      </c>
      <c r="B2035" s="297"/>
      <c r="C2035" s="297"/>
      <c r="D2035" s="297"/>
      <c r="E2035" s="297"/>
      <c r="F2035" s="297"/>
      <c r="G2035" s="298">
        <v>0</v>
      </c>
    </row>
    <row r="2036" spans="1:7" x14ac:dyDescent="0.2">
      <c r="A2036" s="296" t="s">
        <v>219</v>
      </c>
      <c r="B2036" s="297"/>
      <c r="C2036" s="297"/>
      <c r="D2036" s="297"/>
      <c r="E2036" s="297"/>
      <c r="F2036" s="297"/>
      <c r="G2036" s="298">
        <v>45.5</v>
      </c>
    </row>
    <row r="2037" spans="1:7" x14ac:dyDescent="0.2">
      <c r="A2037" s="296" t="s">
        <v>220</v>
      </c>
      <c r="B2037" s="297"/>
      <c r="C2037" s="297"/>
      <c r="D2037" s="297"/>
      <c r="E2037" s="297"/>
      <c r="F2037" s="297"/>
      <c r="G2037" s="299">
        <f>ROUND(G2032+G2036,2)</f>
        <v>221.17</v>
      </c>
    </row>
    <row r="2038" spans="1:7" x14ac:dyDescent="0.2">
      <c r="A2038" s="296" t="s">
        <v>221</v>
      </c>
      <c r="B2038" s="297"/>
      <c r="C2038" s="297"/>
      <c r="D2038" s="297"/>
      <c r="E2038" s="297"/>
      <c r="F2038" s="297"/>
      <c r="G2038" s="298">
        <v>13.2</v>
      </c>
    </row>
    <row r="2039" spans="1:7" x14ac:dyDescent="0.2">
      <c r="A2039" s="296" t="s">
        <v>222</v>
      </c>
      <c r="B2039" s="297"/>
      <c r="C2039" s="297"/>
      <c r="D2039" s="297"/>
      <c r="E2039" s="297"/>
      <c r="F2039" s="297"/>
      <c r="G2039" s="299">
        <f>ROUND(G2037*G2038,2)</f>
        <v>2919.44</v>
      </c>
    </row>
    <row r="2040" spans="1:7" x14ac:dyDescent="0.2">
      <c r="A2040" s="300"/>
      <c r="B2040" s="301"/>
      <c r="C2040" s="301"/>
      <c r="D2040" s="301"/>
      <c r="E2040" s="301"/>
      <c r="F2040" s="301"/>
      <c r="G2040" s="302"/>
    </row>
    <row r="2041" spans="1:7" ht="38.25" x14ac:dyDescent="0.2">
      <c r="A2041" s="287" t="s">
        <v>497</v>
      </c>
      <c r="B2041" s="290" t="s">
        <v>498</v>
      </c>
      <c r="C2041" s="291" t="s">
        <v>207</v>
      </c>
      <c r="D2041" s="291" t="s">
        <v>40</v>
      </c>
      <c r="E2041" s="292"/>
      <c r="F2041" s="283"/>
      <c r="G2041" s="293"/>
    </row>
    <row r="2042" spans="1:7" ht="51" x14ac:dyDescent="0.2">
      <c r="A2042" s="294" t="s">
        <v>1211</v>
      </c>
      <c r="B2042" s="284" t="s">
        <v>1212</v>
      </c>
      <c r="C2042" s="295" t="s">
        <v>207</v>
      </c>
      <c r="D2042" s="295" t="s">
        <v>38</v>
      </c>
      <c r="E2042" s="292">
        <v>2.0999999999999999E-3</v>
      </c>
      <c r="F2042" s="283">
        <v>473.19</v>
      </c>
      <c r="G2042" s="293">
        <v>0.99</v>
      </c>
    </row>
    <row r="2043" spans="1:7" x14ac:dyDescent="0.2">
      <c r="A2043" s="294" t="s">
        <v>288</v>
      </c>
      <c r="B2043" s="284" t="s">
        <v>289</v>
      </c>
      <c r="C2043" s="295" t="s">
        <v>207</v>
      </c>
      <c r="D2043" s="295" t="s">
        <v>210</v>
      </c>
      <c r="E2043" s="292">
        <v>0.1</v>
      </c>
      <c r="F2043" s="283">
        <v>21.66</v>
      </c>
      <c r="G2043" s="293">
        <v>2.17</v>
      </c>
    </row>
    <row r="2044" spans="1:7" ht="25.5" x14ac:dyDescent="0.2">
      <c r="A2044" s="294" t="s">
        <v>246</v>
      </c>
      <c r="B2044" s="284" t="s">
        <v>247</v>
      </c>
      <c r="C2044" s="295" t="s">
        <v>207</v>
      </c>
      <c r="D2044" s="295" t="s">
        <v>210</v>
      </c>
      <c r="E2044" s="292">
        <v>0.1</v>
      </c>
      <c r="F2044" s="283">
        <v>19.41</v>
      </c>
      <c r="G2044" s="293">
        <v>1.94</v>
      </c>
    </row>
    <row r="2045" spans="1:7" x14ac:dyDescent="0.2">
      <c r="A2045" s="296" t="s">
        <v>213</v>
      </c>
      <c r="B2045" s="297"/>
      <c r="C2045" s="297"/>
      <c r="D2045" s="297"/>
      <c r="E2045" s="297"/>
      <c r="F2045" s="297"/>
      <c r="G2045" s="298">
        <v>2.37</v>
      </c>
    </row>
    <row r="2046" spans="1:7" x14ac:dyDescent="0.2">
      <c r="A2046" s="296" t="s">
        <v>214</v>
      </c>
      <c r="B2046" s="297"/>
      <c r="C2046" s="297"/>
      <c r="D2046" s="297"/>
      <c r="E2046" s="297"/>
      <c r="F2046" s="297"/>
      <c r="G2046" s="298">
        <v>2.7299999999999995</v>
      </c>
    </row>
    <row r="2047" spans="1:7" x14ac:dyDescent="0.2">
      <c r="A2047" s="296" t="s">
        <v>215</v>
      </c>
      <c r="B2047" s="297"/>
      <c r="C2047" s="297"/>
      <c r="D2047" s="297"/>
      <c r="E2047" s="297"/>
      <c r="F2047" s="297"/>
      <c r="G2047" s="299">
        <v>5.0999999999999996</v>
      </c>
    </row>
    <row r="2048" spans="1:7" x14ac:dyDescent="0.2">
      <c r="A2048" s="296" t="s">
        <v>2158</v>
      </c>
      <c r="B2048" s="297"/>
      <c r="C2048" s="297"/>
      <c r="D2048" s="297"/>
      <c r="E2048" s="297"/>
      <c r="F2048" s="297"/>
      <c r="G2048" s="298">
        <v>2.7300000000000009</v>
      </c>
    </row>
    <row r="2049" spans="1:7" x14ac:dyDescent="0.2">
      <c r="A2049" s="296" t="s">
        <v>217</v>
      </c>
      <c r="B2049" s="297"/>
      <c r="C2049" s="297"/>
      <c r="D2049" s="297"/>
      <c r="E2049" s="297"/>
      <c r="F2049" s="297"/>
      <c r="G2049" s="298">
        <v>1.64</v>
      </c>
    </row>
    <row r="2050" spans="1:7" x14ac:dyDescent="0.2">
      <c r="A2050" s="296" t="s">
        <v>218</v>
      </c>
      <c r="B2050" s="297"/>
      <c r="C2050" s="297"/>
      <c r="D2050" s="297"/>
      <c r="E2050" s="297"/>
      <c r="F2050" s="297"/>
      <c r="G2050" s="298">
        <v>0</v>
      </c>
    </row>
    <row r="2051" spans="1:7" x14ac:dyDescent="0.2">
      <c r="A2051" s="296" t="s">
        <v>219</v>
      </c>
      <c r="B2051" s="297"/>
      <c r="C2051" s="297"/>
      <c r="D2051" s="297"/>
      <c r="E2051" s="297"/>
      <c r="F2051" s="297"/>
      <c r="G2051" s="298">
        <v>4.370000000000001</v>
      </c>
    </row>
    <row r="2052" spans="1:7" x14ac:dyDescent="0.2">
      <c r="A2052" s="296" t="s">
        <v>220</v>
      </c>
      <c r="B2052" s="297"/>
      <c r="C2052" s="297"/>
      <c r="D2052" s="297"/>
      <c r="E2052" s="297"/>
      <c r="F2052" s="297"/>
      <c r="G2052" s="299">
        <f>ROUND(G2047+G2051,2)</f>
        <v>9.4700000000000006</v>
      </c>
    </row>
    <row r="2053" spans="1:7" x14ac:dyDescent="0.2">
      <c r="A2053" s="296" t="s">
        <v>221</v>
      </c>
      <c r="B2053" s="297"/>
      <c r="C2053" s="297"/>
      <c r="D2053" s="297"/>
      <c r="E2053" s="297"/>
      <c r="F2053" s="297"/>
      <c r="G2053" s="298">
        <v>51.5</v>
      </c>
    </row>
    <row r="2054" spans="1:7" x14ac:dyDescent="0.2">
      <c r="A2054" s="296" t="s">
        <v>222</v>
      </c>
      <c r="B2054" s="297"/>
      <c r="C2054" s="297"/>
      <c r="D2054" s="297"/>
      <c r="E2054" s="297"/>
      <c r="F2054" s="297"/>
      <c r="G2054" s="299">
        <f>ROUND(G2052*G2053,2)</f>
        <v>487.71</v>
      </c>
    </row>
    <row r="2055" spans="1:7" x14ac:dyDescent="0.2">
      <c r="A2055" s="300"/>
      <c r="B2055" s="301"/>
      <c r="C2055" s="301"/>
      <c r="D2055" s="301"/>
      <c r="E2055" s="301"/>
      <c r="F2055" s="301"/>
      <c r="G2055" s="302"/>
    </row>
    <row r="2056" spans="1:7" x14ac:dyDescent="0.2">
      <c r="A2056" s="287">
        <v>15</v>
      </c>
      <c r="B2056" s="288" t="s">
        <v>499</v>
      </c>
      <c r="C2056" s="288"/>
      <c r="D2056" s="288"/>
      <c r="E2056" s="288"/>
      <c r="F2056" s="288"/>
      <c r="G2056" s="289"/>
    </row>
    <row r="2057" spans="1:7" x14ac:dyDescent="0.2">
      <c r="A2057" s="287" t="s">
        <v>620</v>
      </c>
      <c r="B2057" s="288" t="s">
        <v>610</v>
      </c>
      <c r="C2057" s="288"/>
      <c r="D2057" s="288"/>
      <c r="E2057" s="288"/>
      <c r="F2057" s="288"/>
      <c r="G2057" s="289"/>
    </row>
    <row r="2058" spans="1:7" ht="25.5" x14ac:dyDescent="0.2">
      <c r="A2058" s="287" t="s">
        <v>611</v>
      </c>
      <c r="B2058" s="290" t="s">
        <v>612</v>
      </c>
      <c r="C2058" s="291" t="s">
        <v>207</v>
      </c>
      <c r="D2058" s="291" t="s">
        <v>35</v>
      </c>
      <c r="E2058" s="292"/>
      <c r="F2058" s="283"/>
      <c r="G2058" s="293"/>
    </row>
    <row r="2059" spans="1:7" ht="25.5" x14ac:dyDescent="0.2">
      <c r="A2059" s="294" t="s">
        <v>1226</v>
      </c>
      <c r="B2059" s="284" t="s">
        <v>1227</v>
      </c>
      <c r="C2059" s="295" t="s">
        <v>224</v>
      </c>
      <c r="D2059" s="295" t="s">
        <v>35</v>
      </c>
      <c r="E2059" s="292">
        <v>1</v>
      </c>
      <c r="F2059" s="283">
        <v>40000</v>
      </c>
      <c r="G2059" s="293">
        <v>40000</v>
      </c>
    </row>
    <row r="2060" spans="1:7" x14ac:dyDescent="0.2">
      <c r="A2060" s="296" t="s">
        <v>213</v>
      </c>
      <c r="B2060" s="297"/>
      <c r="C2060" s="297"/>
      <c r="D2060" s="297"/>
      <c r="E2060" s="297"/>
      <c r="F2060" s="297"/>
      <c r="G2060" s="298">
        <v>0</v>
      </c>
    </row>
    <row r="2061" spans="1:7" x14ac:dyDescent="0.2">
      <c r="A2061" s="296" t="s">
        <v>214</v>
      </c>
      <c r="B2061" s="297"/>
      <c r="C2061" s="297"/>
      <c r="D2061" s="297"/>
      <c r="E2061" s="297"/>
      <c r="F2061" s="297"/>
      <c r="G2061" s="298">
        <v>40000</v>
      </c>
    </row>
    <row r="2062" spans="1:7" x14ac:dyDescent="0.2">
      <c r="A2062" s="296" t="s">
        <v>215</v>
      </c>
      <c r="B2062" s="297"/>
      <c r="C2062" s="297"/>
      <c r="D2062" s="297"/>
      <c r="E2062" s="297"/>
      <c r="F2062" s="297"/>
      <c r="G2062" s="299">
        <v>40000</v>
      </c>
    </row>
    <row r="2063" spans="1:7" x14ac:dyDescent="0.2">
      <c r="A2063" s="296" t="s">
        <v>2158</v>
      </c>
      <c r="B2063" s="297"/>
      <c r="C2063" s="297"/>
      <c r="D2063" s="297"/>
      <c r="E2063" s="297"/>
      <c r="F2063" s="297"/>
      <c r="G2063" s="298">
        <v>0</v>
      </c>
    </row>
    <row r="2064" spans="1:7" x14ac:dyDescent="0.2">
      <c r="A2064" s="296" t="s">
        <v>217</v>
      </c>
      <c r="B2064" s="297"/>
      <c r="C2064" s="297"/>
      <c r="D2064" s="297"/>
      <c r="E2064" s="297"/>
      <c r="F2064" s="297"/>
      <c r="G2064" s="298">
        <v>8400</v>
      </c>
    </row>
    <row r="2065" spans="1:7" x14ac:dyDescent="0.2">
      <c r="A2065" s="296" t="s">
        <v>218</v>
      </c>
      <c r="B2065" s="297"/>
      <c r="C2065" s="297"/>
      <c r="D2065" s="297"/>
      <c r="E2065" s="297"/>
      <c r="F2065" s="297"/>
      <c r="G2065" s="298">
        <v>0</v>
      </c>
    </row>
    <row r="2066" spans="1:7" x14ac:dyDescent="0.2">
      <c r="A2066" s="296" t="s">
        <v>219</v>
      </c>
      <c r="B2066" s="297"/>
      <c r="C2066" s="297"/>
      <c r="D2066" s="297"/>
      <c r="E2066" s="297"/>
      <c r="F2066" s="297"/>
      <c r="G2066" s="298">
        <v>8400</v>
      </c>
    </row>
    <row r="2067" spans="1:7" x14ac:dyDescent="0.2">
      <c r="A2067" s="296" t="s">
        <v>220</v>
      </c>
      <c r="B2067" s="297"/>
      <c r="C2067" s="297"/>
      <c r="D2067" s="297"/>
      <c r="E2067" s="297"/>
      <c r="F2067" s="297"/>
      <c r="G2067" s="299">
        <f>ROUND(G2062+G2066,2)</f>
        <v>48400</v>
      </c>
    </row>
    <row r="2068" spans="1:7" x14ac:dyDescent="0.2">
      <c r="A2068" s="296" t="s">
        <v>221</v>
      </c>
      <c r="B2068" s="297"/>
      <c r="C2068" s="297"/>
      <c r="D2068" s="297"/>
      <c r="E2068" s="297"/>
      <c r="F2068" s="297"/>
      <c r="G2068" s="298">
        <v>1</v>
      </c>
    </row>
    <row r="2069" spans="1:7" x14ac:dyDescent="0.2">
      <c r="A2069" s="296" t="s">
        <v>222</v>
      </c>
      <c r="B2069" s="297"/>
      <c r="C2069" s="297"/>
      <c r="D2069" s="297"/>
      <c r="E2069" s="297"/>
      <c r="F2069" s="297"/>
      <c r="G2069" s="299">
        <f>ROUND(G2067*G2068,2)</f>
        <v>48400</v>
      </c>
    </row>
    <row r="2070" spans="1:7" x14ac:dyDescent="0.2">
      <c r="A2070" s="300"/>
      <c r="B2070" s="301"/>
      <c r="C2070" s="301"/>
      <c r="D2070" s="301"/>
      <c r="E2070" s="301"/>
      <c r="F2070" s="301"/>
      <c r="G2070" s="302"/>
    </row>
    <row r="2071" spans="1:7" ht="63.75" x14ac:dyDescent="0.2">
      <c r="A2071" s="287" t="s">
        <v>69</v>
      </c>
      <c r="B2071" s="290" t="s">
        <v>613</v>
      </c>
      <c r="C2071" s="291" t="s">
        <v>207</v>
      </c>
      <c r="D2071" s="291" t="s">
        <v>35</v>
      </c>
      <c r="E2071" s="292"/>
      <c r="F2071" s="283"/>
      <c r="G2071" s="293"/>
    </row>
    <row r="2072" spans="1:7" ht="25.5" x14ac:dyDescent="0.2">
      <c r="A2072" s="294">
        <v>122</v>
      </c>
      <c r="B2072" s="284" t="s">
        <v>331</v>
      </c>
      <c r="C2072" s="295" t="s">
        <v>224</v>
      </c>
      <c r="D2072" s="295" t="s">
        <v>35</v>
      </c>
      <c r="E2072" s="292">
        <v>5.8999999999999999E-3</v>
      </c>
      <c r="F2072" s="283">
        <v>60.78</v>
      </c>
      <c r="G2072" s="293">
        <v>0.36</v>
      </c>
    </row>
    <row r="2073" spans="1:7" ht="25.5" x14ac:dyDescent="0.2">
      <c r="A2073" s="294">
        <v>20083</v>
      </c>
      <c r="B2073" s="284" t="s">
        <v>333</v>
      </c>
      <c r="C2073" s="295" t="s">
        <v>224</v>
      </c>
      <c r="D2073" s="295" t="s">
        <v>35</v>
      </c>
      <c r="E2073" s="292">
        <v>7.0000000000000001E-3</v>
      </c>
      <c r="F2073" s="283">
        <v>68.86</v>
      </c>
      <c r="G2073" s="293">
        <v>0.48</v>
      </c>
    </row>
    <row r="2074" spans="1:7" x14ac:dyDescent="0.2">
      <c r="A2074" s="294">
        <v>38383</v>
      </c>
      <c r="B2074" s="284" t="s">
        <v>309</v>
      </c>
      <c r="C2074" s="295" t="s">
        <v>224</v>
      </c>
      <c r="D2074" s="295" t="s">
        <v>35</v>
      </c>
      <c r="E2074" s="292">
        <v>3.15E-2</v>
      </c>
      <c r="F2074" s="283">
        <v>2.38</v>
      </c>
      <c r="G2074" s="293">
        <v>7.0000000000000007E-2</v>
      </c>
    </row>
    <row r="2075" spans="1:7" ht="38.25" x14ac:dyDescent="0.2">
      <c r="A2075" s="294">
        <v>65</v>
      </c>
      <c r="B2075" s="284" t="s">
        <v>334</v>
      </c>
      <c r="C2075" s="295" t="s">
        <v>224</v>
      </c>
      <c r="D2075" s="295" t="s">
        <v>35</v>
      </c>
      <c r="E2075" s="292">
        <v>1</v>
      </c>
      <c r="F2075" s="283">
        <v>1.05</v>
      </c>
      <c r="G2075" s="293">
        <v>1.05</v>
      </c>
    </row>
    <row r="2076" spans="1:7" ht="38.25" x14ac:dyDescent="0.2">
      <c r="A2076" s="294" t="s">
        <v>310</v>
      </c>
      <c r="B2076" s="284" t="s">
        <v>311</v>
      </c>
      <c r="C2076" s="295" t="s">
        <v>207</v>
      </c>
      <c r="D2076" s="295" t="s">
        <v>210</v>
      </c>
      <c r="E2076" s="292">
        <v>9.4399999999999998E-2</v>
      </c>
      <c r="F2076" s="283">
        <v>20.07</v>
      </c>
      <c r="G2076" s="293">
        <v>1.89</v>
      </c>
    </row>
    <row r="2077" spans="1:7" ht="25.5" x14ac:dyDescent="0.2">
      <c r="A2077" s="294" t="s">
        <v>312</v>
      </c>
      <c r="B2077" s="284" t="s">
        <v>313</v>
      </c>
      <c r="C2077" s="295" t="s">
        <v>207</v>
      </c>
      <c r="D2077" s="295" t="s">
        <v>210</v>
      </c>
      <c r="E2077" s="292">
        <v>9.4399999999999998E-2</v>
      </c>
      <c r="F2077" s="283">
        <v>23.53</v>
      </c>
      <c r="G2077" s="293">
        <v>2.2200000000000002</v>
      </c>
    </row>
    <row r="2078" spans="1:7" x14ac:dyDescent="0.2">
      <c r="A2078" s="296" t="s">
        <v>213</v>
      </c>
      <c r="B2078" s="297"/>
      <c r="C2078" s="297"/>
      <c r="D2078" s="297"/>
      <c r="E2078" s="297"/>
      <c r="F2078" s="297"/>
      <c r="G2078" s="298">
        <v>2.4700000000000002</v>
      </c>
    </row>
    <row r="2079" spans="1:7" x14ac:dyDescent="0.2">
      <c r="A2079" s="296" t="s">
        <v>214</v>
      </c>
      <c r="B2079" s="297"/>
      <c r="C2079" s="297"/>
      <c r="D2079" s="297"/>
      <c r="E2079" s="297"/>
      <c r="F2079" s="297"/>
      <c r="G2079" s="298">
        <v>3.61</v>
      </c>
    </row>
    <row r="2080" spans="1:7" x14ac:dyDescent="0.2">
      <c r="A2080" s="296" t="s">
        <v>215</v>
      </c>
      <c r="B2080" s="297"/>
      <c r="C2080" s="297"/>
      <c r="D2080" s="297"/>
      <c r="E2080" s="297"/>
      <c r="F2080" s="297"/>
      <c r="G2080" s="299">
        <v>6.08</v>
      </c>
    </row>
    <row r="2081" spans="1:7" x14ac:dyDescent="0.2">
      <c r="A2081" s="296" t="s">
        <v>2158</v>
      </c>
      <c r="B2081" s="297"/>
      <c r="C2081" s="297"/>
      <c r="D2081" s="297"/>
      <c r="E2081" s="297"/>
      <c r="F2081" s="297"/>
      <c r="G2081" s="298">
        <v>2.839999999999999</v>
      </c>
    </row>
    <row r="2082" spans="1:7" x14ac:dyDescent="0.2">
      <c r="A2082" s="296" t="s">
        <v>217</v>
      </c>
      <c r="B2082" s="297"/>
      <c r="C2082" s="297"/>
      <c r="D2082" s="297"/>
      <c r="E2082" s="297"/>
      <c r="F2082" s="297"/>
      <c r="G2082" s="298">
        <v>1.87</v>
      </c>
    </row>
    <row r="2083" spans="1:7" x14ac:dyDescent="0.2">
      <c r="A2083" s="296" t="s">
        <v>218</v>
      </c>
      <c r="B2083" s="297"/>
      <c r="C2083" s="297"/>
      <c r="D2083" s="297"/>
      <c r="E2083" s="297"/>
      <c r="F2083" s="297"/>
      <c r="G2083" s="298">
        <v>0</v>
      </c>
    </row>
    <row r="2084" spans="1:7" x14ac:dyDescent="0.2">
      <c r="A2084" s="296" t="s">
        <v>219</v>
      </c>
      <c r="B2084" s="297"/>
      <c r="C2084" s="297"/>
      <c r="D2084" s="297"/>
      <c r="E2084" s="297"/>
      <c r="F2084" s="297"/>
      <c r="G2084" s="298">
        <v>4.7099999999999991</v>
      </c>
    </row>
    <row r="2085" spans="1:7" x14ac:dyDescent="0.2">
      <c r="A2085" s="296" t="s">
        <v>220</v>
      </c>
      <c r="B2085" s="297"/>
      <c r="C2085" s="297"/>
      <c r="D2085" s="297"/>
      <c r="E2085" s="297"/>
      <c r="F2085" s="297"/>
      <c r="G2085" s="299">
        <f>ROUND(G2080+G2084,2)</f>
        <v>10.79</v>
      </c>
    </row>
    <row r="2086" spans="1:7" x14ac:dyDescent="0.2">
      <c r="A2086" s="296" t="s">
        <v>221</v>
      </c>
      <c r="B2086" s="297"/>
      <c r="C2086" s="297"/>
      <c r="D2086" s="297"/>
      <c r="E2086" s="297"/>
      <c r="F2086" s="297"/>
      <c r="G2086" s="298">
        <v>4</v>
      </c>
    </row>
    <row r="2087" spans="1:7" x14ac:dyDescent="0.2">
      <c r="A2087" s="296" t="s">
        <v>222</v>
      </c>
      <c r="B2087" s="297"/>
      <c r="C2087" s="297"/>
      <c r="D2087" s="297"/>
      <c r="E2087" s="297"/>
      <c r="F2087" s="297"/>
      <c r="G2087" s="299">
        <f>ROUND(G2085*G2086,2)</f>
        <v>43.16</v>
      </c>
    </row>
    <row r="2088" spans="1:7" x14ac:dyDescent="0.2">
      <c r="A2088" s="300"/>
      <c r="B2088" s="301"/>
      <c r="C2088" s="301"/>
      <c r="D2088" s="301"/>
      <c r="E2088" s="301"/>
      <c r="F2088" s="301"/>
      <c r="G2088" s="302"/>
    </row>
    <row r="2089" spans="1:7" ht="51" x14ac:dyDescent="0.2">
      <c r="A2089" s="287" t="s">
        <v>614</v>
      </c>
      <c r="B2089" s="290" t="s">
        <v>615</v>
      </c>
      <c r="C2089" s="291" t="s">
        <v>207</v>
      </c>
      <c r="D2089" s="291" t="s">
        <v>35</v>
      </c>
      <c r="E2089" s="292"/>
      <c r="F2089" s="283"/>
      <c r="G2089" s="293"/>
    </row>
    <row r="2090" spans="1:7" ht="25.5" x14ac:dyDescent="0.2">
      <c r="A2090" s="294">
        <v>3148</v>
      </c>
      <c r="B2090" s="284" t="s">
        <v>1228</v>
      </c>
      <c r="C2090" s="295" t="s">
        <v>224</v>
      </c>
      <c r="D2090" s="295" t="s">
        <v>35</v>
      </c>
      <c r="E2090" s="292">
        <v>0.1188</v>
      </c>
      <c r="F2090" s="283">
        <v>10.91</v>
      </c>
      <c r="G2090" s="293">
        <v>1.3</v>
      </c>
    </row>
    <row r="2091" spans="1:7" ht="38.25" x14ac:dyDescent="0.2">
      <c r="A2091" s="294">
        <v>3729</v>
      </c>
      <c r="B2091" s="284" t="s">
        <v>1229</v>
      </c>
      <c r="C2091" s="295" t="s">
        <v>224</v>
      </c>
      <c r="D2091" s="295" t="s">
        <v>35</v>
      </c>
      <c r="E2091" s="292">
        <v>1</v>
      </c>
      <c r="F2091" s="283">
        <v>163.28</v>
      </c>
      <c r="G2091" s="293">
        <v>163.28</v>
      </c>
    </row>
    <row r="2092" spans="1:7" ht="38.25" x14ac:dyDescent="0.2">
      <c r="A2092" s="294" t="s">
        <v>310</v>
      </c>
      <c r="B2092" s="284" t="s">
        <v>311</v>
      </c>
      <c r="C2092" s="295" t="s">
        <v>207</v>
      </c>
      <c r="D2092" s="295" t="s">
        <v>210</v>
      </c>
      <c r="E2092" s="292">
        <v>1.4904999999999999</v>
      </c>
      <c r="F2092" s="283">
        <v>20.07</v>
      </c>
      <c r="G2092" s="293">
        <v>29.91</v>
      </c>
    </row>
    <row r="2093" spans="1:7" ht="25.5" x14ac:dyDescent="0.2">
      <c r="A2093" s="294" t="s">
        <v>312</v>
      </c>
      <c r="B2093" s="284" t="s">
        <v>313</v>
      </c>
      <c r="C2093" s="295" t="s">
        <v>207</v>
      </c>
      <c r="D2093" s="295" t="s">
        <v>210</v>
      </c>
      <c r="E2093" s="292">
        <v>1.4904999999999999</v>
      </c>
      <c r="F2093" s="283">
        <v>23.53</v>
      </c>
      <c r="G2093" s="293">
        <v>35.07</v>
      </c>
    </row>
    <row r="2094" spans="1:7" x14ac:dyDescent="0.2">
      <c r="A2094" s="296" t="s">
        <v>213</v>
      </c>
      <c r="B2094" s="297"/>
      <c r="C2094" s="297"/>
      <c r="D2094" s="297"/>
      <c r="E2094" s="297"/>
      <c r="F2094" s="297"/>
      <c r="G2094" s="298">
        <v>38.93</v>
      </c>
    </row>
    <row r="2095" spans="1:7" x14ac:dyDescent="0.2">
      <c r="A2095" s="296" t="s">
        <v>214</v>
      </c>
      <c r="B2095" s="297"/>
      <c r="C2095" s="297"/>
      <c r="D2095" s="297"/>
      <c r="E2095" s="297"/>
      <c r="F2095" s="297"/>
      <c r="G2095" s="298">
        <v>190.63</v>
      </c>
    </row>
    <row r="2096" spans="1:7" x14ac:dyDescent="0.2">
      <c r="A2096" s="296" t="s">
        <v>215</v>
      </c>
      <c r="B2096" s="297"/>
      <c r="C2096" s="297"/>
      <c r="D2096" s="297"/>
      <c r="E2096" s="297"/>
      <c r="F2096" s="297"/>
      <c r="G2096" s="299">
        <v>229.56</v>
      </c>
    </row>
    <row r="2097" spans="1:7" x14ac:dyDescent="0.2">
      <c r="A2097" s="296" t="s">
        <v>2158</v>
      </c>
      <c r="B2097" s="297"/>
      <c r="C2097" s="297"/>
      <c r="D2097" s="297"/>
      <c r="E2097" s="297"/>
      <c r="F2097" s="297"/>
      <c r="G2097" s="298">
        <v>44.78</v>
      </c>
    </row>
    <row r="2098" spans="1:7" x14ac:dyDescent="0.2">
      <c r="A2098" s="296" t="s">
        <v>217</v>
      </c>
      <c r="B2098" s="297"/>
      <c r="C2098" s="297"/>
      <c r="D2098" s="297"/>
      <c r="E2098" s="297"/>
      <c r="F2098" s="297"/>
      <c r="G2098" s="298">
        <v>57.609999999999985</v>
      </c>
    </row>
    <row r="2099" spans="1:7" x14ac:dyDescent="0.2">
      <c r="A2099" s="296" t="s">
        <v>218</v>
      </c>
      <c r="B2099" s="297"/>
      <c r="C2099" s="297"/>
      <c r="D2099" s="297"/>
      <c r="E2099" s="297"/>
      <c r="F2099" s="297"/>
      <c r="G2099" s="298">
        <v>0</v>
      </c>
    </row>
    <row r="2100" spans="1:7" x14ac:dyDescent="0.2">
      <c r="A2100" s="296" t="s">
        <v>219</v>
      </c>
      <c r="B2100" s="297"/>
      <c r="C2100" s="297"/>
      <c r="D2100" s="297"/>
      <c r="E2100" s="297"/>
      <c r="F2100" s="297"/>
      <c r="G2100" s="298">
        <v>102.38999999999999</v>
      </c>
    </row>
    <row r="2101" spans="1:7" x14ac:dyDescent="0.2">
      <c r="A2101" s="296" t="s">
        <v>220</v>
      </c>
      <c r="B2101" s="297"/>
      <c r="C2101" s="297"/>
      <c r="D2101" s="297"/>
      <c r="E2101" s="297"/>
      <c r="F2101" s="297"/>
      <c r="G2101" s="299">
        <f>ROUND(G2096+G2100,2)</f>
        <v>331.95</v>
      </c>
    </row>
    <row r="2102" spans="1:7" x14ac:dyDescent="0.2">
      <c r="A2102" s="296" t="s">
        <v>221</v>
      </c>
      <c r="B2102" s="297"/>
      <c r="C2102" s="297"/>
      <c r="D2102" s="297"/>
      <c r="E2102" s="297"/>
      <c r="F2102" s="297"/>
      <c r="G2102" s="298">
        <v>1</v>
      </c>
    </row>
    <row r="2103" spans="1:7" x14ac:dyDescent="0.2">
      <c r="A2103" s="296" t="s">
        <v>222</v>
      </c>
      <c r="B2103" s="297"/>
      <c r="C2103" s="297"/>
      <c r="D2103" s="297"/>
      <c r="E2103" s="297"/>
      <c r="F2103" s="297"/>
      <c r="G2103" s="299">
        <f>ROUND(G2101*G2102,2)</f>
        <v>331.95</v>
      </c>
    </row>
    <row r="2104" spans="1:7" x14ac:dyDescent="0.2">
      <c r="A2104" s="300"/>
      <c r="B2104" s="301"/>
      <c r="C2104" s="301"/>
      <c r="D2104" s="301"/>
      <c r="E2104" s="301"/>
      <c r="F2104" s="301"/>
      <c r="G2104" s="302"/>
    </row>
    <row r="2105" spans="1:7" ht="38.25" x14ac:dyDescent="0.2">
      <c r="A2105" s="287" t="s">
        <v>616</v>
      </c>
      <c r="B2105" s="290" t="s">
        <v>617</v>
      </c>
      <c r="C2105" s="291" t="s">
        <v>207</v>
      </c>
      <c r="D2105" s="291" t="s">
        <v>35</v>
      </c>
      <c r="E2105" s="292"/>
      <c r="F2105" s="283"/>
      <c r="G2105" s="293"/>
    </row>
    <row r="2106" spans="1:7" ht="51" x14ac:dyDescent="0.2">
      <c r="A2106" s="294">
        <v>12774</v>
      </c>
      <c r="B2106" s="284" t="s">
        <v>1230</v>
      </c>
      <c r="C2106" s="295" t="s">
        <v>224</v>
      </c>
      <c r="D2106" s="295" t="s">
        <v>35</v>
      </c>
      <c r="E2106" s="292">
        <v>1</v>
      </c>
      <c r="F2106" s="283">
        <v>138.9</v>
      </c>
      <c r="G2106" s="293">
        <v>138.9</v>
      </c>
    </row>
    <row r="2107" spans="1:7" ht="25.5" x14ac:dyDescent="0.2">
      <c r="A2107" s="294">
        <v>3148</v>
      </c>
      <c r="B2107" s="284" t="s">
        <v>1228</v>
      </c>
      <c r="C2107" s="295" t="s">
        <v>224</v>
      </c>
      <c r="D2107" s="295" t="s">
        <v>35</v>
      </c>
      <c r="E2107" s="292">
        <v>1.32E-2</v>
      </c>
      <c r="F2107" s="283">
        <v>10.91</v>
      </c>
      <c r="G2107" s="293">
        <v>0.14000000000000001</v>
      </c>
    </row>
    <row r="2108" spans="1:7" ht="38.25" x14ac:dyDescent="0.2">
      <c r="A2108" s="294" t="s">
        <v>310</v>
      </c>
      <c r="B2108" s="284" t="s">
        <v>311</v>
      </c>
      <c r="C2108" s="295" t="s">
        <v>207</v>
      </c>
      <c r="D2108" s="295" t="s">
        <v>210</v>
      </c>
      <c r="E2108" s="292">
        <v>0.5343</v>
      </c>
      <c r="F2108" s="283">
        <v>20.07</v>
      </c>
      <c r="G2108" s="293">
        <v>10.72</v>
      </c>
    </row>
    <row r="2109" spans="1:7" ht="25.5" x14ac:dyDescent="0.2">
      <c r="A2109" s="294" t="s">
        <v>312</v>
      </c>
      <c r="B2109" s="284" t="s">
        <v>313</v>
      </c>
      <c r="C2109" s="295" t="s">
        <v>207</v>
      </c>
      <c r="D2109" s="295" t="s">
        <v>210</v>
      </c>
      <c r="E2109" s="292">
        <v>0.5343</v>
      </c>
      <c r="F2109" s="283">
        <v>23.53</v>
      </c>
      <c r="G2109" s="293">
        <v>12.57</v>
      </c>
    </row>
    <row r="2110" spans="1:7" x14ac:dyDescent="0.2">
      <c r="A2110" s="296" t="s">
        <v>213</v>
      </c>
      <c r="B2110" s="297"/>
      <c r="C2110" s="297"/>
      <c r="D2110" s="297"/>
      <c r="E2110" s="297"/>
      <c r="F2110" s="297"/>
      <c r="G2110" s="298">
        <v>13.96</v>
      </c>
    </row>
    <row r="2111" spans="1:7" x14ac:dyDescent="0.2">
      <c r="A2111" s="296" t="s">
        <v>214</v>
      </c>
      <c r="B2111" s="297"/>
      <c r="C2111" s="297"/>
      <c r="D2111" s="297"/>
      <c r="E2111" s="297"/>
      <c r="F2111" s="297"/>
      <c r="G2111" s="298">
        <v>148.38</v>
      </c>
    </row>
    <row r="2112" spans="1:7" x14ac:dyDescent="0.2">
      <c r="A2112" s="296" t="s">
        <v>215</v>
      </c>
      <c r="B2112" s="297"/>
      <c r="C2112" s="297"/>
      <c r="D2112" s="297"/>
      <c r="E2112" s="297"/>
      <c r="F2112" s="297"/>
      <c r="G2112" s="299">
        <v>162.34</v>
      </c>
    </row>
    <row r="2113" spans="1:7" x14ac:dyDescent="0.2">
      <c r="A2113" s="296" t="s">
        <v>2158</v>
      </c>
      <c r="B2113" s="297"/>
      <c r="C2113" s="297"/>
      <c r="D2113" s="297"/>
      <c r="E2113" s="297"/>
      <c r="F2113" s="297"/>
      <c r="G2113" s="298">
        <v>16.05</v>
      </c>
    </row>
    <row r="2114" spans="1:7" x14ac:dyDescent="0.2">
      <c r="A2114" s="296" t="s">
        <v>217</v>
      </c>
      <c r="B2114" s="297"/>
      <c r="C2114" s="297"/>
      <c r="D2114" s="297"/>
      <c r="E2114" s="297"/>
      <c r="F2114" s="297"/>
      <c r="G2114" s="298">
        <v>37.459999999999987</v>
      </c>
    </row>
    <row r="2115" spans="1:7" x14ac:dyDescent="0.2">
      <c r="A2115" s="296" t="s">
        <v>218</v>
      </c>
      <c r="B2115" s="297"/>
      <c r="C2115" s="297"/>
      <c r="D2115" s="297"/>
      <c r="E2115" s="297"/>
      <c r="F2115" s="297"/>
      <c r="G2115" s="298">
        <v>0</v>
      </c>
    </row>
    <row r="2116" spans="1:7" x14ac:dyDescent="0.2">
      <c r="A2116" s="296" t="s">
        <v>219</v>
      </c>
      <c r="B2116" s="297"/>
      <c r="C2116" s="297"/>
      <c r="D2116" s="297"/>
      <c r="E2116" s="297"/>
      <c r="F2116" s="297"/>
      <c r="G2116" s="298">
        <v>53.509999999999991</v>
      </c>
    </row>
    <row r="2117" spans="1:7" x14ac:dyDescent="0.2">
      <c r="A2117" s="296" t="s">
        <v>220</v>
      </c>
      <c r="B2117" s="297"/>
      <c r="C2117" s="297"/>
      <c r="D2117" s="297"/>
      <c r="E2117" s="297"/>
      <c r="F2117" s="297"/>
      <c r="G2117" s="299">
        <f>ROUND(G2112+G2116,2)</f>
        <v>215.85</v>
      </c>
    </row>
    <row r="2118" spans="1:7" x14ac:dyDescent="0.2">
      <c r="A2118" s="296" t="s">
        <v>221</v>
      </c>
      <c r="B2118" s="297"/>
      <c r="C2118" s="297"/>
      <c r="D2118" s="297"/>
      <c r="E2118" s="297"/>
      <c r="F2118" s="297"/>
      <c r="G2118" s="298">
        <v>1</v>
      </c>
    </row>
    <row r="2119" spans="1:7" x14ac:dyDescent="0.2">
      <c r="A2119" s="296" t="s">
        <v>222</v>
      </c>
      <c r="B2119" s="297"/>
      <c r="C2119" s="297"/>
      <c r="D2119" s="297"/>
      <c r="E2119" s="297"/>
      <c r="F2119" s="297"/>
      <c r="G2119" s="299">
        <f>ROUND(G2117*G2118,2)</f>
        <v>215.85</v>
      </c>
    </row>
    <row r="2120" spans="1:7" x14ac:dyDescent="0.2">
      <c r="A2120" s="300"/>
      <c r="B2120" s="301"/>
      <c r="C2120" s="301"/>
      <c r="D2120" s="301"/>
      <c r="E2120" s="301"/>
      <c r="F2120" s="301"/>
      <c r="G2120" s="302"/>
    </row>
    <row r="2121" spans="1:7" ht="25.5" x14ac:dyDescent="0.2">
      <c r="A2121" s="287" t="s">
        <v>618</v>
      </c>
      <c r="B2121" s="290" t="s">
        <v>619</v>
      </c>
      <c r="C2121" s="291" t="s">
        <v>207</v>
      </c>
      <c r="D2121" s="291" t="s">
        <v>35</v>
      </c>
      <c r="E2121" s="292"/>
      <c r="F2121" s="283"/>
      <c r="G2121" s="293"/>
    </row>
    <row r="2122" spans="1:7" ht="25.5" x14ac:dyDescent="0.2">
      <c r="A2122" s="294">
        <v>122</v>
      </c>
      <c r="B2122" s="284" t="s">
        <v>331</v>
      </c>
      <c r="C2122" s="295" t="s">
        <v>224</v>
      </c>
      <c r="D2122" s="295" t="s">
        <v>35</v>
      </c>
      <c r="E2122" s="292">
        <v>1.9E-3</v>
      </c>
      <c r="F2122" s="283">
        <v>60.78</v>
      </c>
      <c r="G2122" s="293">
        <v>0.12</v>
      </c>
    </row>
    <row r="2123" spans="1:7" ht="25.5" x14ac:dyDescent="0.2">
      <c r="A2123" s="294" t="s">
        <v>1242</v>
      </c>
      <c r="B2123" s="284" t="s">
        <v>1243</v>
      </c>
      <c r="C2123" s="295" t="s">
        <v>224</v>
      </c>
      <c r="D2123" s="295" t="s">
        <v>35</v>
      </c>
      <c r="E2123" s="292">
        <v>1.0149999999999999</v>
      </c>
      <c r="F2123" s="283">
        <v>23.55</v>
      </c>
      <c r="G2123" s="293">
        <v>23.9</v>
      </c>
    </row>
    <row r="2124" spans="1:7" ht="25.5" x14ac:dyDescent="0.2">
      <c r="A2124" s="294">
        <v>20083</v>
      </c>
      <c r="B2124" s="284" t="s">
        <v>333</v>
      </c>
      <c r="C2124" s="295" t="s">
        <v>224</v>
      </c>
      <c r="D2124" s="295" t="s">
        <v>35</v>
      </c>
      <c r="E2124" s="292">
        <v>4.0000000000000001E-3</v>
      </c>
      <c r="F2124" s="283">
        <v>68.86</v>
      </c>
      <c r="G2124" s="293">
        <v>0.28000000000000003</v>
      </c>
    </row>
    <row r="2125" spans="1:7" ht="25.5" x14ac:dyDescent="0.2">
      <c r="A2125" s="294">
        <v>3148</v>
      </c>
      <c r="B2125" s="284" t="s">
        <v>1228</v>
      </c>
      <c r="C2125" s="295" t="s">
        <v>224</v>
      </c>
      <c r="D2125" s="295" t="s">
        <v>35</v>
      </c>
      <c r="E2125" s="292">
        <v>0.8</v>
      </c>
      <c r="F2125" s="283">
        <v>10.91</v>
      </c>
      <c r="G2125" s="293">
        <v>8.73</v>
      </c>
    </row>
    <row r="2126" spans="1:7" ht="38.25" x14ac:dyDescent="0.2">
      <c r="A2126" s="294" t="s">
        <v>310</v>
      </c>
      <c r="B2126" s="284" t="s">
        <v>311</v>
      </c>
      <c r="C2126" s="295" t="s">
        <v>207</v>
      </c>
      <c r="D2126" s="295" t="s">
        <v>210</v>
      </c>
      <c r="E2126" s="292">
        <v>0.09</v>
      </c>
      <c r="F2126" s="283">
        <v>20.07</v>
      </c>
      <c r="G2126" s="293">
        <v>1.81</v>
      </c>
    </row>
    <row r="2127" spans="1:7" ht="25.5" x14ac:dyDescent="0.2">
      <c r="A2127" s="294" t="s">
        <v>312</v>
      </c>
      <c r="B2127" s="284" t="s">
        <v>313</v>
      </c>
      <c r="C2127" s="295" t="s">
        <v>207</v>
      </c>
      <c r="D2127" s="295" t="s">
        <v>210</v>
      </c>
      <c r="E2127" s="292">
        <v>0.09</v>
      </c>
      <c r="F2127" s="283">
        <v>23.53</v>
      </c>
      <c r="G2127" s="293">
        <v>2.12</v>
      </c>
    </row>
    <row r="2128" spans="1:7" x14ac:dyDescent="0.2">
      <c r="A2128" s="296" t="s">
        <v>213</v>
      </c>
      <c r="B2128" s="297"/>
      <c r="C2128" s="297"/>
      <c r="D2128" s="297"/>
      <c r="E2128" s="297"/>
      <c r="F2128" s="297"/>
      <c r="G2128" s="298">
        <v>2.35</v>
      </c>
    </row>
    <row r="2129" spans="1:7" x14ac:dyDescent="0.2">
      <c r="A2129" s="296" t="s">
        <v>214</v>
      </c>
      <c r="B2129" s="297"/>
      <c r="C2129" s="297"/>
      <c r="D2129" s="297"/>
      <c r="E2129" s="297"/>
      <c r="F2129" s="297"/>
      <c r="G2129" s="298">
        <v>34.6</v>
      </c>
    </row>
    <row r="2130" spans="1:7" x14ac:dyDescent="0.2">
      <c r="A2130" s="296" t="s">
        <v>215</v>
      </c>
      <c r="B2130" s="297"/>
      <c r="C2130" s="297"/>
      <c r="D2130" s="297"/>
      <c r="E2130" s="297"/>
      <c r="F2130" s="297"/>
      <c r="G2130" s="299">
        <v>36.950000000000003</v>
      </c>
    </row>
    <row r="2131" spans="1:7" x14ac:dyDescent="0.2">
      <c r="A2131" s="296" t="s">
        <v>2158</v>
      </c>
      <c r="B2131" s="297"/>
      <c r="C2131" s="297"/>
      <c r="D2131" s="297"/>
      <c r="E2131" s="297"/>
      <c r="F2131" s="297"/>
      <c r="G2131" s="298">
        <v>2.7</v>
      </c>
    </row>
    <row r="2132" spans="1:7" x14ac:dyDescent="0.2">
      <c r="A2132" s="296" t="s">
        <v>217</v>
      </c>
      <c r="B2132" s="297"/>
      <c r="C2132" s="297"/>
      <c r="D2132" s="297"/>
      <c r="E2132" s="297"/>
      <c r="F2132" s="297"/>
      <c r="G2132" s="298">
        <v>8.329999999999993</v>
      </c>
    </row>
    <row r="2133" spans="1:7" x14ac:dyDescent="0.2">
      <c r="A2133" s="296" t="s">
        <v>218</v>
      </c>
      <c r="B2133" s="297"/>
      <c r="C2133" s="297"/>
      <c r="D2133" s="297"/>
      <c r="E2133" s="297"/>
      <c r="F2133" s="297"/>
      <c r="G2133" s="298">
        <v>0</v>
      </c>
    </row>
    <row r="2134" spans="1:7" x14ac:dyDescent="0.2">
      <c r="A2134" s="296" t="s">
        <v>219</v>
      </c>
      <c r="B2134" s="297"/>
      <c r="C2134" s="297"/>
      <c r="D2134" s="297"/>
      <c r="E2134" s="297"/>
      <c r="F2134" s="297"/>
      <c r="G2134" s="298">
        <v>11.029999999999994</v>
      </c>
    </row>
    <row r="2135" spans="1:7" x14ac:dyDescent="0.2">
      <c r="A2135" s="296" t="s">
        <v>220</v>
      </c>
      <c r="B2135" s="297"/>
      <c r="C2135" s="297"/>
      <c r="D2135" s="297"/>
      <c r="E2135" s="297"/>
      <c r="F2135" s="297"/>
      <c r="G2135" s="299">
        <f>ROUND(G2130+G2134,2)</f>
        <v>47.98</v>
      </c>
    </row>
    <row r="2136" spans="1:7" x14ac:dyDescent="0.2">
      <c r="A2136" s="296" t="s">
        <v>221</v>
      </c>
      <c r="B2136" s="297"/>
      <c r="C2136" s="297"/>
      <c r="D2136" s="297"/>
      <c r="E2136" s="297"/>
      <c r="F2136" s="297"/>
      <c r="G2136" s="298">
        <v>1</v>
      </c>
    </row>
    <row r="2137" spans="1:7" x14ac:dyDescent="0.2">
      <c r="A2137" s="296" t="s">
        <v>222</v>
      </c>
      <c r="B2137" s="297"/>
      <c r="C2137" s="297"/>
      <c r="D2137" s="297"/>
      <c r="E2137" s="297"/>
      <c r="F2137" s="297"/>
      <c r="G2137" s="299">
        <f>ROUND(G2135*G2136,2)</f>
        <v>47.98</v>
      </c>
    </row>
    <row r="2138" spans="1:7" x14ac:dyDescent="0.2">
      <c r="A2138" s="300"/>
      <c r="B2138" s="301"/>
      <c r="C2138" s="301"/>
      <c r="D2138" s="301"/>
      <c r="E2138" s="301"/>
      <c r="F2138" s="301"/>
      <c r="G2138" s="302"/>
    </row>
    <row r="2139" spans="1:7" ht="25.5" x14ac:dyDescent="0.2">
      <c r="A2139" s="287" t="s">
        <v>2101</v>
      </c>
      <c r="B2139" s="290" t="s">
        <v>2102</v>
      </c>
      <c r="C2139" s="291" t="s">
        <v>207</v>
      </c>
      <c r="D2139" s="291" t="s">
        <v>35</v>
      </c>
      <c r="E2139" s="292"/>
      <c r="F2139" s="283"/>
      <c r="G2139" s="293"/>
    </row>
    <row r="2140" spans="1:7" x14ac:dyDescent="0.2">
      <c r="A2140" s="294" t="s">
        <v>1689</v>
      </c>
      <c r="B2140" s="284" t="s">
        <v>1690</v>
      </c>
      <c r="C2140" s="295" t="s">
        <v>224</v>
      </c>
      <c r="D2140" s="295" t="s">
        <v>38</v>
      </c>
      <c r="E2140" s="292">
        <v>0.35449999999999998</v>
      </c>
      <c r="F2140" s="283">
        <v>215.52</v>
      </c>
      <c r="G2140" s="293">
        <v>76.400000000000006</v>
      </c>
    </row>
    <row r="2141" spans="1:7" ht="25.5" x14ac:dyDescent="0.2">
      <c r="A2141" s="294" t="s">
        <v>395</v>
      </c>
      <c r="B2141" s="284" t="s">
        <v>396</v>
      </c>
      <c r="C2141" s="295" t="s">
        <v>207</v>
      </c>
      <c r="D2141" s="295" t="s">
        <v>210</v>
      </c>
      <c r="E2141" s="292">
        <v>2.5920000000000001</v>
      </c>
      <c r="F2141" s="283">
        <v>22.33</v>
      </c>
      <c r="G2141" s="293">
        <v>57.89</v>
      </c>
    </row>
    <row r="2142" spans="1:7" x14ac:dyDescent="0.2">
      <c r="A2142" s="294">
        <v>1106</v>
      </c>
      <c r="B2142" s="284" t="s">
        <v>397</v>
      </c>
      <c r="C2142" s="295" t="s">
        <v>224</v>
      </c>
      <c r="D2142" s="295" t="s">
        <v>39</v>
      </c>
      <c r="E2142" s="292">
        <v>46.03</v>
      </c>
      <c r="F2142" s="283">
        <v>1.1399999999999999</v>
      </c>
      <c r="G2142" s="293">
        <v>52.47</v>
      </c>
    </row>
    <row r="2143" spans="1:7" x14ac:dyDescent="0.2">
      <c r="A2143" s="294">
        <v>1379</v>
      </c>
      <c r="B2143" s="284" t="s">
        <v>379</v>
      </c>
      <c r="C2143" s="295" t="s">
        <v>224</v>
      </c>
      <c r="D2143" s="295" t="s">
        <v>39</v>
      </c>
      <c r="E2143" s="292">
        <v>96.65</v>
      </c>
      <c r="F2143" s="283">
        <v>0.67</v>
      </c>
      <c r="G2143" s="293">
        <v>64.760000000000005</v>
      </c>
    </row>
    <row r="2144" spans="1:7" x14ac:dyDescent="0.2">
      <c r="A2144" s="294" t="s">
        <v>2103</v>
      </c>
      <c r="B2144" s="284" t="s">
        <v>2104</v>
      </c>
      <c r="C2144" s="295" t="s">
        <v>224</v>
      </c>
      <c r="D2144" s="295" t="s">
        <v>35</v>
      </c>
      <c r="E2144" s="292">
        <v>43.68</v>
      </c>
      <c r="F2144" s="283">
        <v>3.93</v>
      </c>
      <c r="G2144" s="293">
        <v>171.66</v>
      </c>
    </row>
    <row r="2145" spans="1:7" x14ac:dyDescent="0.2">
      <c r="A2145" s="294" t="s">
        <v>2105</v>
      </c>
      <c r="B2145" s="284" t="s">
        <v>2106</v>
      </c>
      <c r="C2145" s="295" t="s">
        <v>224</v>
      </c>
      <c r="D2145" s="295" t="s">
        <v>35</v>
      </c>
      <c r="E2145" s="292">
        <v>1</v>
      </c>
      <c r="F2145" s="283">
        <v>1285.93</v>
      </c>
      <c r="G2145" s="293">
        <v>1285.93</v>
      </c>
    </row>
    <row r="2146" spans="1:7" x14ac:dyDescent="0.2">
      <c r="A2146" s="294" t="s">
        <v>2107</v>
      </c>
      <c r="B2146" s="284" t="s">
        <v>2108</v>
      </c>
      <c r="C2146" s="295" t="s">
        <v>224</v>
      </c>
      <c r="D2146" s="295" t="s">
        <v>35</v>
      </c>
      <c r="E2146" s="292">
        <v>1</v>
      </c>
      <c r="F2146" s="283">
        <v>23.21</v>
      </c>
      <c r="G2146" s="293">
        <v>23.21</v>
      </c>
    </row>
    <row r="2147" spans="1:7" ht="25.5" x14ac:dyDescent="0.2">
      <c r="A2147" s="294">
        <v>35692</v>
      </c>
      <c r="B2147" s="284" t="s">
        <v>2109</v>
      </c>
      <c r="C2147" s="295" t="s">
        <v>224</v>
      </c>
      <c r="D2147" s="295" t="s">
        <v>315</v>
      </c>
      <c r="E2147" s="292">
        <v>1.97</v>
      </c>
      <c r="F2147" s="283">
        <v>21.98</v>
      </c>
      <c r="G2147" s="293">
        <v>43.3</v>
      </c>
    </row>
    <row r="2148" spans="1:7" x14ac:dyDescent="0.2">
      <c r="A2148" s="294" t="s">
        <v>2110</v>
      </c>
      <c r="B2148" s="284" t="s">
        <v>2111</v>
      </c>
      <c r="C2148" s="295" t="s">
        <v>224</v>
      </c>
      <c r="D2148" s="295" t="s">
        <v>315</v>
      </c>
      <c r="E2148" s="292">
        <v>0.72</v>
      </c>
      <c r="F2148" s="283">
        <v>40.880000000000003</v>
      </c>
      <c r="G2148" s="293">
        <v>29.43</v>
      </c>
    </row>
    <row r="2149" spans="1:7" x14ac:dyDescent="0.2">
      <c r="A2149" s="294" t="s">
        <v>2112</v>
      </c>
      <c r="B2149" s="284" t="s">
        <v>2113</v>
      </c>
      <c r="C2149" s="295" t="s">
        <v>224</v>
      </c>
      <c r="D2149" s="295" t="s">
        <v>35</v>
      </c>
      <c r="E2149" s="292">
        <v>1.44</v>
      </c>
      <c r="F2149" s="283">
        <v>3.29</v>
      </c>
      <c r="G2149" s="293">
        <v>4.74</v>
      </c>
    </row>
    <row r="2150" spans="1:7" ht="25.5" x14ac:dyDescent="0.2">
      <c r="A2150" s="294">
        <v>43059</v>
      </c>
      <c r="B2150" s="284" t="s">
        <v>1231</v>
      </c>
      <c r="C2150" s="295" t="s">
        <v>224</v>
      </c>
      <c r="D2150" s="295" t="s">
        <v>39</v>
      </c>
      <c r="E2150" s="292">
        <v>7.7</v>
      </c>
      <c r="F2150" s="283">
        <v>5.9</v>
      </c>
      <c r="G2150" s="293">
        <v>45.43</v>
      </c>
    </row>
    <row r="2151" spans="1:7" ht="38.25" x14ac:dyDescent="0.2">
      <c r="A2151" s="294">
        <v>43132</v>
      </c>
      <c r="B2151" s="284" t="s">
        <v>279</v>
      </c>
      <c r="C2151" s="295" t="s">
        <v>224</v>
      </c>
      <c r="D2151" s="295" t="s">
        <v>39</v>
      </c>
      <c r="E2151" s="292">
        <v>0.13400000000000001</v>
      </c>
      <c r="F2151" s="283">
        <v>21.66</v>
      </c>
      <c r="G2151" s="293">
        <v>2.9</v>
      </c>
    </row>
    <row r="2152" spans="1:7" ht="25.5" x14ac:dyDescent="0.2">
      <c r="A2152" s="294">
        <v>4718</v>
      </c>
      <c r="B2152" s="284" t="s">
        <v>298</v>
      </c>
      <c r="C2152" s="295" t="s">
        <v>224</v>
      </c>
      <c r="D2152" s="295" t="s">
        <v>38</v>
      </c>
      <c r="E2152" s="292">
        <v>0.13919999999999999</v>
      </c>
      <c r="F2152" s="283">
        <v>78.19</v>
      </c>
      <c r="G2152" s="293">
        <v>10.88</v>
      </c>
    </row>
    <row r="2153" spans="1:7" ht="25.5" x14ac:dyDescent="0.2">
      <c r="A2153" s="294">
        <v>5061</v>
      </c>
      <c r="B2153" s="284" t="s">
        <v>225</v>
      </c>
      <c r="C2153" s="295" t="s">
        <v>224</v>
      </c>
      <c r="D2153" s="295" t="s">
        <v>39</v>
      </c>
      <c r="E2153" s="292">
        <v>0.37</v>
      </c>
      <c r="F2153" s="283">
        <v>11.13</v>
      </c>
      <c r="G2153" s="293">
        <v>4.12</v>
      </c>
    </row>
    <row r="2154" spans="1:7" ht="25.5" x14ac:dyDescent="0.2">
      <c r="A2154" s="294">
        <v>6212</v>
      </c>
      <c r="B2154" s="284" t="s">
        <v>330</v>
      </c>
      <c r="C2154" s="295" t="s">
        <v>224</v>
      </c>
      <c r="D2154" s="295" t="s">
        <v>40</v>
      </c>
      <c r="E2154" s="292">
        <v>3.0666660000000001</v>
      </c>
      <c r="F2154" s="283">
        <v>13.5</v>
      </c>
      <c r="G2154" s="293">
        <v>41.4</v>
      </c>
    </row>
    <row r="2155" spans="1:7" ht="25.5" x14ac:dyDescent="0.2">
      <c r="A2155" s="294">
        <v>7307</v>
      </c>
      <c r="B2155" s="284" t="s">
        <v>1272</v>
      </c>
      <c r="C2155" s="295" t="s">
        <v>224</v>
      </c>
      <c r="D2155" s="295" t="s">
        <v>315</v>
      </c>
      <c r="E2155" s="292">
        <v>0.432</v>
      </c>
      <c r="F2155" s="283">
        <v>49.72</v>
      </c>
      <c r="G2155" s="293">
        <v>21.48</v>
      </c>
    </row>
    <row r="2156" spans="1:7" ht="25.5" x14ac:dyDescent="0.2">
      <c r="A2156" s="294" t="s">
        <v>280</v>
      </c>
      <c r="B2156" s="284" t="s">
        <v>281</v>
      </c>
      <c r="C2156" s="295" t="s">
        <v>207</v>
      </c>
      <c r="D2156" s="295" t="s">
        <v>210</v>
      </c>
      <c r="E2156" s="292">
        <v>0.67</v>
      </c>
      <c r="F2156" s="283">
        <v>20.55</v>
      </c>
      <c r="G2156" s="293">
        <v>13.77</v>
      </c>
    </row>
    <row r="2157" spans="1:7" ht="25.5" x14ac:dyDescent="0.2">
      <c r="A2157" s="294" t="s">
        <v>228</v>
      </c>
      <c r="B2157" s="284" t="s">
        <v>229</v>
      </c>
      <c r="C2157" s="295" t="s">
        <v>207</v>
      </c>
      <c r="D2157" s="295" t="s">
        <v>210</v>
      </c>
      <c r="E2157" s="292">
        <v>2.3919999999999999</v>
      </c>
      <c r="F2157" s="283">
        <v>20.12</v>
      </c>
      <c r="G2157" s="293">
        <v>48.14</v>
      </c>
    </row>
    <row r="2158" spans="1:7" x14ac:dyDescent="0.2">
      <c r="A2158" s="294" t="s">
        <v>282</v>
      </c>
      <c r="B2158" s="284" t="s">
        <v>283</v>
      </c>
      <c r="C2158" s="295" t="s">
        <v>207</v>
      </c>
      <c r="D2158" s="295" t="s">
        <v>210</v>
      </c>
      <c r="E2158" s="292">
        <v>0.67</v>
      </c>
      <c r="F2158" s="283">
        <v>21.54</v>
      </c>
      <c r="G2158" s="293">
        <v>14.43</v>
      </c>
    </row>
    <row r="2159" spans="1:7" ht="25.5" x14ac:dyDescent="0.2">
      <c r="A2159" s="294" t="s">
        <v>260</v>
      </c>
      <c r="B2159" s="284" t="s">
        <v>261</v>
      </c>
      <c r="C2159" s="295" t="s">
        <v>207</v>
      </c>
      <c r="D2159" s="295" t="s">
        <v>210</v>
      </c>
      <c r="E2159" s="292">
        <v>2.3919999999999999</v>
      </c>
      <c r="F2159" s="283">
        <v>21.12</v>
      </c>
      <c r="G2159" s="293">
        <v>50.52</v>
      </c>
    </row>
    <row r="2160" spans="1:7" x14ac:dyDescent="0.2">
      <c r="A2160" s="294" t="s">
        <v>288</v>
      </c>
      <c r="B2160" s="284" t="s">
        <v>289</v>
      </c>
      <c r="C2160" s="295" t="s">
        <v>207</v>
      </c>
      <c r="D2160" s="295" t="s">
        <v>210</v>
      </c>
      <c r="E2160" s="292">
        <v>14.154999999999999</v>
      </c>
      <c r="F2160" s="283">
        <v>21.66</v>
      </c>
      <c r="G2160" s="293">
        <v>306.55</v>
      </c>
    </row>
    <row r="2161" spans="1:7" x14ac:dyDescent="0.2">
      <c r="A2161" s="294" t="s">
        <v>403</v>
      </c>
      <c r="B2161" s="284" t="s">
        <v>404</v>
      </c>
      <c r="C2161" s="295" t="s">
        <v>207</v>
      </c>
      <c r="D2161" s="295" t="s">
        <v>210</v>
      </c>
      <c r="E2161" s="292">
        <v>4.8170000000000002</v>
      </c>
      <c r="F2161" s="283">
        <v>23.33</v>
      </c>
      <c r="G2161" s="293">
        <v>112.37</v>
      </c>
    </row>
    <row r="2162" spans="1:7" ht="25.5" x14ac:dyDescent="0.2">
      <c r="A2162" s="294" t="s">
        <v>246</v>
      </c>
      <c r="B2162" s="284" t="s">
        <v>247</v>
      </c>
      <c r="C2162" s="295" t="s">
        <v>207</v>
      </c>
      <c r="D2162" s="295" t="s">
        <v>210</v>
      </c>
      <c r="E2162" s="292">
        <v>18.768000000000001</v>
      </c>
      <c r="F2162" s="283">
        <v>19.41</v>
      </c>
      <c r="G2162" s="293">
        <v>364.32</v>
      </c>
    </row>
    <row r="2163" spans="1:7" x14ac:dyDescent="0.2">
      <c r="A2163" s="296" t="s">
        <v>213</v>
      </c>
      <c r="B2163" s="297"/>
      <c r="C2163" s="297"/>
      <c r="D2163" s="297"/>
      <c r="E2163" s="297"/>
      <c r="F2163" s="297"/>
      <c r="G2163" s="298">
        <v>527.34</v>
      </c>
    </row>
    <row r="2164" spans="1:7" x14ac:dyDescent="0.2">
      <c r="A2164" s="296" t="s">
        <v>214</v>
      </c>
      <c r="B2164" s="297"/>
      <c r="C2164" s="297"/>
      <c r="D2164" s="297"/>
      <c r="E2164" s="297"/>
      <c r="F2164" s="297"/>
      <c r="G2164" s="298">
        <v>2318.77</v>
      </c>
    </row>
    <row r="2165" spans="1:7" x14ac:dyDescent="0.2">
      <c r="A2165" s="296" t="s">
        <v>215</v>
      </c>
      <c r="B2165" s="297"/>
      <c r="C2165" s="297"/>
      <c r="D2165" s="297"/>
      <c r="E2165" s="297"/>
      <c r="F2165" s="297"/>
      <c r="G2165" s="299">
        <v>2846.11</v>
      </c>
    </row>
    <row r="2166" spans="1:7" x14ac:dyDescent="0.2">
      <c r="A2166" s="296" t="s">
        <v>2158</v>
      </c>
      <c r="B2166" s="297"/>
      <c r="C2166" s="297"/>
      <c r="D2166" s="297"/>
      <c r="E2166" s="297"/>
      <c r="F2166" s="297"/>
      <c r="G2166" s="298">
        <v>606.49</v>
      </c>
    </row>
    <row r="2167" spans="1:7" x14ac:dyDescent="0.2">
      <c r="A2167" s="296" t="s">
        <v>217</v>
      </c>
      <c r="B2167" s="297"/>
      <c r="C2167" s="297"/>
      <c r="D2167" s="297"/>
      <c r="E2167" s="297"/>
      <c r="F2167" s="297"/>
      <c r="G2167" s="298">
        <v>725.0499999999995</v>
      </c>
    </row>
    <row r="2168" spans="1:7" x14ac:dyDescent="0.2">
      <c r="A2168" s="296" t="s">
        <v>218</v>
      </c>
      <c r="B2168" s="297"/>
      <c r="C2168" s="297"/>
      <c r="D2168" s="297"/>
      <c r="E2168" s="297"/>
      <c r="F2168" s="297"/>
      <c r="G2168" s="298">
        <v>0</v>
      </c>
    </row>
    <row r="2169" spans="1:7" x14ac:dyDescent="0.2">
      <c r="A2169" s="296" t="s">
        <v>219</v>
      </c>
      <c r="B2169" s="297"/>
      <c r="C2169" s="297"/>
      <c r="D2169" s="297"/>
      <c r="E2169" s="297"/>
      <c r="F2169" s="297"/>
      <c r="G2169" s="298">
        <v>1331.5399999999995</v>
      </c>
    </row>
    <row r="2170" spans="1:7" x14ac:dyDescent="0.2">
      <c r="A2170" s="296" t="s">
        <v>220</v>
      </c>
      <c r="B2170" s="297"/>
      <c r="C2170" s="297"/>
      <c r="D2170" s="297"/>
      <c r="E2170" s="297"/>
      <c r="F2170" s="297"/>
      <c r="G2170" s="299">
        <f>ROUND(G2165+G2169,2)</f>
        <v>4177.6499999999996</v>
      </c>
    </row>
    <row r="2171" spans="1:7" x14ac:dyDescent="0.2">
      <c r="A2171" s="296" t="s">
        <v>221</v>
      </c>
      <c r="B2171" s="297"/>
      <c r="C2171" s="297"/>
      <c r="D2171" s="297"/>
      <c r="E2171" s="297"/>
      <c r="F2171" s="297"/>
      <c r="G2171" s="298">
        <v>1</v>
      </c>
    </row>
    <row r="2172" spans="1:7" x14ac:dyDescent="0.2">
      <c r="A2172" s="296" t="s">
        <v>222</v>
      </c>
      <c r="B2172" s="297"/>
      <c r="C2172" s="297"/>
      <c r="D2172" s="297"/>
      <c r="E2172" s="297"/>
      <c r="F2172" s="297"/>
      <c r="G2172" s="299">
        <f>ROUND(G2170*G2171,2)</f>
        <v>4177.6499999999996</v>
      </c>
    </row>
    <row r="2173" spans="1:7" ht="12.75" customHeight="1" x14ac:dyDescent="0.2">
      <c r="A2173" s="300"/>
      <c r="B2173" s="301"/>
      <c r="C2173" s="301"/>
      <c r="D2173" s="301"/>
      <c r="E2173" s="301"/>
      <c r="F2173" s="301"/>
      <c r="G2173" s="302"/>
    </row>
    <row r="2174" spans="1:7" ht="12.75" customHeight="1" x14ac:dyDescent="0.2">
      <c r="A2174" s="287" t="s">
        <v>657</v>
      </c>
      <c r="B2174" s="288" t="s">
        <v>64</v>
      </c>
      <c r="C2174" s="288"/>
      <c r="D2174" s="288"/>
      <c r="E2174" s="288"/>
      <c r="F2174" s="288"/>
      <c r="G2174" s="289"/>
    </row>
    <row r="2175" spans="1:7" ht="51" x14ac:dyDescent="0.2">
      <c r="A2175" s="287" t="s">
        <v>621</v>
      </c>
      <c r="B2175" s="290" t="s">
        <v>622</v>
      </c>
      <c r="C2175" s="291" t="s">
        <v>207</v>
      </c>
      <c r="D2175" s="291" t="s">
        <v>40</v>
      </c>
      <c r="E2175" s="292"/>
      <c r="F2175" s="283"/>
      <c r="G2175" s="293"/>
    </row>
    <row r="2176" spans="1:7" x14ac:dyDescent="0.2">
      <c r="A2176" s="294">
        <v>38383</v>
      </c>
      <c r="B2176" s="284" t="s">
        <v>309</v>
      </c>
      <c r="C2176" s="295" t="s">
        <v>224</v>
      </c>
      <c r="D2176" s="295" t="s">
        <v>35</v>
      </c>
      <c r="E2176" s="292">
        <v>7.6499999999999999E-2</v>
      </c>
      <c r="F2176" s="283">
        <v>2.38</v>
      </c>
      <c r="G2176" s="293">
        <v>0.18</v>
      </c>
    </row>
    <row r="2177" spans="1:7" ht="38.25" x14ac:dyDescent="0.2">
      <c r="A2177" s="294" t="s">
        <v>310</v>
      </c>
      <c r="B2177" s="284" t="s">
        <v>311</v>
      </c>
      <c r="C2177" s="295" t="s">
        <v>207</v>
      </c>
      <c r="D2177" s="295" t="s">
        <v>210</v>
      </c>
      <c r="E2177" s="292">
        <v>0.32790000000000002</v>
      </c>
      <c r="F2177" s="283">
        <v>20.07</v>
      </c>
      <c r="G2177" s="293">
        <v>6.58</v>
      </c>
    </row>
    <row r="2178" spans="1:7" ht="25.5" x14ac:dyDescent="0.2">
      <c r="A2178" s="294" t="s">
        <v>312</v>
      </c>
      <c r="B2178" s="284" t="s">
        <v>313</v>
      </c>
      <c r="C2178" s="295" t="s">
        <v>207</v>
      </c>
      <c r="D2178" s="295" t="s">
        <v>210</v>
      </c>
      <c r="E2178" s="292">
        <v>0.32790000000000002</v>
      </c>
      <c r="F2178" s="283">
        <v>23.53</v>
      </c>
      <c r="G2178" s="293">
        <v>7.72</v>
      </c>
    </row>
    <row r="2179" spans="1:7" ht="25.5" x14ac:dyDescent="0.2">
      <c r="A2179" s="294">
        <v>9867</v>
      </c>
      <c r="B2179" s="284" t="s">
        <v>1244</v>
      </c>
      <c r="C2179" s="295" t="s">
        <v>224</v>
      </c>
      <c r="D2179" s="295" t="s">
        <v>40</v>
      </c>
      <c r="E2179" s="292">
        <v>1.0492999999999999</v>
      </c>
      <c r="F2179" s="283">
        <v>4.33</v>
      </c>
      <c r="G2179" s="293">
        <v>4.54</v>
      </c>
    </row>
    <row r="2180" spans="1:7" x14ac:dyDescent="0.2">
      <c r="A2180" s="296" t="s">
        <v>213</v>
      </c>
      <c r="B2180" s="297"/>
      <c r="C2180" s="297"/>
      <c r="D2180" s="297"/>
      <c r="E2180" s="297"/>
      <c r="F2180" s="297"/>
      <c r="G2180" s="298">
        <v>8.57</v>
      </c>
    </row>
    <row r="2181" spans="1:7" x14ac:dyDescent="0.2">
      <c r="A2181" s="296" t="s">
        <v>214</v>
      </c>
      <c r="B2181" s="297"/>
      <c r="C2181" s="297"/>
      <c r="D2181" s="297"/>
      <c r="E2181" s="297"/>
      <c r="F2181" s="297"/>
      <c r="G2181" s="298">
        <v>10.45</v>
      </c>
    </row>
    <row r="2182" spans="1:7" x14ac:dyDescent="0.2">
      <c r="A2182" s="296" t="s">
        <v>215</v>
      </c>
      <c r="B2182" s="297"/>
      <c r="C2182" s="297"/>
      <c r="D2182" s="297"/>
      <c r="E2182" s="297"/>
      <c r="F2182" s="297"/>
      <c r="G2182" s="299">
        <v>19.02</v>
      </c>
    </row>
    <row r="2183" spans="1:7" x14ac:dyDescent="0.2">
      <c r="A2183" s="296" t="s">
        <v>2158</v>
      </c>
      <c r="B2183" s="297"/>
      <c r="C2183" s="297"/>
      <c r="D2183" s="297"/>
      <c r="E2183" s="297"/>
      <c r="F2183" s="297"/>
      <c r="G2183" s="298">
        <v>9.8599999997764822</v>
      </c>
    </row>
    <row r="2184" spans="1:7" x14ac:dyDescent="0.2">
      <c r="A2184" s="296" t="s">
        <v>217</v>
      </c>
      <c r="B2184" s="297"/>
      <c r="C2184" s="297"/>
      <c r="D2184" s="297"/>
      <c r="E2184" s="297"/>
      <c r="F2184" s="297"/>
      <c r="G2184" s="298">
        <v>6.06</v>
      </c>
    </row>
    <row r="2185" spans="1:7" x14ac:dyDescent="0.2">
      <c r="A2185" s="296" t="s">
        <v>218</v>
      </c>
      <c r="B2185" s="297"/>
      <c r="C2185" s="297"/>
      <c r="D2185" s="297"/>
      <c r="E2185" s="297"/>
      <c r="F2185" s="297"/>
      <c r="G2185" s="298">
        <v>0</v>
      </c>
    </row>
    <row r="2186" spans="1:7" x14ac:dyDescent="0.2">
      <c r="A2186" s="296" t="s">
        <v>219</v>
      </c>
      <c r="B2186" s="297"/>
      <c r="C2186" s="297"/>
      <c r="D2186" s="297"/>
      <c r="E2186" s="297"/>
      <c r="F2186" s="297"/>
      <c r="G2186" s="298">
        <v>15.919999999999998</v>
      </c>
    </row>
    <row r="2187" spans="1:7" x14ac:dyDescent="0.2">
      <c r="A2187" s="296" t="s">
        <v>220</v>
      </c>
      <c r="B2187" s="297"/>
      <c r="C2187" s="297"/>
      <c r="D2187" s="297"/>
      <c r="E2187" s="297"/>
      <c r="F2187" s="297"/>
      <c r="G2187" s="299">
        <f>ROUND(G2182+G2186,2)</f>
        <v>34.94</v>
      </c>
    </row>
    <row r="2188" spans="1:7" x14ac:dyDescent="0.2">
      <c r="A2188" s="296" t="s">
        <v>221</v>
      </c>
      <c r="B2188" s="297"/>
      <c r="C2188" s="297"/>
      <c r="D2188" s="297"/>
      <c r="E2188" s="297"/>
      <c r="F2188" s="297"/>
      <c r="G2188" s="298">
        <v>5</v>
      </c>
    </row>
    <row r="2189" spans="1:7" x14ac:dyDescent="0.2">
      <c r="A2189" s="296" t="s">
        <v>222</v>
      </c>
      <c r="B2189" s="297"/>
      <c r="C2189" s="297"/>
      <c r="D2189" s="297"/>
      <c r="E2189" s="297"/>
      <c r="F2189" s="297"/>
      <c r="G2189" s="299">
        <f>ROUND(G2187*G2188,2)</f>
        <v>174.7</v>
      </c>
    </row>
    <row r="2190" spans="1:7" x14ac:dyDescent="0.2">
      <c r="A2190" s="300"/>
      <c r="B2190" s="301"/>
      <c r="C2190" s="301"/>
      <c r="D2190" s="301"/>
      <c r="E2190" s="301"/>
      <c r="F2190" s="301"/>
      <c r="G2190" s="302"/>
    </row>
    <row r="2191" spans="1:7" ht="51" x14ac:dyDescent="0.2">
      <c r="A2191" s="287" t="s">
        <v>623</v>
      </c>
      <c r="B2191" s="290" t="s">
        <v>624</v>
      </c>
      <c r="C2191" s="291" t="s">
        <v>207</v>
      </c>
      <c r="D2191" s="291" t="s">
        <v>35</v>
      </c>
      <c r="E2191" s="292"/>
      <c r="F2191" s="283"/>
      <c r="G2191" s="293"/>
    </row>
    <row r="2192" spans="1:7" ht="25.5" x14ac:dyDescent="0.2">
      <c r="A2192" s="294">
        <v>122</v>
      </c>
      <c r="B2192" s="284" t="s">
        <v>331</v>
      </c>
      <c r="C2192" s="295" t="s">
        <v>224</v>
      </c>
      <c r="D2192" s="295" t="s">
        <v>35</v>
      </c>
      <c r="E2192" s="292">
        <v>4.7000000000000002E-3</v>
      </c>
      <c r="F2192" s="283">
        <v>60.78</v>
      </c>
      <c r="G2192" s="293">
        <v>0.28999999999999998</v>
      </c>
    </row>
    <row r="2193" spans="1:7" ht="25.5" x14ac:dyDescent="0.2">
      <c r="A2193" s="294">
        <v>1955</v>
      </c>
      <c r="B2193" s="284" t="s">
        <v>1245</v>
      </c>
      <c r="C2193" s="295" t="s">
        <v>224</v>
      </c>
      <c r="D2193" s="295" t="s">
        <v>35</v>
      </c>
      <c r="E2193" s="292">
        <v>1</v>
      </c>
      <c r="F2193" s="283">
        <v>2.4900000000000002</v>
      </c>
      <c r="G2193" s="293">
        <v>2.4900000000000002</v>
      </c>
    </row>
    <row r="2194" spans="1:7" ht="25.5" x14ac:dyDescent="0.2">
      <c r="A2194" s="294">
        <v>20083</v>
      </c>
      <c r="B2194" s="284" t="s">
        <v>333</v>
      </c>
      <c r="C2194" s="295" t="s">
        <v>224</v>
      </c>
      <c r="D2194" s="295" t="s">
        <v>35</v>
      </c>
      <c r="E2194" s="292">
        <v>6.0000000000000001E-3</v>
      </c>
      <c r="F2194" s="283">
        <v>68.86</v>
      </c>
      <c r="G2194" s="293">
        <v>0.41</v>
      </c>
    </row>
    <row r="2195" spans="1:7" x14ac:dyDescent="0.2">
      <c r="A2195" s="294">
        <v>38383</v>
      </c>
      <c r="B2195" s="284" t="s">
        <v>309</v>
      </c>
      <c r="C2195" s="295" t="s">
        <v>224</v>
      </c>
      <c r="D2195" s="295" t="s">
        <v>35</v>
      </c>
      <c r="E2195" s="292">
        <v>2.9100000000000001E-2</v>
      </c>
      <c r="F2195" s="283">
        <v>2.38</v>
      </c>
      <c r="G2195" s="293">
        <v>7.0000000000000007E-2</v>
      </c>
    </row>
    <row r="2196" spans="1:7" ht="38.25" x14ac:dyDescent="0.2">
      <c r="A2196" s="294" t="s">
        <v>310</v>
      </c>
      <c r="B2196" s="284" t="s">
        <v>311</v>
      </c>
      <c r="C2196" s="295" t="s">
        <v>207</v>
      </c>
      <c r="D2196" s="295" t="s">
        <v>210</v>
      </c>
      <c r="E2196" s="292">
        <v>0.13109999999999999</v>
      </c>
      <c r="F2196" s="283">
        <v>20.07</v>
      </c>
      <c r="G2196" s="293">
        <v>2.63</v>
      </c>
    </row>
    <row r="2197" spans="1:7" ht="25.5" x14ac:dyDescent="0.2">
      <c r="A2197" s="294" t="s">
        <v>312</v>
      </c>
      <c r="B2197" s="284" t="s">
        <v>313</v>
      </c>
      <c r="C2197" s="295" t="s">
        <v>207</v>
      </c>
      <c r="D2197" s="295" t="s">
        <v>210</v>
      </c>
      <c r="E2197" s="292">
        <v>0.13109999999999999</v>
      </c>
      <c r="F2197" s="283">
        <v>23.53</v>
      </c>
      <c r="G2197" s="293">
        <v>3.08</v>
      </c>
    </row>
    <row r="2198" spans="1:7" x14ac:dyDescent="0.2">
      <c r="A2198" s="296" t="s">
        <v>213</v>
      </c>
      <c r="B2198" s="297"/>
      <c r="C2198" s="297"/>
      <c r="D2198" s="297"/>
      <c r="E2198" s="297"/>
      <c r="F2198" s="297"/>
      <c r="G2198" s="298">
        <v>3.42</v>
      </c>
    </row>
    <row r="2199" spans="1:7" x14ac:dyDescent="0.2">
      <c r="A2199" s="296" t="s">
        <v>214</v>
      </c>
      <c r="B2199" s="297"/>
      <c r="C2199" s="297"/>
      <c r="D2199" s="297"/>
      <c r="E2199" s="297"/>
      <c r="F2199" s="297"/>
      <c r="G2199" s="298">
        <v>5.5500000000000007</v>
      </c>
    </row>
    <row r="2200" spans="1:7" x14ac:dyDescent="0.2">
      <c r="A2200" s="296" t="s">
        <v>215</v>
      </c>
      <c r="B2200" s="297"/>
      <c r="C2200" s="297"/>
      <c r="D2200" s="297"/>
      <c r="E2200" s="297"/>
      <c r="F2200" s="297"/>
      <c r="G2200" s="299">
        <v>8.9700000000000006</v>
      </c>
    </row>
    <row r="2201" spans="1:7" x14ac:dyDescent="0.2">
      <c r="A2201" s="296" t="s">
        <v>2158</v>
      </c>
      <c r="B2201" s="297"/>
      <c r="C2201" s="297"/>
      <c r="D2201" s="297"/>
      <c r="E2201" s="297"/>
      <c r="F2201" s="297"/>
      <c r="G2201" s="298">
        <v>3.9399999999999982</v>
      </c>
    </row>
    <row r="2202" spans="1:7" x14ac:dyDescent="0.2">
      <c r="A2202" s="296" t="s">
        <v>217</v>
      </c>
      <c r="B2202" s="297"/>
      <c r="C2202" s="297"/>
      <c r="D2202" s="297"/>
      <c r="E2202" s="297"/>
      <c r="F2202" s="297"/>
      <c r="G2202" s="298">
        <v>2.71</v>
      </c>
    </row>
    <row r="2203" spans="1:7" x14ac:dyDescent="0.2">
      <c r="A2203" s="296" t="s">
        <v>218</v>
      </c>
      <c r="B2203" s="297"/>
      <c r="C2203" s="297"/>
      <c r="D2203" s="297"/>
      <c r="E2203" s="297"/>
      <c r="F2203" s="297"/>
      <c r="G2203" s="298">
        <v>0</v>
      </c>
    </row>
    <row r="2204" spans="1:7" x14ac:dyDescent="0.2">
      <c r="A2204" s="296" t="s">
        <v>219</v>
      </c>
      <c r="B2204" s="297"/>
      <c r="C2204" s="297"/>
      <c r="D2204" s="297"/>
      <c r="E2204" s="297"/>
      <c r="F2204" s="297"/>
      <c r="G2204" s="298">
        <v>6.6499999999999986</v>
      </c>
    </row>
    <row r="2205" spans="1:7" x14ac:dyDescent="0.2">
      <c r="A2205" s="296" t="s">
        <v>220</v>
      </c>
      <c r="B2205" s="297"/>
      <c r="C2205" s="297"/>
      <c r="D2205" s="297"/>
      <c r="E2205" s="297"/>
      <c r="F2205" s="297"/>
      <c r="G2205" s="299">
        <f>ROUND(G2200+G2204,2)</f>
        <v>15.62</v>
      </c>
    </row>
    <row r="2206" spans="1:7" x14ac:dyDescent="0.2">
      <c r="A2206" s="296" t="s">
        <v>221</v>
      </c>
      <c r="B2206" s="297"/>
      <c r="C2206" s="297"/>
      <c r="D2206" s="297"/>
      <c r="E2206" s="297"/>
      <c r="F2206" s="297"/>
      <c r="G2206" s="298">
        <v>2</v>
      </c>
    </row>
    <row r="2207" spans="1:7" x14ac:dyDescent="0.2">
      <c r="A2207" s="296" t="s">
        <v>222</v>
      </c>
      <c r="B2207" s="297"/>
      <c r="C2207" s="297"/>
      <c r="D2207" s="297"/>
      <c r="E2207" s="297"/>
      <c r="F2207" s="297"/>
      <c r="G2207" s="299">
        <f>ROUND(G2205*G2206,2)</f>
        <v>31.24</v>
      </c>
    </row>
    <row r="2208" spans="1:7" x14ac:dyDescent="0.2">
      <c r="A2208" s="300"/>
      <c r="B2208" s="301"/>
      <c r="C2208" s="301"/>
      <c r="D2208" s="301"/>
      <c r="E2208" s="301"/>
      <c r="F2208" s="301"/>
      <c r="G2208" s="302"/>
    </row>
    <row r="2209" spans="1:7" ht="51" x14ac:dyDescent="0.2">
      <c r="A2209" s="287" t="s">
        <v>67</v>
      </c>
      <c r="B2209" s="290" t="s">
        <v>68</v>
      </c>
      <c r="C2209" s="291" t="s">
        <v>207</v>
      </c>
      <c r="D2209" s="291" t="s">
        <v>35</v>
      </c>
      <c r="E2209" s="292"/>
      <c r="F2209" s="283"/>
      <c r="G2209" s="293"/>
    </row>
    <row r="2210" spans="1:7" ht="25.5" x14ac:dyDescent="0.2">
      <c r="A2210" s="294">
        <v>122</v>
      </c>
      <c r="B2210" s="284" t="s">
        <v>331</v>
      </c>
      <c r="C2210" s="295" t="s">
        <v>224</v>
      </c>
      <c r="D2210" s="295" t="s">
        <v>35</v>
      </c>
      <c r="E2210" s="292">
        <v>7.1000000000000004E-3</v>
      </c>
      <c r="F2210" s="283">
        <v>60.78</v>
      </c>
      <c r="G2210" s="293">
        <v>0.43</v>
      </c>
    </row>
    <row r="2211" spans="1:7" ht="25.5" x14ac:dyDescent="0.2">
      <c r="A2211" s="294">
        <v>1956</v>
      </c>
      <c r="B2211" s="284" t="s">
        <v>332</v>
      </c>
      <c r="C2211" s="295" t="s">
        <v>224</v>
      </c>
      <c r="D2211" s="295" t="s">
        <v>35</v>
      </c>
      <c r="E2211" s="292">
        <v>1</v>
      </c>
      <c r="F2211" s="283">
        <v>3.51</v>
      </c>
      <c r="G2211" s="293">
        <v>3.51</v>
      </c>
    </row>
    <row r="2212" spans="1:7" ht="25.5" x14ac:dyDescent="0.2">
      <c r="A2212" s="294">
        <v>20083</v>
      </c>
      <c r="B2212" s="284" t="s">
        <v>333</v>
      </c>
      <c r="C2212" s="295" t="s">
        <v>224</v>
      </c>
      <c r="D2212" s="295" t="s">
        <v>35</v>
      </c>
      <c r="E2212" s="292">
        <v>8.0000000000000002E-3</v>
      </c>
      <c r="F2212" s="283">
        <v>68.86</v>
      </c>
      <c r="G2212" s="293">
        <v>0.55000000000000004</v>
      </c>
    </row>
    <row r="2213" spans="1:7" x14ac:dyDescent="0.2">
      <c r="A2213" s="294">
        <v>38383</v>
      </c>
      <c r="B2213" s="284" t="s">
        <v>309</v>
      </c>
      <c r="C2213" s="295" t="s">
        <v>224</v>
      </c>
      <c r="D2213" s="295" t="s">
        <v>35</v>
      </c>
      <c r="E2213" s="292">
        <v>3.3799999999999997E-2</v>
      </c>
      <c r="F2213" s="283">
        <v>2.38</v>
      </c>
      <c r="G2213" s="293">
        <v>0.08</v>
      </c>
    </row>
    <row r="2214" spans="1:7" ht="38.25" x14ac:dyDescent="0.2">
      <c r="A2214" s="294" t="s">
        <v>310</v>
      </c>
      <c r="B2214" s="284" t="s">
        <v>311</v>
      </c>
      <c r="C2214" s="295" t="s">
        <v>207</v>
      </c>
      <c r="D2214" s="295" t="s">
        <v>210</v>
      </c>
      <c r="E2214" s="292">
        <v>0.152</v>
      </c>
      <c r="F2214" s="283">
        <v>20.07</v>
      </c>
      <c r="G2214" s="293">
        <v>3.05</v>
      </c>
    </row>
    <row r="2215" spans="1:7" ht="25.5" x14ac:dyDescent="0.2">
      <c r="A2215" s="294" t="s">
        <v>312</v>
      </c>
      <c r="B2215" s="284" t="s">
        <v>313</v>
      </c>
      <c r="C2215" s="295" t="s">
        <v>207</v>
      </c>
      <c r="D2215" s="295" t="s">
        <v>210</v>
      </c>
      <c r="E2215" s="292">
        <v>0.152</v>
      </c>
      <c r="F2215" s="283">
        <v>23.53</v>
      </c>
      <c r="G2215" s="293">
        <v>3.58</v>
      </c>
    </row>
    <row r="2216" spans="1:7" x14ac:dyDescent="0.2">
      <c r="A2216" s="296" t="s">
        <v>213</v>
      </c>
      <c r="B2216" s="297"/>
      <c r="C2216" s="297"/>
      <c r="D2216" s="297"/>
      <c r="E2216" s="297"/>
      <c r="F2216" s="297"/>
      <c r="G2216" s="298">
        <v>3.97</v>
      </c>
    </row>
    <row r="2217" spans="1:7" x14ac:dyDescent="0.2">
      <c r="A2217" s="296" t="s">
        <v>214</v>
      </c>
      <c r="B2217" s="297"/>
      <c r="C2217" s="297"/>
      <c r="D2217" s="297"/>
      <c r="E2217" s="297"/>
      <c r="F2217" s="297"/>
      <c r="G2217" s="298">
        <v>7.2299999999999986</v>
      </c>
    </row>
    <row r="2218" spans="1:7" x14ac:dyDescent="0.2">
      <c r="A2218" s="296" t="s">
        <v>215</v>
      </c>
      <c r="B2218" s="297"/>
      <c r="C2218" s="297"/>
      <c r="D2218" s="297"/>
      <c r="E2218" s="297"/>
      <c r="F2218" s="297"/>
      <c r="G2218" s="299">
        <v>11.2</v>
      </c>
    </row>
    <row r="2219" spans="1:7" x14ac:dyDescent="0.2">
      <c r="A2219" s="296" t="s">
        <v>2158</v>
      </c>
      <c r="B2219" s="297"/>
      <c r="C2219" s="297"/>
      <c r="D2219" s="297"/>
      <c r="E2219" s="297"/>
      <c r="F2219" s="297"/>
      <c r="G2219" s="298">
        <v>4.5699999999999985</v>
      </c>
    </row>
    <row r="2220" spans="1:7" x14ac:dyDescent="0.2">
      <c r="A2220" s="296" t="s">
        <v>217</v>
      </c>
      <c r="B2220" s="297"/>
      <c r="C2220" s="297"/>
      <c r="D2220" s="297"/>
      <c r="E2220" s="297"/>
      <c r="F2220" s="297"/>
      <c r="G2220" s="298">
        <v>3.31</v>
      </c>
    </row>
    <row r="2221" spans="1:7" x14ac:dyDescent="0.2">
      <c r="A2221" s="296" t="s">
        <v>218</v>
      </c>
      <c r="B2221" s="297"/>
      <c r="C2221" s="297"/>
      <c r="D2221" s="297"/>
      <c r="E2221" s="297"/>
      <c r="F2221" s="297"/>
      <c r="G2221" s="298">
        <v>0</v>
      </c>
    </row>
    <row r="2222" spans="1:7" x14ac:dyDescent="0.2">
      <c r="A2222" s="296" t="s">
        <v>219</v>
      </c>
      <c r="B2222" s="297"/>
      <c r="C2222" s="297"/>
      <c r="D2222" s="297"/>
      <c r="E2222" s="297"/>
      <c r="F2222" s="297"/>
      <c r="G2222" s="298">
        <v>7.879999999999999</v>
      </c>
    </row>
    <row r="2223" spans="1:7" x14ac:dyDescent="0.2">
      <c r="A2223" s="296" t="s">
        <v>220</v>
      </c>
      <c r="B2223" s="297"/>
      <c r="C2223" s="297"/>
      <c r="D2223" s="297"/>
      <c r="E2223" s="297"/>
      <c r="F2223" s="297"/>
      <c r="G2223" s="299">
        <f>ROUND(G2218+G2222,2)</f>
        <v>19.079999999999998</v>
      </c>
    </row>
    <row r="2224" spans="1:7" x14ac:dyDescent="0.2">
      <c r="A2224" s="296" t="s">
        <v>221</v>
      </c>
      <c r="B2224" s="297"/>
      <c r="C2224" s="297"/>
      <c r="D2224" s="297"/>
      <c r="E2224" s="297"/>
      <c r="F2224" s="297"/>
      <c r="G2224" s="298">
        <v>26</v>
      </c>
    </row>
    <row r="2225" spans="1:7" x14ac:dyDescent="0.2">
      <c r="A2225" s="296" t="s">
        <v>222</v>
      </c>
      <c r="B2225" s="297"/>
      <c r="C2225" s="297"/>
      <c r="D2225" s="297"/>
      <c r="E2225" s="297"/>
      <c r="F2225" s="297"/>
      <c r="G2225" s="299">
        <f>ROUND(G2223*G2224,2)</f>
        <v>496.08</v>
      </c>
    </row>
    <row r="2226" spans="1:7" x14ac:dyDescent="0.2">
      <c r="A2226" s="300"/>
      <c r="B2226" s="301"/>
      <c r="C2226" s="301"/>
      <c r="D2226" s="301"/>
      <c r="E2226" s="301"/>
      <c r="F2226" s="301"/>
      <c r="G2226" s="302"/>
    </row>
    <row r="2227" spans="1:7" ht="63.75" x14ac:dyDescent="0.2">
      <c r="A2227" s="287" t="s">
        <v>625</v>
      </c>
      <c r="B2227" s="290" t="s">
        <v>626</v>
      </c>
      <c r="C2227" s="291" t="s">
        <v>207</v>
      </c>
      <c r="D2227" s="291" t="s">
        <v>35</v>
      </c>
      <c r="E2227" s="292"/>
      <c r="F2227" s="283"/>
      <c r="G2227" s="293"/>
    </row>
    <row r="2228" spans="1:7" ht="25.5" x14ac:dyDescent="0.2">
      <c r="A2228" s="294">
        <v>122</v>
      </c>
      <c r="B2228" s="284" t="s">
        <v>331</v>
      </c>
      <c r="C2228" s="295" t="s">
        <v>224</v>
      </c>
      <c r="D2228" s="295" t="s">
        <v>35</v>
      </c>
      <c r="E2228" s="292">
        <v>5.8999999999999999E-3</v>
      </c>
      <c r="F2228" s="283">
        <v>60.78</v>
      </c>
      <c r="G2228" s="293">
        <v>0.36</v>
      </c>
    </row>
    <row r="2229" spans="1:7" ht="25.5" x14ac:dyDescent="0.2">
      <c r="A2229" s="294">
        <v>20083</v>
      </c>
      <c r="B2229" s="284" t="s">
        <v>333</v>
      </c>
      <c r="C2229" s="295" t="s">
        <v>224</v>
      </c>
      <c r="D2229" s="295" t="s">
        <v>35</v>
      </c>
      <c r="E2229" s="292">
        <v>7.0000000000000001E-3</v>
      </c>
      <c r="F2229" s="283">
        <v>68.86</v>
      </c>
      <c r="G2229" s="293">
        <v>0.48</v>
      </c>
    </row>
    <row r="2230" spans="1:7" ht="38.25" x14ac:dyDescent="0.2">
      <c r="A2230" s="294">
        <v>3524</v>
      </c>
      <c r="B2230" s="284" t="s">
        <v>1246</v>
      </c>
      <c r="C2230" s="295" t="s">
        <v>224</v>
      </c>
      <c r="D2230" s="295" t="s">
        <v>35</v>
      </c>
      <c r="E2230" s="292">
        <v>1</v>
      </c>
      <c r="F2230" s="283">
        <v>9.49</v>
      </c>
      <c r="G2230" s="293">
        <v>9.49</v>
      </c>
    </row>
    <row r="2231" spans="1:7" x14ac:dyDescent="0.2">
      <c r="A2231" s="294">
        <v>38383</v>
      </c>
      <c r="B2231" s="284" t="s">
        <v>309</v>
      </c>
      <c r="C2231" s="295" t="s">
        <v>224</v>
      </c>
      <c r="D2231" s="295" t="s">
        <v>35</v>
      </c>
      <c r="E2231" s="292">
        <v>3.3799999999999997E-2</v>
      </c>
      <c r="F2231" s="283">
        <v>2.38</v>
      </c>
      <c r="G2231" s="293">
        <v>0.08</v>
      </c>
    </row>
    <row r="2232" spans="1:7" ht="38.25" x14ac:dyDescent="0.2">
      <c r="A2232" s="294" t="s">
        <v>310</v>
      </c>
      <c r="B2232" s="284" t="s">
        <v>311</v>
      </c>
      <c r="C2232" s="295" t="s">
        <v>207</v>
      </c>
      <c r="D2232" s="295" t="s">
        <v>210</v>
      </c>
      <c r="E2232" s="292">
        <v>0.1416</v>
      </c>
      <c r="F2232" s="283">
        <v>20.07</v>
      </c>
      <c r="G2232" s="293">
        <v>2.84</v>
      </c>
    </row>
    <row r="2233" spans="1:7" ht="25.5" x14ac:dyDescent="0.2">
      <c r="A2233" s="294" t="s">
        <v>312</v>
      </c>
      <c r="B2233" s="284" t="s">
        <v>313</v>
      </c>
      <c r="C2233" s="295" t="s">
        <v>207</v>
      </c>
      <c r="D2233" s="295" t="s">
        <v>210</v>
      </c>
      <c r="E2233" s="292">
        <v>0.1416</v>
      </c>
      <c r="F2233" s="283">
        <v>23.53</v>
      </c>
      <c r="G2233" s="293">
        <v>3.33</v>
      </c>
    </row>
    <row r="2234" spans="1:7" x14ac:dyDescent="0.2">
      <c r="A2234" s="296" t="s">
        <v>213</v>
      </c>
      <c r="B2234" s="297"/>
      <c r="C2234" s="297"/>
      <c r="D2234" s="297"/>
      <c r="E2234" s="297"/>
      <c r="F2234" s="297"/>
      <c r="G2234" s="298">
        <v>3.7</v>
      </c>
    </row>
    <row r="2235" spans="1:7" x14ac:dyDescent="0.2">
      <c r="A2235" s="296" t="s">
        <v>214</v>
      </c>
      <c r="B2235" s="297"/>
      <c r="C2235" s="297"/>
      <c r="D2235" s="297"/>
      <c r="E2235" s="297"/>
      <c r="F2235" s="297"/>
      <c r="G2235" s="298">
        <v>12.89</v>
      </c>
    </row>
    <row r="2236" spans="1:7" x14ac:dyDescent="0.2">
      <c r="A2236" s="296" t="s">
        <v>215</v>
      </c>
      <c r="B2236" s="297"/>
      <c r="C2236" s="297"/>
      <c r="D2236" s="297"/>
      <c r="E2236" s="297"/>
      <c r="F2236" s="297"/>
      <c r="G2236" s="299">
        <v>16.59</v>
      </c>
    </row>
    <row r="2237" spans="1:7" x14ac:dyDescent="0.2">
      <c r="A2237" s="296" t="s">
        <v>2158</v>
      </c>
      <c r="B2237" s="297"/>
      <c r="C2237" s="297"/>
      <c r="D2237" s="297"/>
      <c r="E2237" s="297"/>
      <c r="F2237" s="297"/>
      <c r="G2237" s="298">
        <v>4.25</v>
      </c>
    </row>
    <row r="2238" spans="1:7" x14ac:dyDescent="0.2">
      <c r="A2238" s="296" t="s">
        <v>217</v>
      </c>
      <c r="B2238" s="297"/>
      <c r="C2238" s="297"/>
      <c r="D2238" s="297"/>
      <c r="E2238" s="297"/>
      <c r="F2238" s="297"/>
      <c r="G2238" s="298">
        <v>4.38</v>
      </c>
    </row>
    <row r="2239" spans="1:7" x14ac:dyDescent="0.2">
      <c r="A2239" s="296" t="s">
        <v>218</v>
      </c>
      <c r="B2239" s="297"/>
      <c r="C2239" s="297"/>
      <c r="D2239" s="297"/>
      <c r="E2239" s="297"/>
      <c r="F2239" s="297"/>
      <c r="G2239" s="298">
        <v>0</v>
      </c>
    </row>
    <row r="2240" spans="1:7" x14ac:dyDescent="0.2">
      <c r="A2240" s="296" t="s">
        <v>219</v>
      </c>
      <c r="B2240" s="297"/>
      <c r="C2240" s="297"/>
      <c r="D2240" s="297"/>
      <c r="E2240" s="297"/>
      <c r="F2240" s="297"/>
      <c r="G2240" s="298">
        <v>8.629999999999999</v>
      </c>
    </row>
    <row r="2241" spans="1:7" x14ac:dyDescent="0.2">
      <c r="A2241" s="296" t="s">
        <v>220</v>
      </c>
      <c r="B2241" s="297"/>
      <c r="C2241" s="297"/>
      <c r="D2241" s="297"/>
      <c r="E2241" s="297"/>
      <c r="F2241" s="297"/>
      <c r="G2241" s="299">
        <f>ROUND(G2236+G2240,2)</f>
        <v>25.22</v>
      </c>
    </row>
    <row r="2242" spans="1:7" x14ac:dyDescent="0.2">
      <c r="A2242" s="296" t="s">
        <v>221</v>
      </c>
      <c r="B2242" s="297"/>
      <c r="C2242" s="297"/>
      <c r="D2242" s="297"/>
      <c r="E2242" s="297"/>
      <c r="F2242" s="297"/>
      <c r="G2242" s="298">
        <v>3</v>
      </c>
    </row>
    <row r="2243" spans="1:7" x14ac:dyDescent="0.2">
      <c r="A2243" s="296" t="s">
        <v>222</v>
      </c>
      <c r="B2243" s="297"/>
      <c r="C2243" s="297"/>
      <c r="D2243" s="297"/>
      <c r="E2243" s="297"/>
      <c r="F2243" s="297"/>
      <c r="G2243" s="299">
        <f>ROUND(G2241*G2242,2)</f>
        <v>75.66</v>
      </c>
    </row>
    <row r="2244" spans="1:7" x14ac:dyDescent="0.2">
      <c r="A2244" s="300"/>
      <c r="B2244" s="301"/>
      <c r="C2244" s="301"/>
      <c r="D2244" s="301"/>
      <c r="E2244" s="301"/>
      <c r="F2244" s="301"/>
      <c r="G2244" s="302"/>
    </row>
    <row r="2245" spans="1:7" ht="51" x14ac:dyDescent="0.2">
      <c r="A2245" s="287" t="s">
        <v>627</v>
      </c>
      <c r="B2245" s="290" t="s">
        <v>628</v>
      </c>
      <c r="C2245" s="291" t="s">
        <v>207</v>
      </c>
      <c r="D2245" s="291" t="s">
        <v>35</v>
      </c>
      <c r="E2245" s="292"/>
      <c r="F2245" s="283"/>
      <c r="G2245" s="293"/>
    </row>
    <row r="2246" spans="1:7" ht="25.5" x14ac:dyDescent="0.2">
      <c r="A2246" s="294">
        <v>122</v>
      </c>
      <c r="B2246" s="284" t="s">
        <v>331</v>
      </c>
      <c r="C2246" s="295" t="s">
        <v>224</v>
      </c>
      <c r="D2246" s="295" t="s">
        <v>35</v>
      </c>
      <c r="E2246" s="292">
        <v>7.1000000000000004E-3</v>
      </c>
      <c r="F2246" s="283">
        <v>60.78</v>
      </c>
      <c r="G2246" s="293">
        <v>0.43</v>
      </c>
    </row>
    <row r="2247" spans="1:7" ht="25.5" x14ac:dyDescent="0.2">
      <c r="A2247" s="294">
        <v>20083</v>
      </c>
      <c r="B2247" s="284" t="s">
        <v>333</v>
      </c>
      <c r="C2247" s="295" t="s">
        <v>224</v>
      </c>
      <c r="D2247" s="295" t="s">
        <v>35</v>
      </c>
      <c r="E2247" s="292">
        <v>8.0000000000000002E-3</v>
      </c>
      <c r="F2247" s="283">
        <v>68.86</v>
      </c>
      <c r="G2247" s="293">
        <v>0.55000000000000004</v>
      </c>
    </row>
    <row r="2248" spans="1:7" x14ac:dyDescent="0.2">
      <c r="A2248" s="294">
        <v>38383</v>
      </c>
      <c r="B2248" s="284" t="s">
        <v>309</v>
      </c>
      <c r="C2248" s="295" t="s">
        <v>224</v>
      </c>
      <c r="D2248" s="295" t="s">
        <v>35</v>
      </c>
      <c r="E2248" s="292">
        <v>3.3799999999999997E-2</v>
      </c>
      <c r="F2248" s="283">
        <v>2.38</v>
      </c>
      <c r="G2248" s="293">
        <v>0.08</v>
      </c>
    </row>
    <row r="2249" spans="1:7" ht="25.5" x14ac:dyDescent="0.2">
      <c r="A2249" s="294">
        <v>3904</v>
      </c>
      <c r="B2249" s="284" t="s">
        <v>342</v>
      </c>
      <c r="C2249" s="295" t="s">
        <v>224</v>
      </c>
      <c r="D2249" s="295" t="s">
        <v>35</v>
      </c>
      <c r="E2249" s="292">
        <v>1</v>
      </c>
      <c r="F2249" s="283">
        <v>0.96</v>
      </c>
      <c r="G2249" s="293">
        <v>0.96</v>
      </c>
    </row>
    <row r="2250" spans="1:7" ht="38.25" x14ac:dyDescent="0.2">
      <c r="A2250" s="294" t="s">
        <v>310</v>
      </c>
      <c r="B2250" s="284" t="s">
        <v>311</v>
      </c>
      <c r="C2250" s="295" t="s">
        <v>207</v>
      </c>
      <c r="D2250" s="295" t="s">
        <v>210</v>
      </c>
      <c r="E2250" s="292">
        <v>0.1013</v>
      </c>
      <c r="F2250" s="283">
        <v>20.07</v>
      </c>
      <c r="G2250" s="293">
        <v>2.0299999999999998</v>
      </c>
    </row>
    <row r="2251" spans="1:7" ht="25.5" x14ac:dyDescent="0.2">
      <c r="A2251" s="294" t="s">
        <v>312</v>
      </c>
      <c r="B2251" s="284" t="s">
        <v>313</v>
      </c>
      <c r="C2251" s="295" t="s">
        <v>207</v>
      </c>
      <c r="D2251" s="295" t="s">
        <v>210</v>
      </c>
      <c r="E2251" s="292">
        <v>0.1013</v>
      </c>
      <c r="F2251" s="283">
        <v>23.53</v>
      </c>
      <c r="G2251" s="293">
        <v>2.38</v>
      </c>
    </row>
    <row r="2252" spans="1:7" x14ac:dyDescent="0.2">
      <c r="A2252" s="296" t="s">
        <v>213</v>
      </c>
      <c r="B2252" s="297"/>
      <c r="C2252" s="297"/>
      <c r="D2252" s="297"/>
      <c r="E2252" s="297"/>
      <c r="F2252" s="297"/>
      <c r="G2252" s="298">
        <v>2.65</v>
      </c>
    </row>
    <row r="2253" spans="1:7" x14ac:dyDescent="0.2">
      <c r="A2253" s="296" t="s">
        <v>214</v>
      </c>
      <c r="B2253" s="297"/>
      <c r="C2253" s="297"/>
      <c r="D2253" s="297"/>
      <c r="E2253" s="297"/>
      <c r="F2253" s="297"/>
      <c r="G2253" s="298">
        <v>3.7900000000000005</v>
      </c>
    </row>
    <row r="2254" spans="1:7" x14ac:dyDescent="0.2">
      <c r="A2254" s="296" t="s">
        <v>215</v>
      </c>
      <c r="B2254" s="297"/>
      <c r="C2254" s="297"/>
      <c r="D2254" s="297"/>
      <c r="E2254" s="297"/>
      <c r="F2254" s="297"/>
      <c r="G2254" s="299">
        <v>6.44</v>
      </c>
    </row>
    <row r="2255" spans="1:7" x14ac:dyDescent="0.2">
      <c r="A2255" s="296" t="s">
        <v>2158</v>
      </c>
      <c r="B2255" s="297"/>
      <c r="C2255" s="297"/>
      <c r="D2255" s="297"/>
      <c r="E2255" s="297"/>
      <c r="F2255" s="297"/>
      <c r="G2255" s="298">
        <v>3.04</v>
      </c>
    </row>
    <row r="2256" spans="1:7" x14ac:dyDescent="0.2">
      <c r="A2256" s="296" t="s">
        <v>217</v>
      </c>
      <c r="B2256" s="297"/>
      <c r="C2256" s="297"/>
      <c r="D2256" s="297"/>
      <c r="E2256" s="297"/>
      <c r="F2256" s="297"/>
      <c r="G2256" s="298">
        <v>1.99</v>
      </c>
    </row>
    <row r="2257" spans="1:7" x14ac:dyDescent="0.2">
      <c r="A2257" s="296" t="s">
        <v>218</v>
      </c>
      <c r="B2257" s="297"/>
      <c r="C2257" s="297"/>
      <c r="D2257" s="297"/>
      <c r="E2257" s="297"/>
      <c r="F2257" s="297"/>
      <c r="G2257" s="298">
        <v>0</v>
      </c>
    </row>
    <row r="2258" spans="1:7" x14ac:dyDescent="0.2">
      <c r="A2258" s="296" t="s">
        <v>219</v>
      </c>
      <c r="B2258" s="297"/>
      <c r="C2258" s="297"/>
      <c r="D2258" s="297"/>
      <c r="E2258" s="297"/>
      <c r="F2258" s="297"/>
      <c r="G2258" s="298">
        <v>5.03</v>
      </c>
    </row>
    <row r="2259" spans="1:7" x14ac:dyDescent="0.2">
      <c r="A2259" s="296" t="s">
        <v>220</v>
      </c>
      <c r="B2259" s="297"/>
      <c r="C2259" s="297"/>
      <c r="D2259" s="297"/>
      <c r="E2259" s="297"/>
      <c r="F2259" s="297"/>
      <c r="G2259" s="299">
        <f>ROUND(G2254+G2258,2)</f>
        <v>11.47</v>
      </c>
    </row>
    <row r="2260" spans="1:7" x14ac:dyDescent="0.2">
      <c r="A2260" s="296" t="s">
        <v>221</v>
      </c>
      <c r="B2260" s="297"/>
      <c r="C2260" s="297"/>
      <c r="D2260" s="297"/>
      <c r="E2260" s="297"/>
      <c r="F2260" s="297"/>
      <c r="G2260" s="298">
        <v>7</v>
      </c>
    </row>
    <row r="2261" spans="1:7" x14ac:dyDescent="0.2">
      <c r="A2261" s="296" t="s">
        <v>222</v>
      </c>
      <c r="B2261" s="297"/>
      <c r="C2261" s="297"/>
      <c r="D2261" s="297"/>
      <c r="E2261" s="297"/>
      <c r="F2261" s="297"/>
      <c r="G2261" s="299">
        <f>ROUND(G2259*G2260,2)</f>
        <v>80.290000000000006</v>
      </c>
    </row>
    <row r="2262" spans="1:7" x14ac:dyDescent="0.2">
      <c r="A2262" s="300"/>
      <c r="B2262" s="301"/>
      <c r="C2262" s="301"/>
      <c r="D2262" s="301"/>
      <c r="E2262" s="301"/>
      <c r="F2262" s="301"/>
      <c r="G2262" s="302"/>
    </row>
    <row r="2263" spans="1:7" ht="63.75" x14ac:dyDescent="0.2">
      <c r="A2263" s="287" t="s">
        <v>69</v>
      </c>
      <c r="B2263" s="290" t="s">
        <v>613</v>
      </c>
      <c r="C2263" s="291" t="s">
        <v>207</v>
      </c>
      <c r="D2263" s="291" t="s">
        <v>35</v>
      </c>
      <c r="E2263" s="292"/>
      <c r="F2263" s="283"/>
      <c r="G2263" s="293"/>
    </row>
    <row r="2264" spans="1:7" ht="25.5" x14ac:dyDescent="0.2">
      <c r="A2264" s="294">
        <v>122</v>
      </c>
      <c r="B2264" s="284" t="s">
        <v>331</v>
      </c>
      <c r="C2264" s="295" t="s">
        <v>224</v>
      </c>
      <c r="D2264" s="295" t="s">
        <v>35</v>
      </c>
      <c r="E2264" s="292">
        <v>5.8999999999999999E-3</v>
      </c>
      <c r="F2264" s="283">
        <v>60.78</v>
      </c>
      <c r="G2264" s="293">
        <v>0.36</v>
      </c>
    </row>
    <row r="2265" spans="1:7" ht="25.5" x14ac:dyDescent="0.2">
      <c r="A2265" s="294">
        <v>20083</v>
      </c>
      <c r="B2265" s="284" t="s">
        <v>333</v>
      </c>
      <c r="C2265" s="295" t="s">
        <v>224</v>
      </c>
      <c r="D2265" s="295" t="s">
        <v>35</v>
      </c>
      <c r="E2265" s="292">
        <v>7.0000000000000001E-3</v>
      </c>
      <c r="F2265" s="283">
        <v>68.86</v>
      </c>
      <c r="G2265" s="293">
        <v>0.48</v>
      </c>
    </row>
    <row r="2266" spans="1:7" x14ac:dyDescent="0.2">
      <c r="A2266" s="294">
        <v>38383</v>
      </c>
      <c r="B2266" s="284" t="s">
        <v>309</v>
      </c>
      <c r="C2266" s="295" t="s">
        <v>224</v>
      </c>
      <c r="D2266" s="295" t="s">
        <v>35</v>
      </c>
      <c r="E2266" s="292">
        <v>3.15E-2</v>
      </c>
      <c r="F2266" s="283">
        <v>2.38</v>
      </c>
      <c r="G2266" s="293">
        <v>7.0000000000000007E-2</v>
      </c>
    </row>
    <row r="2267" spans="1:7" ht="38.25" x14ac:dyDescent="0.2">
      <c r="A2267" s="294">
        <v>65</v>
      </c>
      <c r="B2267" s="284" t="s">
        <v>334</v>
      </c>
      <c r="C2267" s="295" t="s">
        <v>224</v>
      </c>
      <c r="D2267" s="295" t="s">
        <v>35</v>
      </c>
      <c r="E2267" s="292">
        <v>1</v>
      </c>
      <c r="F2267" s="283">
        <v>1.05</v>
      </c>
      <c r="G2267" s="293">
        <v>1.05</v>
      </c>
    </row>
    <row r="2268" spans="1:7" ht="38.25" x14ac:dyDescent="0.2">
      <c r="A2268" s="294" t="s">
        <v>310</v>
      </c>
      <c r="B2268" s="284" t="s">
        <v>311</v>
      </c>
      <c r="C2268" s="295" t="s">
        <v>207</v>
      </c>
      <c r="D2268" s="295" t="s">
        <v>210</v>
      </c>
      <c r="E2268" s="292">
        <v>9.4399999999999998E-2</v>
      </c>
      <c r="F2268" s="283">
        <v>20.07</v>
      </c>
      <c r="G2268" s="293">
        <v>1.89</v>
      </c>
    </row>
    <row r="2269" spans="1:7" ht="25.5" x14ac:dyDescent="0.2">
      <c r="A2269" s="294" t="s">
        <v>312</v>
      </c>
      <c r="B2269" s="284" t="s">
        <v>313</v>
      </c>
      <c r="C2269" s="295" t="s">
        <v>207</v>
      </c>
      <c r="D2269" s="295" t="s">
        <v>210</v>
      </c>
      <c r="E2269" s="292">
        <v>9.4399999999999998E-2</v>
      </c>
      <c r="F2269" s="283">
        <v>23.53</v>
      </c>
      <c r="G2269" s="293">
        <v>2.2200000000000002</v>
      </c>
    </row>
    <row r="2270" spans="1:7" x14ac:dyDescent="0.2">
      <c r="A2270" s="296" t="s">
        <v>213</v>
      </c>
      <c r="B2270" s="297"/>
      <c r="C2270" s="297"/>
      <c r="D2270" s="297"/>
      <c r="E2270" s="297"/>
      <c r="F2270" s="297"/>
      <c r="G2270" s="298">
        <v>2.4700000000000002</v>
      </c>
    </row>
    <row r="2271" spans="1:7" x14ac:dyDescent="0.2">
      <c r="A2271" s="296" t="s">
        <v>214</v>
      </c>
      <c r="B2271" s="297"/>
      <c r="C2271" s="297"/>
      <c r="D2271" s="297"/>
      <c r="E2271" s="297"/>
      <c r="F2271" s="297"/>
      <c r="G2271" s="298">
        <v>3.61</v>
      </c>
    </row>
    <row r="2272" spans="1:7" x14ac:dyDescent="0.2">
      <c r="A2272" s="296" t="s">
        <v>215</v>
      </c>
      <c r="B2272" s="297"/>
      <c r="C2272" s="297"/>
      <c r="D2272" s="297"/>
      <c r="E2272" s="297"/>
      <c r="F2272" s="297"/>
      <c r="G2272" s="299">
        <v>6.08</v>
      </c>
    </row>
    <row r="2273" spans="1:7" x14ac:dyDescent="0.2">
      <c r="A2273" s="296" t="s">
        <v>2158</v>
      </c>
      <c r="B2273" s="297"/>
      <c r="C2273" s="297"/>
      <c r="D2273" s="297"/>
      <c r="E2273" s="297"/>
      <c r="F2273" s="297"/>
      <c r="G2273" s="298">
        <v>2.839999999999999</v>
      </c>
    </row>
    <row r="2274" spans="1:7" x14ac:dyDescent="0.2">
      <c r="A2274" s="296" t="s">
        <v>217</v>
      </c>
      <c r="B2274" s="297"/>
      <c r="C2274" s="297"/>
      <c r="D2274" s="297"/>
      <c r="E2274" s="297"/>
      <c r="F2274" s="297"/>
      <c r="G2274" s="298">
        <v>1.87</v>
      </c>
    </row>
    <row r="2275" spans="1:7" x14ac:dyDescent="0.2">
      <c r="A2275" s="296" t="s">
        <v>218</v>
      </c>
      <c r="B2275" s="297"/>
      <c r="C2275" s="297"/>
      <c r="D2275" s="297"/>
      <c r="E2275" s="297"/>
      <c r="F2275" s="297"/>
      <c r="G2275" s="298">
        <v>0</v>
      </c>
    </row>
    <row r="2276" spans="1:7" x14ac:dyDescent="0.2">
      <c r="A2276" s="296" t="s">
        <v>219</v>
      </c>
      <c r="B2276" s="297"/>
      <c r="C2276" s="297"/>
      <c r="D2276" s="297"/>
      <c r="E2276" s="297"/>
      <c r="F2276" s="297"/>
      <c r="G2276" s="298">
        <v>4.7099999999999991</v>
      </c>
    </row>
    <row r="2277" spans="1:7" x14ac:dyDescent="0.2">
      <c r="A2277" s="296" t="s">
        <v>220</v>
      </c>
      <c r="B2277" s="297"/>
      <c r="C2277" s="297"/>
      <c r="D2277" s="297"/>
      <c r="E2277" s="297"/>
      <c r="F2277" s="297"/>
      <c r="G2277" s="299">
        <f>ROUND(G2272+G2276,2)</f>
        <v>10.79</v>
      </c>
    </row>
    <row r="2278" spans="1:7" x14ac:dyDescent="0.2">
      <c r="A2278" s="296" t="s">
        <v>221</v>
      </c>
      <c r="B2278" s="297"/>
      <c r="C2278" s="297"/>
      <c r="D2278" s="297"/>
      <c r="E2278" s="297"/>
      <c r="F2278" s="297"/>
      <c r="G2278" s="298">
        <v>16</v>
      </c>
    </row>
    <row r="2279" spans="1:7" x14ac:dyDescent="0.2">
      <c r="A2279" s="296" t="s">
        <v>222</v>
      </c>
      <c r="B2279" s="297"/>
      <c r="C2279" s="297"/>
      <c r="D2279" s="297"/>
      <c r="E2279" s="297"/>
      <c r="F2279" s="297"/>
      <c r="G2279" s="299">
        <f>ROUND(G2277*G2278,2)</f>
        <v>172.64</v>
      </c>
    </row>
    <row r="2280" spans="1:7" x14ac:dyDescent="0.2">
      <c r="A2280" s="300"/>
      <c r="B2280" s="301"/>
      <c r="C2280" s="301"/>
      <c r="D2280" s="301"/>
      <c r="E2280" s="301"/>
      <c r="F2280" s="301"/>
      <c r="G2280" s="302"/>
    </row>
    <row r="2281" spans="1:7" ht="51" x14ac:dyDescent="0.2">
      <c r="A2281" s="287" t="s">
        <v>629</v>
      </c>
      <c r="B2281" s="290" t="s">
        <v>630</v>
      </c>
      <c r="C2281" s="291" t="s">
        <v>207</v>
      </c>
      <c r="D2281" s="291" t="s">
        <v>35</v>
      </c>
      <c r="E2281" s="292"/>
      <c r="F2281" s="283"/>
      <c r="G2281" s="293"/>
    </row>
    <row r="2282" spans="1:7" ht="25.5" x14ac:dyDescent="0.2">
      <c r="A2282" s="294">
        <v>122</v>
      </c>
      <c r="B2282" s="284" t="s">
        <v>331</v>
      </c>
      <c r="C2282" s="295" t="s">
        <v>224</v>
      </c>
      <c r="D2282" s="295" t="s">
        <v>35</v>
      </c>
      <c r="E2282" s="292">
        <v>1.06E-2</v>
      </c>
      <c r="F2282" s="283">
        <v>60.78</v>
      </c>
      <c r="G2282" s="293">
        <v>0.64</v>
      </c>
    </row>
    <row r="2283" spans="1:7" ht="25.5" x14ac:dyDescent="0.2">
      <c r="A2283" s="294">
        <v>20083</v>
      </c>
      <c r="B2283" s="284" t="s">
        <v>333</v>
      </c>
      <c r="C2283" s="295" t="s">
        <v>224</v>
      </c>
      <c r="D2283" s="295" t="s">
        <v>35</v>
      </c>
      <c r="E2283" s="292">
        <v>1.2E-2</v>
      </c>
      <c r="F2283" s="283">
        <v>68.86</v>
      </c>
      <c r="G2283" s="293">
        <v>0.83</v>
      </c>
    </row>
    <row r="2284" spans="1:7" x14ac:dyDescent="0.2">
      <c r="A2284" s="294">
        <v>38383</v>
      </c>
      <c r="B2284" s="284" t="s">
        <v>309</v>
      </c>
      <c r="C2284" s="295" t="s">
        <v>224</v>
      </c>
      <c r="D2284" s="295" t="s">
        <v>35</v>
      </c>
      <c r="E2284" s="292">
        <v>5.0700000000000002E-2</v>
      </c>
      <c r="F2284" s="283">
        <v>2.38</v>
      </c>
      <c r="G2284" s="293">
        <v>0.12</v>
      </c>
    </row>
    <row r="2285" spans="1:7" ht="25.5" x14ac:dyDescent="0.2">
      <c r="A2285" s="294">
        <v>7139</v>
      </c>
      <c r="B2285" s="284" t="s">
        <v>1247</v>
      </c>
      <c r="C2285" s="295" t="s">
        <v>224</v>
      </c>
      <c r="D2285" s="295" t="s">
        <v>35</v>
      </c>
      <c r="E2285" s="292">
        <v>1</v>
      </c>
      <c r="F2285" s="283">
        <v>1.42</v>
      </c>
      <c r="G2285" s="293">
        <v>1.42</v>
      </c>
    </row>
    <row r="2286" spans="1:7" ht="38.25" x14ac:dyDescent="0.2">
      <c r="A2286" s="294" t="s">
        <v>310</v>
      </c>
      <c r="B2286" s="284" t="s">
        <v>311</v>
      </c>
      <c r="C2286" s="295" t="s">
        <v>207</v>
      </c>
      <c r="D2286" s="295" t="s">
        <v>210</v>
      </c>
      <c r="E2286" s="292">
        <v>0.2026</v>
      </c>
      <c r="F2286" s="283">
        <v>20.07</v>
      </c>
      <c r="G2286" s="293">
        <v>4.07</v>
      </c>
    </row>
    <row r="2287" spans="1:7" ht="25.5" x14ac:dyDescent="0.2">
      <c r="A2287" s="294" t="s">
        <v>312</v>
      </c>
      <c r="B2287" s="284" t="s">
        <v>313</v>
      </c>
      <c r="C2287" s="295" t="s">
        <v>207</v>
      </c>
      <c r="D2287" s="295" t="s">
        <v>210</v>
      </c>
      <c r="E2287" s="292">
        <v>0.2026</v>
      </c>
      <c r="F2287" s="283">
        <v>23.53</v>
      </c>
      <c r="G2287" s="293">
        <v>4.7699999999999996</v>
      </c>
    </row>
    <row r="2288" spans="1:7" x14ac:dyDescent="0.2">
      <c r="A2288" s="296" t="s">
        <v>213</v>
      </c>
      <c r="B2288" s="297"/>
      <c r="C2288" s="297"/>
      <c r="D2288" s="297"/>
      <c r="E2288" s="297"/>
      <c r="F2288" s="297"/>
      <c r="G2288" s="298">
        <v>5.29</v>
      </c>
    </row>
    <row r="2289" spans="1:7" x14ac:dyDescent="0.2">
      <c r="A2289" s="296" t="s">
        <v>214</v>
      </c>
      <c r="B2289" s="297"/>
      <c r="C2289" s="297"/>
      <c r="D2289" s="297"/>
      <c r="E2289" s="297"/>
      <c r="F2289" s="297"/>
      <c r="G2289" s="298">
        <v>6.55</v>
      </c>
    </row>
    <row r="2290" spans="1:7" x14ac:dyDescent="0.2">
      <c r="A2290" s="296" t="s">
        <v>215</v>
      </c>
      <c r="B2290" s="297"/>
      <c r="C2290" s="297"/>
      <c r="D2290" s="297"/>
      <c r="E2290" s="297"/>
      <c r="F2290" s="297"/>
      <c r="G2290" s="299">
        <v>11.84</v>
      </c>
    </row>
    <row r="2291" spans="1:7" x14ac:dyDescent="0.2">
      <c r="A2291" s="296" t="s">
        <v>2158</v>
      </c>
      <c r="B2291" s="297"/>
      <c r="C2291" s="297"/>
      <c r="D2291" s="297"/>
      <c r="E2291" s="297"/>
      <c r="F2291" s="297"/>
      <c r="G2291" s="298">
        <v>6.09</v>
      </c>
    </row>
    <row r="2292" spans="1:7" x14ac:dyDescent="0.2">
      <c r="A2292" s="296" t="s">
        <v>217</v>
      </c>
      <c r="B2292" s="297"/>
      <c r="C2292" s="297"/>
      <c r="D2292" s="297"/>
      <c r="E2292" s="297"/>
      <c r="F2292" s="297"/>
      <c r="G2292" s="298">
        <v>3.77</v>
      </c>
    </row>
    <row r="2293" spans="1:7" x14ac:dyDescent="0.2">
      <c r="A2293" s="296" t="s">
        <v>218</v>
      </c>
      <c r="B2293" s="297"/>
      <c r="C2293" s="297"/>
      <c r="D2293" s="297"/>
      <c r="E2293" s="297"/>
      <c r="F2293" s="297"/>
      <c r="G2293" s="298">
        <v>0</v>
      </c>
    </row>
    <row r="2294" spans="1:7" x14ac:dyDescent="0.2">
      <c r="A2294" s="296" t="s">
        <v>219</v>
      </c>
      <c r="B2294" s="297"/>
      <c r="C2294" s="297"/>
      <c r="D2294" s="297"/>
      <c r="E2294" s="297"/>
      <c r="F2294" s="297"/>
      <c r="G2294" s="298">
        <v>9.86</v>
      </c>
    </row>
    <row r="2295" spans="1:7" x14ac:dyDescent="0.2">
      <c r="A2295" s="296" t="s">
        <v>220</v>
      </c>
      <c r="B2295" s="297"/>
      <c r="C2295" s="297"/>
      <c r="D2295" s="297"/>
      <c r="E2295" s="297"/>
      <c r="F2295" s="297"/>
      <c r="G2295" s="299">
        <f>ROUND(G2290+G2294,2)</f>
        <v>21.7</v>
      </c>
    </row>
    <row r="2296" spans="1:7" x14ac:dyDescent="0.2">
      <c r="A2296" s="296" t="s">
        <v>221</v>
      </c>
      <c r="B2296" s="297"/>
      <c r="C2296" s="297"/>
      <c r="D2296" s="297"/>
      <c r="E2296" s="297"/>
      <c r="F2296" s="297"/>
      <c r="G2296" s="298">
        <v>7</v>
      </c>
    </row>
    <row r="2297" spans="1:7" x14ac:dyDescent="0.2">
      <c r="A2297" s="296" t="s">
        <v>222</v>
      </c>
      <c r="B2297" s="297"/>
      <c r="C2297" s="297"/>
      <c r="D2297" s="297"/>
      <c r="E2297" s="297"/>
      <c r="F2297" s="297"/>
      <c r="G2297" s="299">
        <f>ROUND(G2295*G2296,2)</f>
        <v>151.9</v>
      </c>
    </row>
    <row r="2298" spans="1:7" x14ac:dyDescent="0.2">
      <c r="A2298" s="300"/>
      <c r="B2298" s="301"/>
      <c r="C2298" s="301"/>
      <c r="D2298" s="301"/>
      <c r="E2298" s="301"/>
      <c r="F2298" s="301"/>
      <c r="G2298" s="302"/>
    </row>
    <row r="2299" spans="1:7" ht="51" x14ac:dyDescent="0.2">
      <c r="A2299" s="287" t="s">
        <v>631</v>
      </c>
      <c r="B2299" s="290" t="s">
        <v>632</v>
      </c>
      <c r="C2299" s="291" t="s">
        <v>207</v>
      </c>
      <c r="D2299" s="291" t="s">
        <v>35</v>
      </c>
      <c r="E2299" s="292"/>
      <c r="F2299" s="283"/>
      <c r="G2299" s="293"/>
    </row>
    <row r="2300" spans="1:7" ht="25.5" x14ac:dyDescent="0.2">
      <c r="A2300" s="294">
        <v>122</v>
      </c>
      <c r="B2300" s="284" t="s">
        <v>331</v>
      </c>
      <c r="C2300" s="295" t="s">
        <v>224</v>
      </c>
      <c r="D2300" s="295" t="s">
        <v>35</v>
      </c>
      <c r="E2300" s="292">
        <v>8.8000000000000005E-3</v>
      </c>
      <c r="F2300" s="283">
        <v>60.78</v>
      </c>
      <c r="G2300" s="293">
        <v>0.53</v>
      </c>
    </row>
    <row r="2301" spans="1:7" ht="25.5" x14ac:dyDescent="0.2">
      <c r="A2301" s="294">
        <v>20083</v>
      </c>
      <c r="B2301" s="284" t="s">
        <v>333</v>
      </c>
      <c r="C2301" s="295" t="s">
        <v>224</v>
      </c>
      <c r="D2301" s="295" t="s">
        <v>35</v>
      </c>
      <c r="E2301" s="292">
        <v>1.0500000000000001E-2</v>
      </c>
      <c r="F2301" s="283">
        <v>68.86</v>
      </c>
      <c r="G2301" s="293">
        <v>0.72</v>
      </c>
    </row>
    <row r="2302" spans="1:7" x14ac:dyDescent="0.2">
      <c r="A2302" s="294">
        <v>38383</v>
      </c>
      <c r="B2302" s="284" t="s">
        <v>309</v>
      </c>
      <c r="C2302" s="295" t="s">
        <v>224</v>
      </c>
      <c r="D2302" s="295" t="s">
        <v>35</v>
      </c>
      <c r="E2302" s="292">
        <v>4.8399999999999999E-2</v>
      </c>
      <c r="F2302" s="283">
        <v>2.38</v>
      </c>
      <c r="G2302" s="293">
        <v>0.12</v>
      </c>
    </row>
    <row r="2303" spans="1:7" ht="25.5" x14ac:dyDescent="0.2">
      <c r="A2303" s="294">
        <v>7104</v>
      </c>
      <c r="B2303" s="284" t="s">
        <v>1248</v>
      </c>
      <c r="C2303" s="295" t="s">
        <v>224</v>
      </c>
      <c r="D2303" s="295" t="s">
        <v>35</v>
      </c>
      <c r="E2303" s="292">
        <v>1</v>
      </c>
      <c r="F2303" s="283">
        <v>4.5199999999999996</v>
      </c>
      <c r="G2303" s="293">
        <v>4.5199999999999996</v>
      </c>
    </row>
    <row r="2304" spans="1:7" ht="38.25" x14ac:dyDescent="0.2">
      <c r="A2304" s="294" t="s">
        <v>310</v>
      </c>
      <c r="B2304" s="284" t="s">
        <v>311</v>
      </c>
      <c r="C2304" s="295" t="s">
        <v>207</v>
      </c>
      <c r="D2304" s="295" t="s">
        <v>210</v>
      </c>
      <c r="E2304" s="292">
        <v>0.18870000000000001</v>
      </c>
      <c r="F2304" s="283">
        <v>20.07</v>
      </c>
      <c r="G2304" s="293">
        <v>3.79</v>
      </c>
    </row>
    <row r="2305" spans="1:7" ht="25.5" x14ac:dyDescent="0.2">
      <c r="A2305" s="294" t="s">
        <v>312</v>
      </c>
      <c r="B2305" s="284" t="s">
        <v>313</v>
      </c>
      <c r="C2305" s="295" t="s">
        <v>207</v>
      </c>
      <c r="D2305" s="295" t="s">
        <v>210</v>
      </c>
      <c r="E2305" s="292">
        <v>0.18870000000000001</v>
      </c>
      <c r="F2305" s="283">
        <v>23.53</v>
      </c>
      <c r="G2305" s="293">
        <v>4.4400000000000004</v>
      </c>
    </row>
    <row r="2306" spans="1:7" x14ac:dyDescent="0.2">
      <c r="A2306" s="296" t="s">
        <v>213</v>
      </c>
      <c r="B2306" s="297"/>
      <c r="C2306" s="297"/>
      <c r="D2306" s="297"/>
      <c r="E2306" s="297"/>
      <c r="F2306" s="297"/>
      <c r="G2306" s="298">
        <v>4.93</v>
      </c>
    </row>
    <row r="2307" spans="1:7" x14ac:dyDescent="0.2">
      <c r="A2307" s="296" t="s">
        <v>214</v>
      </c>
      <c r="B2307" s="297"/>
      <c r="C2307" s="297"/>
      <c r="D2307" s="297"/>
      <c r="E2307" s="297"/>
      <c r="F2307" s="297"/>
      <c r="G2307" s="298">
        <v>9.19</v>
      </c>
    </row>
    <row r="2308" spans="1:7" x14ac:dyDescent="0.2">
      <c r="A2308" s="296" t="s">
        <v>215</v>
      </c>
      <c r="B2308" s="297"/>
      <c r="C2308" s="297"/>
      <c r="D2308" s="297"/>
      <c r="E2308" s="297"/>
      <c r="F2308" s="297"/>
      <c r="G2308" s="299">
        <v>14.12</v>
      </c>
    </row>
    <row r="2309" spans="1:7" x14ac:dyDescent="0.2">
      <c r="A2309" s="296" t="s">
        <v>2158</v>
      </c>
      <c r="B2309" s="297"/>
      <c r="C2309" s="297"/>
      <c r="D2309" s="297"/>
      <c r="E2309" s="297"/>
      <c r="F2309" s="297"/>
      <c r="G2309" s="298">
        <v>5.67</v>
      </c>
    </row>
    <row r="2310" spans="1:7" x14ac:dyDescent="0.2">
      <c r="A2310" s="296" t="s">
        <v>217</v>
      </c>
      <c r="B2310" s="297"/>
      <c r="C2310" s="297"/>
      <c r="D2310" s="297"/>
      <c r="E2310" s="297"/>
      <c r="F2310" s="297"/>
      <c r="G2310" s="298">
        <v>4.16</v>
      </c>
    </row>
    <row r="2311" spans="1:7" x14ac:dyDescent="0.2">
      <c r="A2311" s="296" t="s">
        <v>218</v>
      </c>
      <c r="B2311" s="297"/>
      <c r="C2311" s="297"/>
      <c r="D2311" s="297"/>
      <c r="E2311" s="297"/>
      <c r="F2311" s="297"/>
      <c r="G2311" s="298">
        <v>0</v>
      </c>
    </row>
    <row r="2312" spans="1:7" x14ac:dyDescent="0.2">
      <c r="A2312" s="296" t="s">
        <v>219</v>
      </c>
      <c r="B2312" s="297"/>
      <c r="C2312" s="297"/>
      <c r="D2312" s="297"/>
      <c r="E2312" s="297"/>
      <c r="F2312" s="297"/>
      <c r="G2312" s="298">
        <v>9.83</v>
      </c>
    </row>
    <row r="2313" spans="1:7" x14ac:dyDescent="0.2">
      <c r="A2313" s="296" t="s">
        <v>220</v>
      </c>
      <c r="B2313" s="297"/>
      <c r="C2313" s="297"/>
      <c r="D2313" s="297"/>
      <c r="E2313" s="297"/>
      <c r="F2313" s="297"/>
      <c r="G2313" s="299">
        <f>ROUND(G2308+G2312,2)</f>
        <v>23.95</v>
      </c>
    </row>
    <row r="2314" spans="1:7" x14ac:dyDescent="0.2">
      <c r="A2314" s="296" t="s">
        <v>221</v>
      </c>
      <c r="B2314" s="297"/>
      <c r="C2314" s="297"/>
      <c r="D2314" s="297"/>
      <c r="E2314" s="297"/>
      <c r="F2314" s="297"/>
      <c r="G2314" s="298">
        <v>1</v>
      </c>
    </row>
    <row r="2315" spans="1:7" x14ac:dyDescent="0.2">
      <c r="A2315" s="296" t="s">
        <v>222</v>
      </c>
      <c r="B2315" s="297"/>
      <c r="C2315" s="297"/>
      <c r="D2315" s="297"/>
      <c r="E2315" s="297"/>
      <c r="F2315" s="297"/>
      <c r="G2315" s="299">
        <f>ROUND(G2313*G2314,2)</f>
        <v>23.95</v>
      </c>
    </row>
    <row r="2316" spans="1:7" x14ac:dyDescent="0.2">
      <c r="A2316" s="300"/>
      <c r="B2316" s="301"/>
      <c r="C2316" s="301"/>
      <c r="D2316" s="301"/>
      <c r="E2316" s="301"/>
      <c r="F2316" s="301"/>
      <c r="G2316" s="302"/>
    </row>
    <row r="2317" spans="1:7" ht="51" x14ac:dyDescent="0.2">
      <c r="A2317" s="287" t="s">
        <v>133</v>
      </c>
      <c r="B2317" s="290" t="s">
        <v>633</v>
      </c>
      <c r="C2317" s="291" t="s">
        <v>207</v>
      </c>
      <c r="D2317" s="291" t="s">
        <v>40</v>
      </c>
      <c r="E2317" s="292"/>
      <c r="F2317" s="283"/>
      <c r="G2317" s="293"/>
    </row>
    <row r="2318" spans="1:7" x14ac:dyDescent="0.2">
      <c r="A2318" s="294">
        <v>38383</v>
      </c>
      <c r="B2318" s="284" t="s">
        <v>309</v>
      </c>
      <c r="C2318" s="295" t="s">
        <v>224</v>
      </c>
      <c r="D2318" s="295" t="s">
        <v>35</v>
      </c>
      <c r="E2318" s="292">
        <v>4.4999999999999997E-3</v>
      </c>
      <c r="F2318" s="283">
        <v>2.38</v>
      </c>
      <c r="G2318" s="293">
        <v>0.01</v>
      </c>
    </row>
    <row r="2319" spans="1:7" ht="38.25" x14ac:dyDescent="0.2">
      <c r="A2319" s="294" t="s">
        <v>310</v>
      </c>
      <c r="B2319" s="284" t="s">
        <v>311</v>
      </c>
      <c r="C2319" s="295" t="s">
        <v>207</v>
      </c>
      <c r="D2319" s="295" t="s">
        <v>210</v>
      </c>
      <c r="E2319" s="292">
        <v>1.95E-2</v>
      </c>
      <c r="F2319" s="283">
        <v>20.07</v>
      </c>
      <c r="G2319" s="293">
        <v>0.39</v>
      </c>
    </row>
    <row r="2320" spans="1:7" ht="25.5" x14ac:dyDescent="0.2">
      <c r="A2320" s="294" t="s">
        <v>312</v>
      </c>
      <c r="B2320" s="284" t="s">
        <v>313</v>
      </c>
      <c r="C2320" s="295" t="s">
        <v>207</v>
      </c>
      <c r="D2320" s="295" t="s">
        <v>210</v>
      </c>
      <c r="E2320" s="292">
        <v>1.95E-2</v>
      </c>
      <c r="F2320" s="283">
        <v>23.53</v>
      </c>
      <c r="G2320" s="293">
        <v>0.46</v>
      </c>
    </row>
    <row r="2321" spans="1:7" ht="25.5" x14ac:dyDescent="0.2">
      <c r="A2321" s="294">
        <v>9868</v>
      </c>
      <c r="B2321" s="284" t="s">
        <v>335</v>
      </c>
      <c r="C2321" s="295" t="s">
        <v>224</v>
      </c>
      <c r="D2321" s="295" t="s">
        <v>40</v>
      </c>
      <c r="E2321" s="292">
        <v>1.0492999999999999</v>
      </c>
      <c r="F2321" s="283">
        <v>4.8899999999999997</v>
      </c>
      <c r="G2321" s="293">
        <v>5.13</v>
      </c>
    </row>
    <row r="2322" spans="1:7" x14ac:dyDescent="0.2">
      <c r="A2322" s="296" t="s">
        <v>213</v>
      </c>
      <c r="B2322" s="297"/>
      <c r="C2322" s="297"/>
      <c r="D2322" s="297"/>
      <c r="E2322" s="297"/>
      <c r="F2322" s="297"/>
      <c r="G2322" s="298">
        <v>0.51</v>
      </c>
    </row>
    <row r="2323" spans="1:7" x14ac:dyDescent="0.2">
      <c r="A2323" s="296" t="s">
        <v>214</v>
      </c>
      <c r="B2323" s="297"/>
      <c r="C2323" s="297"/>
      <c r="D2323" s="297"/>
      <c r="E2323" s="297"/>
      <c r="F2323" s="297"/>
      <c r="G2323" s="298">
        <v>5.48</v>
      </c>
    </row>
    <row r="2324" spans="1:7" x14ac:dyDescent="0.2">
      <c r="A2324" s="296" t="s">
        <v>215</v>
      </c>
      <c r="B2324" s="297"/>
      <c r="C2324" s="297"/>
      <c r="D2324" s="297"/>
      <c r="E2324" s="297"/>
      <c r="F2324" s="297"/>
      <c r="G2324" s="299">
        <v>5.99</v>
      </c>
    </row>
    <row r="2325" spans="1:7" x14ac:dyDescent="0.2">
      <c r="A2325" s="296" t="s">
        <v>2158</v>
      </c>
      <c r="B2325" s="297"/>
      <c r="C2325" s="297"/>
      <c r="D2325" s="297"/>
      <c r="E2325" s="297"/>
      <c r="F2325" s="297"/>
      <c r="G2325" s="298">
        <v>0.59</v>
      </c>
    </row>
    <row r="2326" spans="1:7" x14ac:dyDescent="0.2">
      <c r="A2326" s="296" t="s">
        <v>217</v>
      </c>
      <c r="B2326" s="297"/>
      <c r="C2326" s="297"/>
      <c r="D2326" s="297"/>
      <c r="E2326" s="297"/>
      <c r="F2326" s="297"/>
      <c r="G2326" s="298">
        <v>1.38</v>
      </c>
    </row>
    <row r="2327" spans="1:7" x14ac:dyDescent="0.2">
      <c r="A2327" s="296" t="s">
        <v>218</v>
      </c>
      <c r="B2327" s="297"/>
      <c r="C2327" s="297"/>
      <c r="D2327" s="297"/>
      <c r="E2327" s="297"/>
      <c r="F2327" s="297"/>
      <c r="G2327" s="298">
        <v>0</v>
      </c>
    </row>
    <row r="2328" spans="1:7" x14ac:dyDescent="0.2">
      <c r="A2328" s="296" t="s">
        <v>219</v>
      </c>
      <c r="B2328" s="297"/>
      <c r="C2328" s="297"/>
      <c r="D2328" s="297"/>
      <c r="E2328" s="297"/>
      <c r="F2328" s="297"/>
      <c r="G2328" s="298">
        <v>1.9699999999999998</v>
      </c>
    </row>
    <row r="2329" spans="1:7" x14ac:dyDescent="0.2">
      <c r="A2329" s="296" t="s">
        <v>220</v>
      </c>
      <c r="B2329" s="297"/>
      <c r="C2329" s="297"/>
      <c r="D2329" s="297"/>
      <c r="E2329" s="297"/>
      <c r="F2329" s="297"/>
      <c r="G2329" s="299">
        <f>ROUND(G2324+G2328,2)</f>
        <v>7.96</v>
      </c>
    </row>
    <row r="2330" spans="1:7" x14ac:dyDescent="0.2">
      <c r="A2330" s="296" t="s">
        <v>221</v>
      </c>
      <c r="B2330" s="297"/>
      <c r="C2330" s="297"/>
      <c r="D2330" s="297"/>
      <c r="E2330" s="297"/>
      <c r="F2330" s="297"/>
      <c r="G2330" s="298">
        <v>125</v>
      </c>
    </row>
    <row r="2331" spans="1:7" x14ac:dyDescent="0.2">
      <c r="A2331" s="296" t="s">
        <v>222</v>
      </c>
      <c r="B2331" s="297"/>
      <c r="C2331" s="297"/>
      <c r="D2331" s="297"/>
      <c r="E2331" s="297"/>
      <c r="F2331" s="297"/>
      <c r="G2331" s="299">
        <f>ROUND(G2329*G2330,2)</f>
        <v>995</v>
      </c>
    </row>
    <row r="2332" spans="1:7" x14ac:dyDescent="0.2">
      <c r="A2332" s="300"/>
      <c r="B2332" s="301"/>
      <c r="C2332" s="301"/>
      <c r="D2332" s="301"/>
      <c r="E2332" s="301"/>
      <c r="F2332" s="301"/>
      <c r="G2332" s="302"/>
    </row>
    <row r="2333" spans="1:7" ht="51" x14ac:dyDescent="0.2">
      <c r="A2333" s="287" t="s">
        <v>134</v>
      </c>
      <c r="B2333" s="290" t="s">
        <v>634</v>
      </c>
      <c r="C2333" s="291" t="s">
        <v>207</v>
      </c>
      <c r="D2333" s="291" t="s">
        <v>40</v>
      </c>
      <c r="E2333" s="292"/>
      <c r="F2333" s="283"/>
      <c r="G2333" s="293"/>
    </row>
    <row r="2334" spans="1:7" x14ac:dyDescent="0.2">
      <c r="A2334" s="294">
        <v>38383</v>
      </c>
      <c r="B2334" s="284" t="s">
        <v>309</v>
      </c>
      <c r="C2334" s="295" t="s">
        <v>224</v>
      </c>
      <c r="D2334" s="295" t="s">
        <v>35</v>
      </c>
      <c r="E2334" s="292">
        <v>1.15E-2</v>
      </c>
      <c r="F2334" s="283">
        <v>2.38</v>
      </c>
      <c r="G2334" s="293">
        <v>0.03</v>
      </c>
    </row>
    <row r="2335" spans="1:7" ht="38.25" x14ac:dyDescent="0.2">
      <c r="A2335" s="294" t="s">
        <v>310</v>
      </c>
      <c r="B2335" s="284" t="s">
        <v>311</v>
      </c>
      <c r="C2335" s="295" t="s">
        <v>207</v>
      </c>
      <c r="D2335" s="295" t="s">
        <v>210</v>
      </c>
      <c r="E2335" s="292">
        <v>4.9399999999999999E-2</v>
      </c>
      <c r="F2335" s="283">
        <v>20.07</v>
      </c>
      <c r="G2335" s="293">
        <v>0.99</v>
      </c>
    </row>
    <row r="2336" spans="1:7" ht="25.5" x14ac:dyDescent="0.2">
      <c r="A2336" s="294" t="s">
        <v>312</v>
      </c>
      <c r="B2336" s="284" t="s">
        <v>313</v>
      </c>
      <c r="C2336" s="295" t="s">
        <v>207</v>
      </c>
      <c r="D2336" s="295" t="s">
        <v>210</v>
      </c>
      <c r="E2336" s="292">
        <v>4.9399999999999999E-2</v>
      </c>
      <c r="F2336" s="283">
        <v>23.53</v>
      </c>
      <c r="G2336" s="293">
        <v>1.1599999999999999</v>
      </c>
    </row>
    <row r="2337" spans="1:7" ht="25.5" x14ac:dyDescent="0.2">
      <c r="A2337" s="294">
        <v>9871</v>
      </c>
      <c r="B2337" s="284" t="s">
        <v>336</v>
      </c>
      <c r="C2337" s="295" t="s">
        <v>224</v>
      </c>
      <c r="D2337" s="295" t="s">
        <v>40</v>
      </c>
      <c r="E2337" s="292">
        <v>1.0492999999999999</v>
      </c>
      <c r="F2337" s="283">
        <v>49.55</v>
      </c>
      <c r="G2337" s="293">
        <v>51.99</v>
      </c>
    </row>
    <row r="2338" spans="1:7" x14ac:dyDescent="0.2">
      <c r="A2338" s="296" t="s">
        <v>213</v>
      </c>
      <c r="B2338" s="297"/>
      <c r="C2338" s="297"/>
      <c r="D2338" s="297"/>
      <c r="E2338" s="297"/>
      <c r="F2338" s="297"/>
      <c r="G2338" s="298">
        <v>1.29</v>
      </c>
    </row>
    <row r="2339" spans="1:7" x14ac:dyDescent="0.2">
      <c r="A2339" s="296" t="s">
        <v>214</v>
      </c>
      <c r="B2339" s="297"/>
      <c r="C2339" s="297"/>
      <c r="D2339" s="297"/>
      <c r="E2339" s="297"/>
      <c r="F2339" s="297"/>
      <c r="G2339" s="298">
        <v>52.88</v>
      </c>
    </row>
    <row r="2340" spans="1:7" x14ac:dyDescent="0.2">
      <c r="A2340" s="296" t="s">
        <v>215</v>
      </c>
      <c r="B2340" s="297"/>
      <c r="C2340" s="297"/>
      <c r="D2340" s="297"/>
      <c r="E2340" s="297"/>
      <c r="F2340" s="297"/>
      <c r="G2340" s="299">
        <v>54.17</v>
      </c>
    </row>
    <row r="2341" spans="1:7" x14ac:dyDescent="0.2">
      <c r="A2341" s="296" t="s">
        <v>2158</v>
      </c>
      <c r="B2341" s="297"/>
      <c r="C2341" s="297"/>
      <c r="D2341" s="297"/>
      <c r="E2341" s="297"/>
      <c r="F2341" s="297"/>
      <c r="G2341" s="298">
        <v>1.48</v>
      </c>
    </row>
    <row r="2342" spans="1:7" x14ac:dyDescent="0.2">
      <c r="A2342" s="296" t="s">
        <v>217</v>
      </c>
      <c r="B2342" s="297"/>
      <c r="C2342" s="297"/>
      <c r="D2342" s="297"/>
      <c r="E2342" s="297"/>
      <c r="F2342" s="297"/>
      <c r="G2342" s="298">
        <v>11.699999999776482</v>
      </c>
    </row>
    <row r="2343" spans="1:7" x14ac:dyDescent="0.2">
      <c r="A2343" s="296" t="s">
        <v>218</v>
      </c>
      <c r="B2343" s="297"/>
      <c r="C2343" s="297"/>
      <c r="D2343" s="297"/>
      <c r="E2343" s="297"/>
      <c r="F2343" s="297"/>
      <c r="G2343" s="298">
        <v>0</v>
      </c>
    </row>
    <row r="2344" spans="1:7" x14ac:dyDescent="0.2">
      <c r="A2344" s="296" t="s">
        <v>219</v>
      </c>
      <c r="B2344" s="297"/>
      <c r="C2344" s="297"/>
      <c r="D2344" s="297"/>
      <c r="E2344" s="297"/>
      <c r="F2344" s="297"/>
      <c r="G2344" s="298">
        <v>13.179999999999993</v>
      </c>
    </row>
    <row r="2345" spans="1:7" x14ac:dyDescent="0.2">
      <c r="A2345" s="296" t="s">
        <v>220</v>
      </c>
      <c r="B2345" s="297"/>
      <c r="C2345" s="297"/>
      <c r="D2345" s="297"/>
      <c r="E2345" s="297"/>
      <c r="F2345" s="297"/>
      <c r="G2345" s="299">
        <f>ROUND(G2340+G2344,2)</f>
        <v>67.349999999999994</v>
      </c>
    </row>
    <row r="2346" spans="1:7" x14ac:dyDescent="0.2">
      <c r="A2346" s="296" t="s">
        <v>221</v>
      </c>
      <c r="B2346" s="297"/>
      <c r="C2346" s="297"/>
      <c r="D2346" s="297"/>
      <c r="E2346" s="297"/>
      <c r="F2346" s="297"/>
      <c r="G2346" s="298">
        <v>60</v>
      </c>
    </row>
    <row r="2347" spans="1:7" x14ac:dyDescent="0.2">
      <c r="A2347" s="296" t="s">
        <v>222</v>
      </c>
      <c r="B2347" s="297"/>
      <c r="C2347" s="297"/>
      <c r="D2347" s="297"/>
      <c r="E2347" s="297"/>
      <c r="F2347" s="297"/>
      <c r="G2347" s="299">
        <f>ROUND(G2345*G2346,2)</f>
        <v>4041</v>
      </c>
    </row>
    <row r="2348" spans="1:7" x14ac:dyDescent="0.2">
      <c r="A2348" s="300"/>
      <c r="B2348" s="301"/>
      <c r="C2348" s="301"/>
      <c r="D2348" s="301"/>
      <c r="E2348" s="301"/>
      <c r="F2348" s="301"/>
      <c r="G2348" s="302"/>
    </row>
    <row r="2349" spans="1:7" ht="51" x14ac:dyDescent="0.2">
      <c r="A2349" s="287" t="s">
        <v>135</v>
      </c>
      <c r="B2349" s="290" t="s">
        <v>136</v>
      </c>
      <c r="C2349" s="291" t="s">
        <v>207</v>
      </c>
      <c r="D2349" s="291" t="s">
        <v>35</v>
      </c>
      <c r="E2349" s="292"/>
      <c r="F2349" s="283"/>
      <c r="G2349" s="293"/>
    </row>
    <row r="2350" spans="1:7" ht="25.5" x14ac:dyDescent="0.2">
      <c r="A2350" s="294">
        <v>122</v>
      </c>
      <c r="B2350" s="284" t="s">
        <v>331</v>
      </c>
      <c r="C2350" s="295" t="s">
        <v>224</v>
      </c>
      <c r="D2350" s="295" t="s">
        <v>35</v>
      </c>
      <c r="E2350" s="292">
        <v>2.5899999999999999E-2</v>
      </c>
      <c r="F2350" s="283">
        <v>60.78</v>
      </c>
      <c r="G2350" s="293">
        <v>1.57</v>
      </c>
    </row>
    <row r="2351" spans="1:7" ht="25.5" x14ac:dyDescent="0.2">
      <c r="A2351" s="294">
        <v>1960</v>
      </c>
      <c r="B2351" s="284" t="s">
        <v>338</v>
      </c>
      <c r="C2351" s="295" t="s">
        <v>224</v>
      </c>
      <c r="D2351" s="295" t="s">
        <v>35</v>
      </c>
      <c r="E2351" s="292">
        <v>1</v>
      </c>
      <c r="F2351" s="283">
        <v>61.64</v>
      </c>
      <c r="G2351" s="293">
        <v>61.64</v>
      </c>
    </row>
    <row r="2352" spans="1:7" ht="25.5" x14ac:dyDescent="0.2">
      <c r="A2352" s="294">
        <v>20083</v>
      </c>
      <c r="B2352" s="284" t="s">
        <v>333</v>
      </c>
      <c r="C2352" s="295" t="s">
        <v>224</v>
      </c>
      <c r="D2352" s="295" t="s">
        <v>35</v>
      </c>
      <c r="E2352" s="292">
        <v>0.05</v>
      </c>
      <c r="F2352" s="283">
        <v>68.86</v>
      </c>
      <c r="G2352" s="293">
        <v>3.44</v>
      </c>
    </row>
    <row r="2353" spans="1:7" x14ac:dyDescent="0.2">
      <c r="A2353" s="294">
        <v>38383</v>
      </c>
      <c r="B2353" s="284" t="s">
        <v>309</v>
      </c>
      <c r="C2353" s="295" t="s">
        <v>224</v>
      </c>
      <c r="D2353" s="295" t="s">
        <v>35</v>
      </c>
      <c r="E2353" s="292">
        <v>2.75E-2</v>
      </c>
      <c r="F2353" s="283">
        <v>2.38</v>
      </c>
      <c r="G2353" s="293">
        <v>7.0000000000000007E-2</v>
      </c>
    </row>
    <row r="2354" spans="1:7" ht="38.25" x14ac:dyDescent="0.2">
      <c r="A2354" s="294" t="s">
        <v>310</v>
      </c>
      <c r="B2354" s="284" t="s">
        <v>311</v>
      </c>
      <c r="C2354" s="295" t="s">
        <v>207</v>
      </c>
      <c r="D2354" s="295" t="s">
        <v>210</v>
      </c>
      <c r="E2354" s="292">
        <v>0.1847</v>
      </c>
      <c r="F2354" s="283">
        <v>20.07</v>
      </c>
      <c r="G2354" s="293">
        <v>3.71</v>
      </c>
    </row>
    <row r="2355" spans="1:7" ht="25.5" x14ac:dyDescent="0.2">
      <c r="A2355" s="294" t="s">
        <v>312</v>
      </c>
      <c r="B2355" s="284" t="s">
        <v>313</v>
      </c>
      <c r="C2355" s="295" t="s">
        <v>207</v>
      </c>
      <c r="D2355" s="295" t="s">
        <v>210</v>
      </c>
      <c r="E2355" s="292">
        <v>0.1847</v>
      </c>
      <c r="F2355" s="283">
        <v>23.53</v>
      </c>
      <c r="G2355" s="293">
        <v>4.3499999999999996</v>
      </c>
    </row>
    <row r="2356" spans="1:7" x14ac:dyDescent="0.2">
      <c r="A2356" s="296" t="s">
        <v>213</v>
      </c>
      <c r="B2356" s="297"/>
      <c r="C2356" s="297"/>
      <c r="D2356" s="297"/>
      <c r="E2356" s="297"/>
      <c r="F2356" s="297"/>
      <c r="G2356" s="298">
        <v>4.82</v>
      </c>
    </row>
    <row r="2357" spans="1:7" x14ac:dyDescent="0.2">
      <c r="A2357" s="296" t="s">
        <v>214</v>
      </c>
      <c r="B2357" s="297"/>
      <c r="C2357" s="297"/>
      <c r="D2357" s="297"/>
      <c r="E2357" s="297"/>
      <c r="F2357" s="297"/>
      <c r="G2357" s="298">
        <v>69.960000000000008</v>
      </c>
    </row>
    <row r="2358" spans="1:7" x14ac:dyDescent="0.2">
      <c r="A2358" s="296" t="s">
        <v>215</v>
      </c>
      <c r="B2358" s="297"/>
      <c r="C2358" s="297"/>
      <c r="D2358" s="297"/>
      <c r="E2358" s="297"/>
      <c r="F2358" s="297"/>
      <c r="G2358" s="299">
        <v>74.78</v>
      </c>
    </row>
    <row r="2359" spans="1:7" x14ac:dyDescent="0.2">
      <c r="A2359" s="296" t="s">
        <v>2158</v>
      </c>
      <c r="B2359" s="297"/>
      <c r="C2359" s="297"/>
      <c r="D2359" s="297"/>
      <c r="E2359" s="297"/>
      <c r="F2359" s="297"/>
      <c r="G2359" s="298">
        <v>5.55</v>
      </c>
    </row>
    <row r="2360" spans="1:7" x14ac:dyDescent="0.2">
      <c r="A2360" s="296" t="s">
        <v>217</v>
      </c>
      <c r="B2360" s="297"/>
      <c r="C2360" s="297"/>
      <c r="D2360" s="297"/>
      <c r="E2360" s="297"/>
      <c r="F2360" s="297"/>
      <c r="G2360" s="298">
        <v>16.860000000223518</v>
      </c>
    </row>
    <row r="2361" spans="1:7" x14ac:dyDescent="0.2">
      <c r="A2361" s="296" t="s">
        <v>218</v>
      </c>
      <c r="B2361" s="297"/>
      <c r="C2361" s="297"/>
      <c r="D2361" s="297"/>
      <c r="E2361" s="297"/>
      <c r="F2361" s="297"/>
      <c r="G2361" s="298">
        <v>0</v>
      </c>
    </row>
    <row r="2362" spans="1:7" x14ac:dyDescent="0.2">
      <c r="A2362" s="296" t="s">
        <v>219</v>
      </c>
      <c r="B2362" s="297"/>
      <c r="C2362" s="297"/>
      <c r="D2362" s="297"/>
      <c r="E2362" s="297"/>
      <c r="F2362" s="297"/>
      <c r="G2362" s="298">
        <v>22.409999999999997</v>
      </c>
    </row>
    <row r="2363" spans="1:7" x14ac:dyDescent="0.2">
      <c r="A2363" s="296" t="s">
        <v>220</v>
      </c>
      <c r="B2363" s="297"/>
      <c r="C2363" s="297"/>
      <c r="D2363" s="297"/>
      <c r="E2363" s="297"/>
      <c r="F2363" s="297"/>
      <c r="G2363" s="299">
        <f>ROUND(G2358+G2362,2)</f>
        <v>97.19</v>
      </c>
    </row>
    <row r="2364" spans="1:7" x14ac:dyDescent="0.2">
      <c r="A2364" s="296" t="s">
        <v>221</v>
      </c>
      <c r="B2364" s="297"/>
      <c r="C2364" s="297"/>
      <c r="D2364" s="297"/>
      <c r="E2364" s="297"/>
      <c r="F2364" s="297"/>
      <c r="G2364" s="298">
        <v>8</v>
      </c>
    </row>
    <row r="2365" spans="1:7" x14ac:dyDescent="0.2">
      <c r="A2365" s="296" t="s">
        <v>222</v>
      </c>
      <c r="B2365" s="297"/>
      <c r="C2365" s="297"/>
      <c r="D2365" s="297"/>
      <c r="E2365" s="297"/>
      <c r="F2365" s="297"/>
      <c r="G2365" s="299">
        <f>ROUND(G2363*G2364,2)</f>
        <v>777.52</v>
      </c>
    </row>
    <row r="2366" spans="1:7" x14ac:dyDescent="0.2">
      <c r="A2366" s="300"/>
      <c r="B2366" s="301"/>
      <c r="C2366" s="301"/>
      <c r="D2366" s="301"/>
      <c r="E2366" s="301"/>
      <c r="F2366" s="301"/>
      <c r="G2366" s="302"/>
    </row>
    <row r="2367" spans="1:7" ht="51" x14ac:dyDescent="0.2">
      <c r="A2367" s="287" t="s">
        <v>635</v>
      </c>
      <c r="B2367" s="290" t="s">
        <v>636</v>
      </c>
      <c r="C2367" s="291" t="s">
        <v>207</v>
      </c>
      <c r="D2367" s="291" t="s">
        <v>35</v>
      </c>
      <c r="E2367" s="292"/>
      <c r="F2367" s="283"/>
      <c r="G2367" s="293"/>
    </row>
    <row r="2368" spans="1:7" ht="25.5" x14ac:dyDescent="0.2">
      <c r="A2368" s="294">
        <v>122</v>
      </c>
      <c r="B2368" s="284" t="s">
        <v>331</v>
      </c>
      <c r="C2368" s="295" t="s">
        <v>224</v>
      </c>
      <c r="D2368" s="295" t="s">
        <v>35</v>
      </c>
      <c r="E2368" s="292">
        <v>3.5299999999999998E-2</v>
      </c>
      <c r="F2368" s="283">
        <v>60.78</v>
      </c>
      <c r="G2368" s="293">
        <v>2.15</v>
      </c>
    </row>
    <row r="2369" spans="1:7" ht="25.5" x14ac:dyDescent="0.2">
      <c r="A2369" s="294">
        <v>1961</v>
      </c>
      <c r="B2369" s="284" t="s">
        <v>1249</v>
      </c>
      <c r="C2369" s="295" t="s">
        <v>224</v>
      </c>
      <c r="D2369" s="295" t="s">
        <v>35</v>
      </c>
      <c r="E2369" s="292">
        <v>1</v>
      </c>
      <c r="F2369" s="283">
        <v>78.97</v>
      </c>
      <c r="G2369" s="293">
        <v>78.97</v>
      </c>
    </row>
    <row r="2370" spans="1:7" ht="25.5" x14ac:dyDescent="0.2">
      <c r="A2370" s="294">
        <v>20083</v>
      </c>
      <c r="B2370" s="284" t="s">
        <v>333</v>
      </c>
      <c r="C2370" s="295" t="s">
        <v>224</v>
      </c>
      <c r="D2370" s="295" t="s">
        <v>35</v>
      </c>
      <c r="E2370" s="292">
        <v>0.06</v>
      </c>
      <c r="F2370" s="283">
        <v>68.86</v>
      </c>
      <c r="G2370" s="293">
        <v>4.13</v>
      </c>
    </row>
    <row r="2371" spans="1:7" x14ac:dyDescent="0.2">
      <c r="A2371" s="294">
        <v>38383</v>
      </c>
      <c r="B2371" s="284" t="s">
        <v>309</v>
      </c>
      <c r="C2371" s="295" t="s">
        <v>224</v>
      </c>
      <c r="D2371" s="295" t="s">
        <v>35</v>
      </c>
      <c r="E2371" s="292">
        <v>3.0700000000000002E-2</v>
      </c>
      <c r="F2371" s="283">
        <v>2.38</v>
      </c>
      <c r="G2371" s="293">
        <v>7.0000000000000007E-2</v>
      </c>
    </row>
    <row r="2372" spans="1:7" ht="38.25" x14ac:dyDescent="0.2">
      <c r="A2372" s="294" t="s">
        <v>310</v>
      </c>
      <c r="B2372" s="284" t="s">
        <v>311</v>
      </c>
      <c r="C2372" s="295" t="s">
        <v>207</v>
      </c>
      <c r="D2372" s="295" t="s">
        <v>210</v>
      </c>
      <c r="E2372" s="292">
        <v>0.20710000000000001</v>
      </c>
      <c r="F2372" s="283">
        <v>20.07</v>
      </c>
      <c r="G2372" s="293">
        <v>4.16</v>
      </c>
    </row>
    <row r="2373" spans="1:7" ht="25.5" x14ac:dyDescent="0.2">
      <c r="A2373" s="294" t="s">
        <v>312</v>
      </c>
      <c r="B2373" s="284" t="s">
        <v>313</v>
      </c>
      <c r="C2373" s="295" t="s">
        <v>207</v>
      </c>
      <c r="D2373" s="295" t="s">
        <v>210</v>
      </c>
      <c r="E2373" s="292">
        <v>0.20710000000000001</v>
      </c>
      <c r="F2373" s="283">
        <v>23.53</v>
      </c>
      <c r="G2373" s="293">
        <v>4.87</v>
      </c>
    </row>
    <row r="2374" spans="1:7" x14ac:dyDescent="0.2">
      <c r="A2374" s="296" t="s">
        <v>213</v>
      </c>
      <c r="B2374" s="297"/>
      <c r="C2374" s="297"/>
      <c r="D2374" s="297"/>
      <c r="E2374" s="297"/>
      <c r="F2374" s="297"/>
      <c r="G2374" s="298">
        <v>5.41</v>
      </c>
    </row>
    <row r="2375" spans="1:7" x14ac:dyDescent="0.2">
      <c r="A2375" s="296" t="s">
        <v>214</v>
      </c>
      <c r="B2375" s="297"/>
      <c r="C2375" s="297"/>
      <c r="D2375" s="297"/>
      <c r="E2375" s="297"/>
      <c r="F2375" s="297"/>
      <c r="G2375" s="298">
        <v>88.94</v>
      </c>
    </row>
    <row r="2376" spans="1:7" x14ac:dyDescent="0.2">
      <c r="A2376" s="296" t="s">
        <v>215</v>
      </c>
      <c r="B2376" s="297"/>
      <c r="C2376" s="297"/>
      <c r="D2376" s="297"/>
      <c r="E2376" s="297"/>
      <c r="F2376" s="297"/>
      <c r="G2376" s="299">
        <v>94.35</v>
      </c>
    </row>
    <row r="2377" spans="1:7" x14ac:dyDescent="0.2">
      <c r="A2377" s="296" t="s">
        <v>2158</v>
      </c>
      <c r="B2377" s="297"/>
      <c r="C2377" s="297"/>
      <c r="D2377" s="297"/>
      <c r="E2377" s="297"/>
      <c r="F2377" s="297"/>
      <c r="G2377" s="298">
        <v>6.22</v>
      </c>
    </row>
    <row r="2378" spans="1:7" x14ac:dyDescent="0.2">
      <c r="A2378" s="296" t="s">
        <v>217</v>
      </c>
      <c r="B2378" s="297"/>
      <c r="C2378" s="297"/>
      <c r="D2378" s="297"/>
      <c r="E2378" s="297"/>
      <c r="F2378" s="297"/>
      <c r="G2378" s="298">
        <v>21.120000000000005</v>
      </c>
    </row>
    <row r="2379" spans="1:7" x14ac:dyDescent="0.2">
      <c r="A2379" s="296" t="s">
        <v>218</v>
      </c>
      <c r="B2379" s="297"/>
      <c r="C2379" s="297"/>
      <c r="D2379" s="297"/>
      <c r="E2379" s="297"/>
      <c r="F2379" s="297"/>
      <c r="G2379" s="298">
        <v>0</v>
      </c>
    </row>
    <row r="2380" spans="1:7" x14ac:dyDescent="0.2">
      <c r="A2380" s="296" t="s">
        <v>219</v>
      </c>
      <c r="B2380" s="297"/>
      <c r="C2380" s="297"/>
      <c r="D2380" s="297"/>
      <c r="E2380" s="297"/>
      <c r="F2380" s="297"/>
      <c r="G2380" s="298">
        <v>27.340000000000003</v>
      </c>
    </row>
    <row r="2381" spans="1:7" x14ac:dyDescent="0.2">
      <c r="A2381" s="296" t="s">
        <v>220</v>
      </c>
      <c r="B2381" s="297"/>
      <c r="C2381" s="297"/>
      <c r="D2381" s="297"/>
      <c r="E2381" s="297"/>
      <c r="F2381" s="297"/>
      <c r="G2381" s="299">
        <f>ROUND(G2376+G2380,2)</f>
        <v>121.69</v>
      </c>
    </row>
    <row r="2382" spans="1:7" x14ac:dyDescent="0.2">
      <c r="A2382" s="296" t="s">
        <v>221</v>
      </c>
      <c r="B2382" s="297"/>
      <c r="C2382" s="297"/>
      <c r="D2382" s="297"/>
      <c r="E2382" s="297"/>
      <c r="F2382" s="297"/>
      <c r="G2382" s="298">
        <v>1</v>
      </c>
    </row>
    <row r="2383" spans="1:7" x14ac:dyDescent="0.2">
      <c r="A2383" s="296" t="s">
        <v>222</v>
      </c>
      <c r="B2383" s="297"/>
      <c r="C2383" s="297"/>
      <c r="D2383" s="297"/>
      <c r="E2383" s="297"/>
      <c r="F2383" s="297"/>
      <c r="G2383" s="299">
        <f>ROUND(G2381*G2382,2)</f>
        <v>121.69</v>
      </c>
    </row>
    <row r="2384" spans="1:7" x14ac:dyDescent="0.2">
      <c r="A2384" s="300"/>
      <c r="B2384" s="301"/>
      <c r="C2384" s="301"/>
      <c r="D2384" s="301"/>
      <c r="E2384" s="301"/>
      <c r="F2384" s="301"/>
      <c r="G2384" s="302"/>
    </row>
    <row r="2385" spans="1:7" ht="51" x14ac:dyDescent="0.2">
      <c r="A2385" s="287" t="s">
        <v>199</v>
      </c>
      <c r="B2385" s="290" t="s">
        <v>200</v>
      </c>
      <c r="C2385" s="291" t="s">
        <v>207</v>
      </c>
      <c r="D2385" s="291" t="s">
        <v>35</v>
      </c>
      <c r="E2385" s="292"/>
      <c r="F2385" s="283"/>
      <c r="G2385" s="293"/>
    </row>
    <row r="2386" spans="1:7" ht="25.5" x14ac:dyDescent="0.2">
      <c r="A2386" s="294">
        <v>122</v>
      </c>
      <c r="B2386" s="284" t="s">
        <v>331</v>
      </c>
      <c r="C2386" s="295" t="s">
        <v>224</v>
      </c>
      <c r="D2386" s="295" t="s">
        <v>35</v>
      </c>
      <c r="E2386" s="292">
        <v>2.5899999999999999E-2</v>
      </c>
      <c r="F2386" s="283">
        <v>60.78</v>
      </c>
      <c r="G2386" s="293">
        <v>1.57</v>
      </c>
    </row>
    <row r="2387" spans="1:7" ht="25.5" x14ac:dyDescent="0.2">
      <c r="A2387" s="294">
        <v>20083</v>
      </c>
      <c r="B2387" s="284" t="s">
        <v>333</v>
      </c>
      <c r="C2387" s="295" t="s">
        <v>224</v>
      </c>
      <c r="D2387" s="295" t="s">
        <v>35</v>
      </c>
      <c r="E2387" s="292">
        <v>0.05</v>
      </c>
      <c r="F2387" s="283">
        <v>68.86</v>
      </c>
      <c r="G2387" s="293">
        <v>3.44</v>
      </c>
    </row>
    <row r="2388" spans="1:7" x14ac:dyDescent="0.2">
      <c r="A2388" s="294">
        <v>38383</v>
      </c>
      <c r="B2388" s="284" t="s">
        <v>309</v>
      </c>
      <c r="C2388" s="295" t="s">
        <v>224</v>
      </c>
      <c r="D2388" s="295" t="s">
        <v>35</v>
      </c>
      <c r="E2388" s="292">
        <v>2.75E-2</v>
      </c>
      <c r="F2388" s="283">
        <v>2.38</v>
      </c>
      <c r="G2388" s="293">
        <v>7.0000000000000007E-2</v>
      </c>
    </row>
    <row r="2389" spans="1:7" ht="25.5" x14ac:dyDescent="0.2">
      <c r="A2389" s="294">
        <v>3865</v>
      </c>
      <c r="B2389" s="284" t="s">
        <v>339</v>
      </c>
      <c r="C2389" s="295" t="s">
        <v>224</v>
      </c>
      <c r="D2389" s="295" t="s">
        <v>35</v>
      </c>
      <c r="E2389" s="292">
        <v>1</v>
      </c>
      <c r="F2389" s="283">
        <v>23</v>
      </c>
      <c r="G2389" s="293">
        <v>23</v>
      </c>
    </row>
    <row r="2390" spans="1:7" ht="38.25" x14ac:dyDescent="0.2">
      <c r="A2390" s="294" t="s">
        <v>310</v>
      </c>
      <c r="B2390" s="284" t="s">
        <v>311</v>
      </c>
      <c r="C2390" s="295" t="s">
        <v>207</v>
      </c>
      <c r="D2390" s="295" t="s">
        <v>210</v>
      </c>
      <c r="E2390" s="292">
        <v>0.12239999999999999</v>
      </c>
      <c r="F2390" s="283">
        <v>20.07</v>
      </c>
      <c r="G2390" s="293">
        <v>2.46</v>
      </c>
    </row>
    <row r="2391" spans="1:7" ht="25.5" x14ac:dyDescent="0.2">
      <c r="A2391" s="294" t="s">
        <v>312</v>
      </c>
      <c r="B2391" s="284" t="s">
        <v>313</v>
      </c>
      <c r="C2391" s="295" t="s">
        <v>207</v>
      </c>
      <c r="D2391" s="295" t="s">
        <v>210</v>
      </c>
      <c r="E2391" s="292">
        <v>0.12239999999999999</v>
      </c>
      <c r="F2391" s="283">
        <v>23.53</v>
      </c>
      <c r="G2391" s="293">
        <v>2.88</v>
      </c>
    </row>
    <row r="2392" spans="1:7" x14ac:dyDescent="0.2">
      <c r="A2392" s="296" t="s">
        <v>213</v>
      </c>
      <c r="B2392" s="297"/>
      <c r="C2392" s="297"/>
      <c r="D2392" s="297"/>
      <c r="E2392" s="297"/>
      <c r="F2392" s="297"/>
      <c r="G2392" s="298">
        <v>3.2</v>
      </c>
    </row>
    <row r="2393" spans="1:7" x14ac:dyDescent="0.2">
      <c r="A2393" s="296" t="s">
        <v>214</v>
      </c>
      <c r="B2393" s="297"/>
      <c r="C2393" s="297"/>
      <c r="D2393" s="297"/>
      <c r="E2393" s="297"/>
      <c r="F2393" s="297"/>
      <c r="G2393" s="298">
        <v>30.220000000000002</v>
      </c>
    </row>
    <row r="2394" spans="1:7" x14ac:dyDescent="0.2">
      <c r="A2394" s="296" t="s">
        <v>215</v>
      </c>
      <c r="B2394" s="297"/>
      <c r="C2394" s="297"/>
      <c r="D2394" s="297"/>
      <c r="E2394" s="297"/>
      <c r="F2394" s="297"/>
      <c r="G2394" s="299">
        <v>33.42</v>
      </c>
    </row>
    <row r="2395" spans="1:7" x14ac:dyDescent="0.2">
      <c r="A2395" s="296" t="s">
        <v>2158</v>
      </c>
      <c r="B2395" s="297"/>
      <c r="C2395" s="297"/>
      <c r="D2395" s="297"/>
      <c r="E2395" s="297"/>
      <c r="F2395" s="297"/>
      <c r="G2395" s="298">
        <v>3.68</v>
      </c>
    </row>
    <row r="2396" spans="1:7" x14ac:dyDescent="0.2">
      <c r="A2396" s="296" t="s">
        <v>217</v>
      </c>
      <c r="B2396" s="297"/>
      <c r="C2396" s="297"/>
      <c r="D2396" s="297"/>
      <c r="E2396" s="297"/>
      <c r="F2396" s="297"/>
      <c r="G2396" s="298">
        <v>7.7899999999999983</v>
      </c>
    </row>
    <row r="2397" spans="1:7" x14ac:dyDescent="0.2">
      <c r="A2397" s="296" t="s">
        <v>218</v>
      </c>
      <c r="B2397" s="297"/>
      <c r="C2397" s="297"/>
      <c r="D2397" s="297"/>
      <c r="E2397" s="297"/>
      <c r="F2397" s="297"/>
      <c r="G2397" s="298">
        <v>0</v>
      </c>
    </row>
    <row r="2398" spans="1:7" x14ac:dyDescent="0.2">
      <c r="A2398" s="296" t="s">
        <v>219</v>
      </c>
      <c r="B2398" s="297"/>
      <c r="C2398" s="297"/>
      <c r="D2398" s="297"/>
      <c r="E2398" s="297"/>
      <c r="F2398" s="297"/>
      <c r="G2398" s="298">
        <v>11.469999999999999</v>
      </c>
    </row>
    <row r="2399" spans="1:7" x14ac:dyDescent="0.2">
      <c r="A2399" s="296" t="s">
        <v>220</v>
      </c>
      <c r="B2399" s="297"/>
      <c r="C2399" s="297"/>
      <c r="D2399" s="297"/>
      <c r="E2399" s="297"/>
      <c r="F2399" s="297"/>
      <c r="G2399" s="299">
        <f>ROUND(G2394+G2398,2)</f>
        <v>44.89</v>
      </c>
    </row>
    <row r="2400" spans="1:7" x14ac:dyDescent="0.2">
      <c r="A2400" s="296" t="s">
        <v>221</v>
      </c>
      <c r="B2400" s="297"/>
      <c r="C2400" s="297"/>
      <c r="D2400" s="297"/>
      <c r="E2400" s="297"/>
      <c r="F2400" s="297"/>
      <c r="G2400" s="298">
        <v>2</v>
      </c>
    </row>
    <row r="2401" spans="1:7" x14ac:dyDescent="0.2">
      <c r="A2401" s="296" t="s">
        <v>222</v>
      </c>
      <c r="B2401" s="297"/>
      <c r="C2401" s="297"/>
      <c r="D2401" s="297"/>
      <c r="E2401" s="297"/>
      <c r="F2401" s="297"/>
      <c r="G2401" s="299">
        <f>ROUND(G2399*G2400,2)</f>
        <v>89.78</v>
      </c>
    </row>
    <row r="2402" spans="1:7" x14ac:dyDescent="0.2">
      <c r="A2402" s="300"/>
      <c r="B2402" s="301"/>
      <c r="C2402" s="301"/>
      <c r="D2402" s="301"/>
      <c r="E2402" s="301"/>
      <c r="F2402" s="301"/>
      <c r="G2402" s="302"/>
    </row>
    <row r="2403" spans="1:7" ht="51" x14ac:dyDescent="0.2">
      <c r="A2403" s="287" t="s">
        <v>637</v>
      </c>
      <c r="B2403" s="290" t="s">
        <v>638</v>
      </c>
      <c r="C2403" s="291" t="s">
        <v>207</v>
      </c>
      <c r="D2403" s="291" t="s">
        <v>35</v>
      </c>
      <c r="E2403" s="292"/>
      <c r="F2403" s="283"/>
      <c r="G2403" s="293"/>
    </row>
    <row r="2404" spans="1:7" ht="25.5" x14ac:dyDescent="0.2">
      <c r="A2404" s="294">
        <v>122</v>
      </c>
      <c r="B2404" s="284" t="s">
        <v>331</v>
      </c>
      <c r="C2404" s="295" t="s">
        <v>224</v>
      </c>
      <c r="D2404" s="295" t="s">
        <v>35</v>
      </c>
      <c r="E2404" s="292">
        <v>1.7600000000000001E-2</v>
      </c>
      <c r="F2404" s="283">
        <v>60.78</v>
      </c>
      <c r="G2404" s="293">
        <v>1.07</v>
      </c>
    </row>
    <row r="2405" spans="1:7" ht="25.5" x14ac:dyDescent="0.2">
      <c r="A2405" s="294">
        <v>20083</v>
      </c>
      <c r="B2405" s="284" t="s">
        <v>333</v>
      </c>
      <c r="C2405" s="295" t="s">
        <v>224</v>
      </c>
      <c r="D2405" s="295" t="s">
        <v>35</v>
      </c>
      <c r="E2405" s="292">
        <v>2.2499999999999999E-2</v>
      </c>
      <c r="F2405" s="283">
        <v>68.86</v>
      </c>
      <c r="G2405" s="293">
        <v>1.55</v>
      </c>
    </row>
    <row r="2406" spans="1:7" x14ac:dyDescent="0.2">
      <c r="A2406" s="294">
        <v>38383</v>
      </c>
      <c r="B2406" s="284" t="s">
        <v>309</v>
      </c>
      <c r="C2406" s="295" t="s">
        <v>224</v>
      </c>
      <c r="D2406" s="295" t="s">
        <v>35</v>
      </c>
      <c r="E2406" s="292">
        <v>2.4400000000000002E-2</v>
      </c>
      <c r="F2406" s="283">
        <v>2.38</v>
      </c>
      <c r="G2406" s="293">
        <v>0.06</v>
      </c>
    </row>
    <row r="2407" spans="1:7" ht="25.5" x14ac:dyDescent="0.2">
      <c r="A2407" s="294">
        <v>7129</v>
      </c>
      <c r="B2407" s="284" t="s">
        <v>1250</v>
      </c>
      <c r="C2407" s="295" t="s">
        <v>224</v>
      </c>
      <c r="D2407" s="295" t="s">
        <v>35</v>
      </c>
      <c r="E2407" s="292">
        <v>1</v>
      </c>
      <c r="F2407" s="283">
        <v>11.99</v>
      </c>
      <c r="G2407" s="293">
        <v>11.99</v>
      </c>
    </row>
    <row r="2408" spans="1:7" ht="38.25" x14ac:dyDescent="0.2">
      <c r="A2408" s="294" t="s">
        <v>310</v>
      </c>
      <c r="B2408" s="284" t="s">
        <v>311</v>
      </c>
      <c r="C2408" s="295" t="s">
        <v>207</v>
      </c>
      <c r="D2408" s="295" t="s">
        <v>210</v>
      </c>
      <c r="E2408" s="292">
        <v>0.1318</v>
      </c>
      <c r="F2408" s="283">
        <v>20.07</v>
      </c>
      <c r="G2408" s="293">
        <v>2.65</v>
      </c>
    </row>
    <row r="2409" spans="1:7" ht="25.5" x14ac:dyDescent="0.2">
      <c r="A2409" s="294" t="s">
        <v>312</v>
      </c>
      <c r="B2409" s="284" t="s">
        <v>313</v>
      </c>
      <c r="C2409" s="295" t="s">
        <v>207</v>
      </c>
      <c r="D2409" s="295" t="s">
        <v>210</v>
      </c>
      <c r="E2409" s="292">
        <v>0.1318</v>
      </c>
      <c r="F2409" s="283">
        <v>23.53</v>
      </c>
      <c r="G2409" s="293">
        <v>3.1</v>
      </c>
    </row>
    <row r="2410" spans="1:7" x14ac:dyDescent="0.2">
      <c r="A2410" s="296" t="s">
        <v>213</v>
      </c>
      <c r="B2410" s="297"/>
      <c r="C2410" s="297"/>
      <c r="D2410" s="297"/>
      <c r="E2410" s="297"/>
      <c r="F2410" s="297"/>
      <c r="G2410" s="298">
        <v>3.44</v>
      </c>
    </row>
    <row r="2411" spans="1:7" x14ac:dyDescent="0.2">
      <c r="A2411" s="296" t="s">
        <v>214</v>
      </c>
      <c r="B2411" s="297"/>
      <c r="C2411" s="297"/>
      <c r="D2411" s="297"/>
      <c r="E2411" s="297"/>
      <c r="F2411" s="297"/>
      <c r="G2411" s="298">
        <v>16.97</v>
      </c>
    </row>
    <row r="2412" spans="1:7" x14ac:dyDescent="0.2">
      <c r="A2412" s="296" t="s">
        <v>215</v>
      </c>
      <c r="B2412" s="297"/>
      <c r="C2412" s="297"/>
      <c r="D2412" s="297"/>
      <c r="E2412" s="297"/>
      <c r="F2412" s="297"/>
      <c r="G2412" s="299">
        <v>20.41</v>
      </c>
    </row>
    <row r="2413" spans="1:7" x14ac:dyDescent="0.2">
      <c r="A2413" s="296" t="s">
        <v>2158</v>
      </c>
      <c r="B2413" s="297"/>
      <c r="C2413" s="297"/>
      <c r="D2413" s="297"/>
      <c r="E2413" s="297"/>
      <c r="F2413" s="297"/>
      <c r="G2413" s="298">
        <v>3.96</v>
      </c>
    </row>
    <row r="2414" spans="1:7" x14ac:dyDescent="0.2">
      <c r="A2414" s="296" t="s">
        <v>217</v>
      </c>
      <c r="B2414" s="297"/>
      <c r="C2414" s="297"/>
      <c r="D2414" s="297"/>
      <c r="E2414" s="297"/>
      <c r="F2414" s="297"/>
      <c r="G2414" s="298">
        <v>5.1199999999999983</v>
      </c>
    </row>
    <row r="2415" spans="1:7" x14ac:dyDescent="0.2">
      <c r="A2415" s="296" t="s">
        <v>218</v>
      </c>
      <c r="B2415" s="297"/>
      <c r="C2415" s="297"/>
      <c r="D2415" s="297"/>
      <c r="E2415" s="297"/>
      <c r="F2415" s="297"/>
      <c r="G2415" s="298">
        <v>0</v>
      </c>
    </row>
    <row r="2416" spans="1:7" x14ac:dyDescent="0.2">
      <c r="A2416" s="296" t="s">
        <v>219</v>
      </c>
      <c r="B2416" s="297"/>
      <c r="C2416" s="297"/>
      <c r="D2416" s="297"/>
      <c r="E2416" s="297"/>
      <c r="F2416" s="297"/>
      <c r="G2416" s="298">
        <v>9.0799999999999983</v>
      </c>
    </row>
    <row r="2417" spans="1:7" x14ac:dyDescent="0.2">
      <c r="A2417" s="296" t="s">
        <v>220</v>
      </c>
      <c r="B2417" s="297"/>
      <c r="C2417" s="297"/>
      <c r="D2417" s="297"/>
      <c r="E2417" s="297"/>
      <c r="F2417" s="297"/>
      <c r="G2417" s="299">
        <f>ROUND(G2412+G2416,2)</f>
        <v>29.49</v>
      </c>
    </row>
    <row r="2418" spans="1:7" x14ac:dyDescent="0.2">
      <c r="A2418" s="296" t="s">
        <v>221</v>
      </c>
      <c r="B2418" s="297"/>
      <c r="C2418" s="297"/>
      <c r="D2418" s="297"/>
      <c r="E2418" s="297"/>
      <c r="F2418" s="297"/>
      <c r="G2418" s="298">
        <v>2</v>
      </c>
    </row>
    <row r="2419" spans="1:7" x14ac:dyDescent="0.2">
      <c r="A2419" s="296" t="s">
        <v>222</v>
      </c>
      <c r="B2419" s="297"/>
      <c r="C2419" s="297"/>
      <c r="D2419" s="297"/>
      <c r="E2419" s="297"/>
      <c r="F2419" s="297"/>
      <c r="G2419" s="299">
        <f>ROUND(G2417*G2418,2)</f>
        <v>58.98</v>
      </c>
    </row>
    <row r="2420" spans="1:7" x14ac:dyDescent="0.2">
      <c r="A2420" s="300"/>
      <c r="B2420" s="301"/>
      <c r="C2420" s="301"/>
      <c r="D2420" s="301"/>
      <c r="E2420" s="301"/>
      <c r="F2420" s="301"/>
      <c r="G2420" s="302"/>
    </row>
    <row r="2421" spans="1:7" ht="51" x14ac:dyDescent="0.2">
      <c r="A2421" s="287" t="s">
        <v>137</v>
      </c>
      <c r="B2421" s="290" t="s">
        <v>138</v>
      </c>
      <c r="C2421" s="291" t="s">
        <v>207</v>
      </c>
      <c r="D2421" s="291" t="s">
        <v>35</v>
      </c>
      <c r="E2421" s="292"/>
      <c r="F2421" s="283"/>
      <c r="G2421" s="293"/>
    </row>
    <row r="2422" spans="1:7" ht="25.5" x14ac:dyDescent="0.2">
      <c r="A2422" s="294">
        <v>122</v>
      </c>
      <c r="B2422" s="284" t="s">
        <v>331</v>
      </c>
      <c r="C2422" s="295" t="s">
        <v>224</v>
      </c>
      <c r="D2422" s="295" t="s">
        <v>35</v>
      </c>
      <c r="E2422" s="292">
        <v>3.1800000000000002E-2</v>
      </c>
      <c r="F2422" s="283">
        <v>60.78</v>
      </c>
      <c r="G2422" s="293">
        <v>1.93</v>
      </c>
    </row>
    <row r="2423" spans="1:7" ht="25.5" x14ac:dyDescent="0.2">
      <c r="A2423" s="294">
        <v>20083</v>
      </c>
      <c r="B2423" s="284" t="s">
        <v>333</v>
      </c>
      <c r="C2423" s="295" t="s">
        <v>224</v>
      </c>
      <c r="D2423" s="295" t="s">
        <v>35</v>
      </c>
      <c r="E2423" s="292">
        <v>5.3999999999999999E-2</v>
      </c>
      <c r="F2423" s="283">
        <v>68.86</v>
      </c>
      <c r="G2423" s="293">
        <v>3.72</v>
      </c>
    </row>
    <row r="2424" spans="1:7" x14ac:dyDescent="0.2">
      <c r="A2424" s="294">
        <v>38383</v>
      </c>
      <c r="B2424" s="284" t="s">
        <v>309</v>
      </c>
      <c r="C2424" s="295" t="s">
        <v>224</v>
      </c>
      <c r="D2424" s="295" t="s">
        <v>35</v>
      </c>
      <c r="E2424" s="292">
        <v>3.6999999999999998E-2</v>
      </c>
      <c r="F2424" s="283">
        <v>2.38</v>
      </c>
      <c r="G2424" s="293">
        <v>0.09</v>
      </c>
    </row>
    <row r="2425" spans="1:7" ht="25.5" x14ac:dyDescent="0.2">
      <c r="A2425" s="294">
        <v>7132</v>
      </c>
      <c r="B2425" s="284" t="s">
        <v>341</v>
      </c>
      <c r="C2425" s="295" t="s">
        <v>224</v>
      </c>
      <c r="D2425" s="295" t="s">
        <v>35</v>
      </c>
      <c r="E2425" s="292">
        <v>1</v>
      </c>
      <c r="F2425" s="283">
        <v>50.15</v>
      </c>
      <c r="G2425" s="293">
        <v>50.15</v>
      </c>
    </row>
    <row r="2426" spans="1:7" ht="38.25" x14ac:dyDescent="0.2">
      <c r="A2426" s="294" t="s">
        <v>310</v>
      </c>
      <c r="B2426" s="284" t="s">
        <v>311</v>
      </c>
      <c r="C2426" s="295" t="s">
        <v>207</v>
      </c>
      <c r="D2426" s="295" t="s">
        <v>210</v>
      </c>
      <c r="E2426" s="292">
        <v>0.2077</v>
      </c>
      <c r="F2426" s="283">
        <v>20.07</v>
      </c>
      <c r="G2426" s="293">
        <v>4.17</v>
      </c>
    </row>
    <row r="2427" spans="1:7" ht="25.5" x14ac:dyDescent="0.2">
      <c r="A2427" s="294" t="s">
        <v>312</v>
      </c>
      <c r="B2427" s="284" t="s">
        <v>313</v>
      </c>
      <c r="C2427" s="295" t="s">
        <v>207</v>
      </c>
      <c r="D2427" s="295" t="s">
        <v>210</v>
      </c>
      <c r="E2427" s="292">
        <v>0.2077</v>
      </c>
      <c r="F2427" s="283">
        <v>23.53</v>
      </c>
      <c r="G2427" s="293">
        <v>4.8899999999999997</v>
      </c>
    </row>
    <row r="2428" spans="1:7" x14ac:dyDescent="0.2">
      <c r="A2428" s="296" t="s">
        <v>213</v>
      </c>
      <c r="B2428" s="297"/>
      <c r="C2428" s="297"/>
      <c r="D2428" s="297"/>
      <c r="E2428" s="297"/>
      <c r="F2428" s="297"/>
      <c r="G2428" s="298">
        <v>5.43</v>
      </c>
    </row>
    <row r="2429" spans="1:7" x14ac:dyDescent="0.2">
      <c r="A2429" s="296" t="s">
        <v>214</v>
      </c>
      <c r="B2429" s="297"/>
      <c r="C2429" s="297"/>
      <c r="D2429" s="297"/>
      <c r="E2429" s="297"/>
      <c r="F2429" s="297"/>
      <c r="G2429" s="298">
        <v>59.52</v>
      </c>
    </row>
    <row r="2430" spans="1:7" x14ac:dyDescent="0.2">
      <c r="A2430" s="296" t="s">
        <v>215</v>
      </c>
      <c r="B2430" s="297"/>
      <c r="C2430" s="297"/>
      <c r="D2430" s="297"/>
      <c r="E2430" s="297"/>
      <c r="F2430" s="297"/>
      <c r="G2430" s="299">
        <v>64.95</v>
      </c>
    </row>
    <row r="2431" spans="1:7" x14ac:dyDescent="0.2">
      <c r="A2431" s="296" t="s">
        <v>2158</v>
      </c>
      <c r="B2431" s="297"/>
      <c r="C2431" s="297"/>
      <c r="D2431" s="297"/>
      <c r="E2431" s="297"/>
      <c r="F2431" s="297"/>
      <c r="G2431" s="298">
        <v>6.24</v>
      </c>
    </row>
    <row r="2432" spans="1:7" x14ac:dyDescent="0.2">
      <c r="A2432" s="296" t="s">
        <v>217</v>
      </c>
      <c r="B2432" s="297"/>
      <c r="C2432" s="297"/>
      <c r="D2432" s="297"/>
      <c r="E2432" s="297"/>
      <c r="F2432" s="297"/>
      <c r="G2432" s="298">
        <v>14.940000000223517</v>
      </c>
    </row>
    <row r="2433" spans="1:7" x14ac:dyDescent="0.2">
      <c r="A2433" s="296" t="s">
        <v>218</v>
      </c>
      <c r="B2433" s="297"/>
      <c r="C2433" s="297"/>
      <c r="D2433" s="297"/>
      <c r="E2433" s="297"/>
      <c r="F2433" s="297"/>
      <c r="G2433" s="298">
        <v>0</v>
      </c>
    </row>
    <row r="2434" spans="1:7" x14ac:dyDescent="0.2">
      <c r="A2434" s="296" t="s">
        <v>219</v>
      </c>
      <c r="B2434" s="297"/>
      <c r="C2434" s="297"/>
      <c r="D2434" s="297"/>
      <c r="E2434" s="297"/>
      <c r="F2434" s="297"/>
      <c r="G2434" s="298">
        <v>21.179999999999993</v>
      </c>
    </row>
    <row r="2435" spans="1:7" x14ac:dyDescent="0.2">
      <c r="A2435" s="296" t="s">
        <v>220</v>
      </c>
      <c r="B2435" s="297"/>
      <c r="C2435" s="297"/>
      <c r="D2435" s="297"/>
      <c r="E2435" s="297"/>
      <c r="F2435" s="297"/>
      <c r="G2435" s="299">
        <f>ROUND(G2430+G2434,2)</f>
        <v>86.13</v>
      </c>
    </row>
    <row r="2436" spans="1:7" x14ac:dyDescent="0.2">
      <c r="A2436" s="296" t="s">
        <v>221</v>
      </c>
      <c r="B2436" s="297"/>
      <c r="C2436" s="297"/>
      <c r="D2436" s="297"/>
      <c r="E2436" s="297"/>
      <c r="F2436" s="297"/>
      <c r="G2436" s="298">
        <v>6</v>
      </c>
    </row>
    <row r="2437" spans="1:7" x14ac:dyDescent="0.2">
      <c r="A2437" s="296" t="s">
        <v>222</v>
      </c>
      <c r="B2437" s="297"/>
      <c r="C2437" s="297"/>
      <c r="D2437" s="297"/>
      <c r="E2437" s="297"/>
      <c r="F2437" s="297"/>
      <c r="G2437" s="299">
        <f>ROUND(G2435*G2436,2)</f>
        <v>516.78</v>
      </c>
    </row>
    <row r="2438" spans="1:7" x14ac:dyDescent="0.2">
      <c r="A2438" s="300"/>
      <c r="B2438" s="301"/>
      <c r="C2438" s="301"/>
      <c r="D2438" s="301"/>
      <c r="E2438" s="301"/>
      <c r="F2438" s="301"/>
      <c r="G2438" s="302"/>
    </row>
    <row r="2439" spans="1:7" ht="63.75" x14ac:dyDescent="0.2">
      <c r="A2439" s="287" t="s">
        <v>639</v>
      </c>
      <c r="B2439" s="290" t="s">
        <v>640</v>
      </c>
      <c r="C2439" s="291" t="s">
        <v>207</v>
      </c>
      <c r="D2439" s="291" t="s">
        <v>35</v>
      </c>
      <c r="E2439" s="292"/>
      <c r="F2439" s="283"/>
      <c r="G2439" s="293"/>
    </row>
    <row r="2440" spans="1:7" ht="25.5" x14ac:dyDescent="0.2">
      <c r="A2440" s="294">
        <v>122</v>
      </c>
      <c r="B2440" s="284" t="s">
        <v>331</v>
      </c>
      <c r="C2440" s="295" t="s">
        <v>224</v>
      </c>
      <c r="D2440" s="295" t="s">
        <v>35</v>
      </c>
      <c r="E2440" s="292">
        <v>5.8999999999999999E-3</v>
      </c>
      <c r="F2440" s="283">
        <v>60.78</v>
      </c>
      <c r="G2440" s="293">
        <v>0.36</v>
      </c>
    </row>
    <row r="2441" spans="1:7" ht="25.5" x14ac:dyDescent="0.2">
      <c r="A2441" s="294">
        <v>20083</v>
      </c>
      <c r="B2441" s="284" t="s">
        <v>333</v>
      </c>
      <c r="C2441" s="295" t="s">
        <v>224</v>
      </c>
      <c r="D2441" s="295" t="s">
        <v>35</v>
      </c>
      <c r="E2441" s="292">
        <v>7.0000000000000001E-3</v>
      </c>
      <c r="F2441" s="283">
        <v>68.86</v>
      </c>
      <c r="G2441" s="293">
        <v>0.48</v>
      </c>
    </row>
    <row r="2442" spans="1:7" ht="38.25" x14ac:dyDescent="0.2">
      <c r="A2442" s="294">
        <v>20147</v>
      </c>
      <c r="B2442" s="284" t="s">
        <v>1251</v>
      </c>
      <c r="C2442" s="295" t="s">
        <v>224</v>
      </c>
      <c r="D2442" s="295" t="s">
        <v>35</v>
      </c>
      <c r="E2442" s="292">
        <v>1</v>
      </c>
      <c r="F2442" s="283">
        <v>6.31</v>
      </c>
      <c r="G2442" s="293">
        <v>6.31</v>
      </c>
    </row>
    <row r="2443" spans="1:7" x14ac:dyDescent="0.2">
      <c r="A2443" s="294">
        <v>38383</v>
      </c>
      <c r="B2443" s="284" t="s">
        <v>309</v>
      </c>
      <c r="C2443" s="295" t="s">
        <v>224</v>
      </c>
      <c r="D2443" s="295" t="s">
        <v>35</v>
      </c>
      <c r="E2443" s="292">
        <v>3.15E-2</v>
      </c>
      <c r="F2443" s="283">
        <v>2.38</v>
      </c>
      <c r="G2443" s="293">
        <v>7.0000000000000007E-2</v>
      </c>
    </row>
    <row r="2444" spans="1:7" ht="38.25" x14ac:dyDescent="0.2">
      <c r="A2444" s="294" t="s">
        <v>310</v>
      </c>
      <c r="B2444" s="284" t="s">
        <v>311</v>
      </c>
      <c r="C2444" s="295" t="s">
        <v>207</v>
      </c>
      <c r="D2444" s="295" t="s">
        <v>210</v>
      </c>
      <c r="E2444" s="292">
        <v>0.13120000000000001</v>
      </c>
      <c r="F2444" s="283">
        <v>20.07</v>
      </c>
      <c r="G2444" s="293">
        <v>2.63</v>
      </c>
    </row>
    <row r="2445" spans="1:7" ht="25.5" x14ac:dyDescent="0.2">
      <c r="A2445" s="294" t="s">
        <v>312</v>
      </c>
      <c r="B2445" s="284" t="s">
        <v>313</v>
      </c>
      <c r="C2445" s="295" t="s">
        <v>207</v>
      </c>
      <c r="D2445" s="295" t="s">
        <v>210</v>
      </c>
      <c r="E2445" s="292">
        <v>0.13120000000000001</v>
      </c>
      <c r="F2445" s="283">
        <v>23.53</v>
      </c>
      <c r="G2445" s="293">
        <v>3.09</v>
      </c>
    </row>
    <row r="2446" spans="1:7" x14ac:dyDescent="0.2">
      <c r="A2446" s="296" t="s">
        <v>213</v>
      </c>
      <c r="B2446" s="297"/>
      <c r="C2446" s="297"/>
      <c r="D2446" s="297"/>
      <c r="E2446" s="297"/>
      <c r="F2446" s="297"/>
      <c r="G2446" s="298">
        <v>3.43</v>
      </c>
    </row>
    <row r="2447" spans="1:7" x14ac:dyDescent="0.2">
      <c r="A2447" s="296" t="s">
        <v>214</v>
      </c>
      <c r="B2447" s="297"/>
      <c r="C2447" s="297"/>
      <c r="D2447" s="297"/>
      <c r="E2447" s="297"/>
      <c r="F2447" s="297"/>
      <c r="G2447" s="298">
        <v>9.52</v>
      </c>
    </row>
    <row r="2448" spans="1:7" x14ac:dyDescent="0.2">
      <c r="A2448" s="296" t="s">
        <v>215</v>
      </c>
      <c r="B2448" s="297"/>
      <c r="C2448" s="297"/>
      <c r="D2448" s="297"/>
      <c r="E2448" s="297"/>
      <c r="F2448" s="297"/>
      <c r="G2448" s="299">
        <v>12.95</v>
      </c>
    </row>
    <row r="2449" spans="1:7" x14ac:dyDescent="0.2">
      <c r="A2449" s="296" t="s">
        <v>2158</v>
      </c>
      <c r="B2449" s="297"/>
      <c r="C2449" s="297"/>
      <c r="D2449" s="297"/>
      <c r="E2449" s="297"/>
      <c r="F2449" s="297"/>
      <c r="G2449" s="298">
        <v>3.9300000002235174</v>
      </c>
    </row>
    <row r="2450" spans="1:7" x14ac:dyDescent="0.2">
      <c r="A2450" s="296" t="s">
        <v>217</v>
      </c>
      <c r="B2450" s="297"/>
      <c r="C2450" s="297"/>
      <c r="D2450" s="297"/>
      <c r="E2450" s="297"/>
      <c r="F2450" s="297"/>
      <c r="G2450" s="298">
        <v>3.55</v>
      </c>
    </row>
    <row r="2451" spans="1:7" x14ac:dyDescent="0.2">
      <c r="A2451" s="296" t="s">
        <v>218</v>
      </c>
      <c r="B2451" s="297"/>
      <c r="C2451" s="297"/>
      <c r="D2451" s="297"/>
      <c r="E2451" s="297"/>
      <c r="F2451" s="297"/>
      <c r="G2451" s="298">
        <v>0</v>
      </c>
    </row>
    <row r="2452" spans="1:7" x14ac:dyDescent="0.2">
      <c r="A2452" s="296" t="s">
        <v>219</v>
      </c>
      <c r="B2452" s="297"/>
      <c r="C2452" s="297"/>
      <c r="D2452" s="297"/>
      <c r="E2452" s="297"/>
      <c r="F2452" s="297"/>
      <c r="G2452" s="298">
        <v>7.48</v>
      </c>
    </row>
    <row r="2453" spans="1:7" x14ac:dyDescent="0.2">
      <c r="A2453" s="296" t="s">
        <v>220</v>
      </c>
      <c r="B2453" s="297"/>
      <c r="C2453" s="297"/>
      <c r="D2453" s="297"/>
      <c r="E2453" s="297"/>
      <c r="F2453" s="297"/>
      <c r="G2453" s="299">
        <f>ROUND(G2448+G2452,2)</f>
        <v>20.43</v>
      </c>
    </row>
    <row r="2454" spans="1:7" x14ac:dyDescent="0.2">
      <c r="A2454" s="296" t="s">
        <v>221</v>
      </c>
      <c r="B2454" s="297"/>
      <c r="C2454" s="297"/>
      <c r="D2454" s="297"/>
      <c r="E2454" s="297"/>
      <c r="F2454" s="297"/>
      <c r="G2454" s="298">
        <v>9</v>
      </c>
    </row>
    <row r="2455" spans="1:7" x14ac:dyDescent="0.2">
      <c r="A2455" s="296" t="s">
        <v>222</v>
      </c>
      <c r="B2455" s="297"/>
      <c r="C2455" s="297"/>
      <c r="D2455" s="297"/>
      <c r="E2455" s="297"/>
      <c r="F2455" s="297"/>
      <c r="G2455" s="299">
        <f>ROUND(G2453*G2454,2)</f>
        <v>183.87</v>
      </c>
    </row>
    <row r="2456" spans="1:7" x14ac:dyDescent="0.2">
      <c r="A2456" s="300"/>
      <c r="B2456" s="301"/>
      <c r="C2456" s="301"/>
      <c r="D2456" s="301"/>
      <c r="E2456" s="301"/>
      <c r="F2456" s="301"/>
      <c r="G2456" s="302"/>
    </row>
    <row r="2457" spans="1:7" ht="63.75" x14ac:dyDescent="0.2">
      <c r="A2457" s="287" t="s">
        <v>641</v>
      </c>
      <c r="B2457" s="290" t="s">
        <v>642</v>
      </c>
      <c r="C2457" s="291" t="s">
        <v>207</v>
      </c>
      <c r="D2457" s="291" t="s">
        <v>35</v>
      </c>
      <c r="E2457" s="292"/>
      <c r="F2457" s="283"/>
      <c r="G2457" s="293"/>
    </row>
    <row r="2458" spans="1:7" ht="25.5" x14ac:dyDescent="0.2">
      <c r="A2458" s="294">
        <v>122</v>
      </c>
      <c r="B2458" s="284" t="s">
        <v>331</v>
      </c>
      <c r="C2458" s="295" t="s">
        <v>224</v>
      </c>
      <c r="D2458" s="295" t="s">
        <v>35</v>
      </c>
      <c r="E2458" s="292">
        <v>8.8000000000000005E-3</v>
      </c>
      <c r="F2458" s="283">
        <v>60.78</v>
      </c>
      <c r="G2458" s="293">
        <v>0.53</v>
      </c>
    </row>
    <row r="2459" spans="1:7" ht="25.5" x14ac:dyDescent="0.2">
      <c r="A2459" s="294">
        <v>20083</v>
      </c>
      <c r="B2459" s="284" t="s">
        <v>333</v>
      </c>
      <c r="C2459" s="295" t="s">
        <v>224</v>
      </c>
      <c r="D2459" s="295" t="s">
        <v>35</v>
      </c>
      <c r="E2459" s="292">
        <v>1.0500000000000001E-2</v>
      </c>
      <c r="F2459" s="283">
        <v>68.86</v>
      </c>
      <c r="G2459" s="293">
        <v>0.72</v>
      </c>
    </row>
    <row r="2460" spans="1:7" x14ac:dyDescent="0.2">
      <c r="A2460" s="294">
        <v>38383</v>
      </c>
      <c r="B2460" s="284" t="s">
        <v>309</v>
      </c>
      <c r="C2460" s="295" t="s">
        <v>224</v>
      </c>
      <c r="D2460" s="295" t="s">
        <v>35</v>
      </c>
      <c r="E2460" s="292">
        <v>4.8399999999999999E-2</v>
      </c>
      <c r="F2460" s="283">
        <v>2.38</v>
      </c>
      <c r="G2460" s="293">
        <v>0.12</v>
      </c>
    </row>
    <row r="2461" spans="1:7" ht="38.25" x14ac:dyDescent="0.2">
      <c r="A2461" s="294">
        <v>7122</v>
      </c>
      <c r="B2461" s="284" t="s">
        <v>1252</v>
      </c>
      <c r="C2461" s="295" t="s">
        <v>224</v>
      </c>
      <c r="D2461" s="295" t="s">
        <v>35</v>
      </c>
      <c r="E2461" s="292">
        <v>1</v>
      </c>
      <c r="F2461" s="283">
        <v>12.97</v>
      </c>
      <c r="G2461" s="293">
        <v>12.97</v>
      </c>
    </row>
    <row r="2462" spans="1:7" ht="38.25" x14ac:dyDescent="0.2">
      <c r="A2462" s="294" t="s">
        <v>310</v>
      </c>
      <c r="B2462" s="284" t="s">
        <v>311</v>
      </c>
      <c r="C2462" s="295" t="s">
        <v>207</v>
      </c>
      <c r="D2462" s="295" t="s">
        <v>210</v>
      </c>
      <c r="E2462" s="292">
        <v>0.18870000000000001</v>
      </c>
      <c r="F2462" s="283">
        <v>20.07</v>
      </c>
      <c r="G2462" s="293">
        <v>3.79</v>
      </c>
    </row>
    <row r="2463" spans="1:7" ht="25.5" x14ac:dyDescent="0.2">
      <c r="A2463" s="294" t="s">
        <v>312</v>
      </c>
      <c r="B2463" s="284" t="s">
        <v>313</v>
      </c>
      <c r="C2463" s="295" t="s">
        <v>207</v>
      </c>
      <c r="D2463" s="295" t="s">
        <v>210</v>
      </c>
      <c r="E2463" s="292">
        <v>0.18870000000000001</v>
      </c>
      <c r="F2463" s="283">
        <v>23.53</v>
      </c>
      <c r="G2463" s="293">
        <v>4.4400000000000004</v>
      </c>
    </row>
    <row r="2464" spans="1:7" x14ac:dyDescent="0.2">
      <c r="A2464" s="296" t="s">
        <v>213</v>
      </c>
      <c r="B2464" s="297"/>
      <c r="C2464" s="297"/>
      <c r="D2464" s="297"/>
      <c r="E2464" s="297"/>
      <c r="F2464" s="297"/>
      <c r="G2464" s="298">
        <v>4.93</v>
      </c>
    </row>
    <row r="2465" spans="1:7" x14ac:dyDescent="0.2">
      <c r="A2465" s="296" t="s">
        <v>214</v>
      </c>
      <c r="B2465" s="297"/>
      <c r="C2465" s="297"/>
      <c r="D2465" s="297"/>
      <c r="E2465" s="297"/>
      <c r="F2465" s="297"/>
      <c r="G2465" s="298">
        <v>17.64</v>
      </c>
    </row>
    <row r="2466" spans="1:7" x14ac:dyDescent="0.2">
      <c r="A2466" s="296" t="s">
        <v>215</v>
      </c>
      <c r="B2466" s="297"/>
      <c r="C2466" s="297"/>
      <c r="D2466" s="297"/>
      <c r="E2466" s="297"/>
      <c r="F2466" s="297"/>
      <c r="G2466" s="299">
        <v>22.57</v>
      </c>
    </row>
    <row r="2467" spans="1:7" x14ac:dyDescent="0.2">
      <c r="A2467" s="296" t="s">
        <v>2158</v>
      </c>
      <c r="B2467" s="297"/>
      <c r="C2467" s="297"/>
      <c r="D2467" s="297"/>
      <c r="E2467" s="297"/>
      <c r="F2467" s="297"/>
      <c r="G2467" s="298">
        <v>5.67</v>
      </c>
    </row>
    <row r="2468" spans="1:7" x14ac:dyDescent="0.2">
      <c r="A2468" s="296" t="s">
        <v>217</v>
      </c>
      <c r="B2468" s="297"/>
      <c r="C2468" s="297"/>
      <c r="D2468" s="297"/>
      <c r="E2468" s="297"/>
      <c r="F2468" s="297"/>
      <c r="G2468" s="298">
        <v>5.9300000000000015</v>
      </c>
    </row>
    <row r="2469" spans="1:7" x14ac:dyDescent="0.2">
      <c r="A2469" s="296" t="s">
        <v>218</v>
      </c>
      <c r="B2469" s="297"/>
      <c r="C2469" s="297"/>
      <c r="D2469" s="297"/>
      <c r="E2469" s="297"/>
      <c r="F2469" s="297"/>
      <c r="G2469" s="298">
        <v>0</v>
      </c>
    </row>
    <row r="2470" spans="1:7" x14ac:dyDescent="0.2">
      <c r="A2470" s="296" t="s">
        <v>219</v>
      </c>
      <c r="B2470" s="297"/>
      <c r="C2470" s="297"/>
      <c r="D2470" s="297"/>
      <c r="E2470" s="297"/>
      <c r="F2470" s="297"/>
      <c r="G2470" s="298">
        <v>11.600000000000001</v>
      </c>
    </row>
    <row r="2471" spans="1:7" x14ac:dyDescent="0.2">
      <c r="A2471" s="296" t="s">
        <v>220</v>
      </c>
      <c r="B2471" s="297"/>
      <c r="C2471" s="297"/>
      <c r="D2471" s="297"/>
      <c r="E2471" s="297"/>
      <c r="F2471" s="297"/>
      <c r="G2471" s="299">
        <f>ROUND(G2466+G2470,2)</f>
        <v>34.17</v>
      </c>
    </row>
    <row r="2472" spans="1:7" x14ac:dyDescent="0.2">
      <c r="A2472" s="296" t="s">
        <v>221</v>
      </c>
      <c r="B2472" s="297"/>
      <c r="C2472" s="297"/>
      <c r="D2472" s="297"/>
      <c r="E2472" s="297"/>
      <c r="F2472" s="297"/>
      <c r="G2472" s="298">
        <v>1</v>
      </c>
    </row>
    <row r="2473" spans="1:7" x14ac:dyDescent="0.2">
      <c r="A2473" s="296" t="s">
        <v>222</v>
      </c>
      <c r="B2473" s="297"/>
      <c r="C2473" s="297"/>
      <c r="D2473" s="297"/>
      <c r="E2473" s="297"/>
      <c r="F2473" s="297"/>
      <c r="G2473" s="299">
        <f>ROUND(G2471*G2472,2)</f>
        <v>34.17</v>
      </c>
    </row>
    <row r="2474" spans="1:7" x14ac:dyDescent="0.2">
      <c r="A2474" s="300"/>
      <c r="B2474" s="301"/>
      <c r="C2474" s="301"/>
      <c r="D2474" s="301"/>
      <c r="E2474" s="301"/>
      <c r="F2474" s="301"/>
      <c r="G2474" s="302"/>
    </row>
    <row r="2475" spans="1:7" ht="76.5" x14ac:dyDescent="0.2">
      <c r="A2475" s="287" t="s">
        <v>643</v>
      </c>
      <c r="B2475" s="290" t="s">
        <v>644</v>
      </c>
      <c r="C2475" s="291" t="s">
        <v>207</v>
      </c>
      <c r="D2475" s="291" t="s">
        <v>35</v>
      </c>
      <c r="E2475" s="292"/>
      <c r="F2475" s="283"/>
      <c r="G2475" s="293"/>
    </row>
    <row r="2476" spans="1:7" ht="38.25" x14ac:dyDescent="0.2">
      <c r="A2476" s="294">
        <v>104</v>
      </c>
      <c r="B2476" s="284" t="s">
        <v>340</v>
      </c>
      <c r="C2476" s="295" t="s">
        <v>224</v>
      </c>
      <c r="D2476" s="295" t="s">
        <v>35</v>
      </c>
      <c r="E2476" s="292">
        <v>1</v>
      </c>
      <c r="F2476" s="283">
        <v>22.89</v>
      </c>
      <c r="G2476" s="293">
        <v>22.89</v>
      </c>
    </row>
    <row r="2477" spans="1:7" ht="25.5" x14ac:dyDescent="0.2">
      <c r="A2477" s="294">
        <v>122</v>
      </c>
      <c r="B2477" s="284" t="s">
        <v>331</v>
      </c>
      <c r="C2477" s="295" t="s">
        <v>224</v>
      </c>
      <c r="D2477" s="295" t="s">
        <v>35</v>
      </c>
      <c r="E2477" s="292">
        <v>1.29E-2</v>
      </c>
      <c r="F2477" s="283">
        <v>60.78</v>
      </c>
      <c r="G2477" s="293">
        <v>0.78</v>
      </c>
    </row>
    <row r="2478" spans="1:7" ht="25.5" x14ac:dyDescent="0.2">
      <c r="A2478" s="294">
        <v>20083</v>
      </c>
      <c r="B2478" s="284" t="s">
        <v>333</v>
      </c>
      <c r="C2478" s="295" t="s">
        <v>224</v>
      </c>
      <c r="D2478" s="295" t="s">
        <v>35</v>
      </c>
      <c r="E2478" s="292">
        <v>2.5000000000000001E-2</v>
      </c>
      <c r="F2478" s="283">
        <v>68.86</v>
      </c>
      <c r="G2478" s="293">
        <v>1.72</v>
      </c>
    </row>
    <row r="2479" spans="1:7" ht="25.5" x14ac:dyDescent="0.2">
      <c r="A2479" s="294">
        <v>3148</v>
      </c>
      <c r="B2479" s="284" t="s">
        <v>1228</v>
      </c>
      <c r="C2479" s="295" t="s">
        <v>224</v>
      </c>
      <c r="D2479" s="295" t="s">
        <v>35</v>
      </c>
      <c r="E2479" s="292">
        <v>1.5100000000000001E-2</v>
      </c>
      <c r="F2479" s="283">
        <v>10.91</v>
      </c>
      <c r="G2479" s="293">
        <v>0.16</v>
      </c>
    </row>
    <row r="2480" spans="1:7" x14ac:dyDescent="0.2">
      <c r="A2480" s="294">
        <v>38383</v>
      </c>
      <c r="B2480" s="284" t="s">
        <v>309</v>
      </c>
      <c r="C2480" s="295" t="s">
        <v>224</v>
      </c>
      <c r="D2480" s="295" t="s">
        <v>35</v>
      </c>
      <c r="E2480" s="292">
        <v>1.54E-2</v>
      </c>
      <c r="F2480" s="283">
        <v>2.38</v>
      </c>
      <c r="G2480" s="293">
        <v>0.04</v>
      </c>
    </row>
    <row r="2481" spans="1:7" ht="38.25" x14ac:dyDescent="0.2">
      <c r="A2481" s="294" t="s">
        <v>310</v>
      </c>
      <c r="B2481" s="284" t="s">
        <v>311</v>
      </c>
      <c r="C2481" s="295" t="s">
        <v>207</v>
      </c>
      <c r="D2481" s="295" t="s">
        <v>210</v>
      </c>
      <c r="E2481" s="292">
        <v>0.185</v>
      </c>
      <c r="F2481" s="283">
        <v>20.07</v>
      </c>
      <c r="G2481" s="293">
        <v>3.71</v>
      </c>
    </row>
    <row r="2482" spans="1:7" ht="25.5" x14ac:dyDescent="0.2">
      <c r="A2482" s="294" t="s">
        <v>312</v>
      </c>
      <c r="B2482" s="284" t="s">
        <v>313</v>
      </c>
      <c r="C2482" s="295" t="s">
        <v>207</v>
      </c>
      <c r="D2482" s="295" t="s">
        <v>210</v>
      </c>
      <c r="E2482" s="292">
        <v>0.185</v>
      </c>
      <c r="F2482" s="283">
        <v>23.53</v>
      </c>
      <c r="G2482" s="293">
        <v>4.3499999999999996</v>
      </c>
    </row>
    <row r="2483" spans="1:7" x14ac:dyDescent="0.2">
      <c r="A2483" s="296" t="s">
        <v>213</v>
      </c>
      <c r="B2483" s="297"/>
      <c r="C2483" s="297"/>
      <c r="D2483" s="297"/>
      <c r="E2483" s="297"/>
      <c r="F2483" s="297"/>
      <c r="G2483" s="298">
        <v>4.83</v>
      </c>
    </row>
    <row r="2484" spans="1:7" x14ac:dyDescent="0.2">
      <c r="A2484" s="296" t="s">
        <v>214</v>
      </c>
      <c r="B2484" s="297"/>
      <c r="C2484" s="297"/>
      <c r="D2484" s="297"/>
      <c r="E2484" s="297"/>
      <c r="F2484" s="297"/>
      <c r="G2484" s="298">
        <v>28.83</v>
      </c>
    </row>
    <row r="2485" spans="1:7" x14ac:dyDescent="0.2">
      <c r="A2485" s="296" t="s">
        <v>215</v>
      </c>
      <c r="B2485" s="297"/>
      <c r="C2485" s="297"/>
      <c r="D2485" s="297"/>
      <c r="E2485" s="297"/>
      <c r="F2485" s="297"/>
      <c r="G2485" s="299">
        <v>33.659999999999997</v>
      </c>
    </row>
    <row r="2486" spans="1:7" x14ac:dyDescent="0.2">
      <c r="A2486" s="296" t="s">
        <v>2158</v>
      </c>
      <c r="B2486" s="297"/>
      <c r="C2486" s="297"/>
      <c r="D2486" s="297"/>
      <c r="E2486" s="297"/>
      <c r="F2486" s="297"/>
      <c r="G2486" s="298">
        <v>5.56</v>
      </c>
    </row>
    <row r="2487" spans="1:7" x14ac:dyDescent="0.2">
      <c r="A2487" s="296" t="s">
        <v>217</v>
      </c>
      <c r="B2487" s="297"/>
      <c r="C2487" s="297"/>
      <c r="D2487" s="297"/>
      <c r="E2487" s="297"/>
      <c r="F2487" s="297"/>
      <c r="G2487" s="298">
        <v>8.2400000000000038</v>
      </c>
    </row>
    <row r="2488" spans="1:7" x14ac:dyDescent="0.2">
      <c r="A2488" s="296" t="s">
        <v>218</v>
      </c>
      <c r="B2488" s="297"/>
      <c r="C2488" s="297"/>
      <c r="D2488" s="297"/>
      <c r="E2488" s="297"/>
      <c r="F2488" s="297"/>
      <c r="G2488" s="298">
        <v>0</v>
      </c>
    </row>
    <row r="2489" spans="1:7" x14ac:dyDescent="0.2">
      <c r="A2489" s="296" t="s">
        <v>219</v>
      </c>
      <c r="B2489" s="297"/>
      <c r="C2489" s="297"/>
      <c r="D2489" s="297"/>
      <c r="E2489" s="297"/>
      <c r="F2489" s="297"/>
      <c r="G2489" s="298">
        <v>13.800000000000004</v>
      </c>
    </row>
    <row r="2490" spans="1:7" x14ac:dyDescent="0.2">
      <c r="A2490" s="296" t="s">
        <v>220</v>
      </c>
      <c r="B2490" s="297"/>
      <c r="C2490" s="297"/>
      <c r="D2490" s="297"/>
      <c r="E2490" s="297"/>
      <c r="F2490" s="297"/>
      <c r="G2490" s="299">
        <f>ROUND(G2485+G2489,2)</f>
        <v>47.46</v>
      </c>
    </row>
    <row r="2491" spans="1:7" x14ac:dyDescent="0.2">
      <c r="A2491" s="296" t="s">
        <v>221</v>
      </c>
      <c r="B2491" s="297"/>
      <c r="C2491" s="297"/>
      <c r="D2491" s="297"/>
      <c r="E2491" s="297"/>
      <c r="F2491" s="297"/>
      <c r="G2491" s="298">
        <v>4</v>
      </c>
    </row>
    <row r="2492" spans="1:7" x14ac:dyDescent="0.2">
      <c r="A2492" s="296" t="s">
        <v>222</v>
      </c>
      <c r="B2492" s="297"/>
      <c r="C2492" s="297"/>
      <c r="D2492" s="297"/>
      <c r="E2492" s="297"/>
      <c r="F2492" s="297"/>
      <c r="G2492" s="299">
        <f>ROUND(G2490*G2491,2)</f>
        <v>189.84</v>
      </c>
    </row>
    <row r="2493" spans="1:7" x14ac:dyDescent="0.2">
      <c r="A2493" s="300"/>
      <c r="B2493" s="301"/>
      <c r="C2493" s="301"/>
      <c r="D2493" s="301"/>
      <c r="E2493" s="301"/>
      <c r="F2493" s="301"/>
      <c r="G2493" s="302"/>
    </row>
    <row r="2494" spans="1:7" ht="63.75" x14ac:dyDescent="0.2">
      <c r="A2494" s="287" t="s">
        <v>645</v>
      </c>
      <c r="B2494" s="290" t="s">
        <v>646</v>
      </c>
      <c r="C2494" s="291" t="s">
        <v>207</v>
      </c>
      <c r="D2494" s="291" t="s">
        <v>35</v>
      </c>
      <c r="E2494" s="292"/>
      <c r="F2494" s="283"/>
      <c r="G2494" s="293"/>
    </row>
    <row r="2495" spans="1:7" ht="25.5" x14ac:dyDescent="0.2">
      <c r="A2495" s="294">
        <v>122</v>
      </c>
      <c r="B2495" s="284" t="s">
        <v>331</v>
      </c>
      <c r="C2495" s="295" t="s">
        <v>224</v>
      </c>
      <c r="D2495" s="295" t="s">
        <v>35</v>
      </c>
      <c r="E2495" s="292">
        <v>8.2000000000000007E-3</v>
      </c>
      <c r="F2495" s="283">
        <v>60.78</v>
      </c>
      <c r="G2495" s="293">
        <v>0.5</v>
      </c>
    </row>
    <row r="2496" spans="1:7" ht="25.5" x14ac:dyDescent="0.2">
      <c r="A2496" s="294">
        <v>20083</v>
      </c>
      <c r="B2496" s="284" t="s">
        <v>333</v>
      </c>
      <c r="C2496" s="295" t="s">
        <v>224</v>
      </c>
      <c r="D2496" s="295" t="s">
        <v>35</v>
      </c>
      <c r="E2496" s="292">
        <v>1.0999999999999999E-2</v>
      </c>
      <c r="F2496" s="283">
        <v>68.86</v>
      </c>
      <c r="G2496" s="293">
        <v>0.76</v>
      </c>
    </row>
    <row r="2497" spans="1:7" x14ac:dyDescent="0.2">
      <c r="A2497" s="294">
        <v>38383</v>
      </c>
      <c r="B2497" s="284" t="s">
        <v>309</v>
      </c>
      <c r="C2497" s="295" t="s">
        <v>224</v>
      </c>
      <c r="D2497" s="295" t="s">
        <v>35</v>
      </c>
      <c r="E2497" s="292">
        <v>7.7999999999999996E-3</v>
      </c>
      <c r="F2497" s="283">
        <v>2.38</v>
      </c>
      <c r="G2497" s="293">
        <v>0.02</v>
      </c>
    </row>
    <row r="2498" spans="1:7" ht="38.25" x14ac:dyDescent="0.2">
      <c r="A2498" s="294" t="s">
        <v>310</v>
      </c>
      <c r="B2498" s="284" t="s">
        <v>311</v>
      </c>
      <c r="C2498" s="295" t="s">
        <v>207</v>
      </c>
      <c r="D2498" s="295" t="s">
        <v>210</v>
      </c>
      <c r="E2498" s="292">
        <v>0.1472</v>
      </c>
      <c r="F2498" s="283">
        <v>20.07</v>
      </c>
      <c r="G2498" s="293">
        <v>2.95</v>
      </c>
    </row>
    <row r="2499" spans="1:7" ht="25.5" x14ac:dyDescent="0.2">
      <c r="A2499" s="294" t="s">
        <v>312</v>
      </c>
      <c r="B2499" s="284" t="s">
        <v>313</v>
      </c>
      <c r="C2499" s="295" t="s">
        <v>207</v>
      </c>
      <c r="D2499" s="295" t="s">
        <v>210</v>
      </c>
      <c r="E2499" s="292">
        <v>0.1472</v>
      </c>
      <c r="F2499" s="283">
        <v>23.53</v>
      </c>
      <c r="G2499" s="293">
        <v>3.46</v>
      </c>
    </row>
    <row r="2500" spans="1:7" ht="38.25" x14ac:dyDescent="0.2">
      <c r="A2500" s="294">
        <v>99</v>
      </c>
      <c r="B2500" s="284" t="s">
        <v>1253</v>
      </c>
      <c r="C2500" s="295" t="s">
        <v>224</v>
      </c>
      <c r="D2500" s="295" t="s">
        <v>35</v>
      </c>
      <c r="E2500" s="292">
        <v>1</v>
      </c>
      <c r="F2500" s="283">
        <v>30.88</v>
      </c>
      <c r="G2500" s="293">
        <v>30.88</v>
      </c>
    </row>
    <row r="2501" spans="1:7" x14ac:dyDescent="0.2">
      <c r="A2501" s="296" t="s">
        <v>213</v>
      </c>
      <c r="B2501" s="297"/>
      <c r="C2501" s="297"/>
      <c r="D2501" s="297"/>
      <c r="E2501" s="297"/>
      <c r="F2501" s="297"/>
      <c r="G2501" s="298">
        <v>3.85</v>
      </c>
    </row>
    <row r="2502" spans="1:7" x14ac:dyDescent="0.2">
      <c r="A2502" s="296" t="s">
        <v>214</v>
      </c>
      <c r="B2502" s="297"/>
      <c r="C2502" s="297"/>
      <c r="D2502" s="297"/>
      <c r="E2502" s="297"/>
      <c r="F2502" s="297"/>
      <c r="G2502" s="298">
        <v>34.72</v>
      </c>
    </row>
    <row r="2503" spans="1:7" x14ac:dyDescent="0.2">
      <c r="A2503" s="296" t="s">
        <v>215</v>
      </c>
      <c r="B2503" s="297"/>
      <c r="C2503" s="297"/>
      <c r="D2503" s="297"/>
      <c r="E2503" s="297"/>
      <c r="F2503" s="297"/>
      <c r="G2503" s="299">
        <v>38.57</v>
      </c>
    </row>
    <row r="2504" spans="1:7" x14ac:dyDescent="0.2">
      <c r="A2504" s="296" t="s">
        <v>2158</v>
      </c>
      <c r="B2504" s="297"/>
      <c r="C2504" s="297"/>
      <c r="D2504" s="297"/>
      <c r="E2504" s="297"/>
      <c r="F2504" s="297"/>
      <c r="G2504" s="298">
        <v>4.42</v>
      </c>
    </row>
    <row r="2505" spans="1:7" x14ac:dyDescent="0.2">
      <c r="A2505" s="296" t="s">
        <v>217</v>
      </c>
      <c r="B2505" s="297"/>
      <c r="C2505" s="297"/>
      <c r="D2505" s="297"/>
      <c r="E2505" s="297"/>
      <c r="F2505" s="297"/>
      <c r="G2505" s="298">
        <v>9.0300000000000029</v>
      </c>
    </row>
    <row r="2506" spans="1:7" x14ac:dyDescent="0.2">
      <c r="A2506" s="296" t="s">
        <v>218</v>
      </c>
      <c r="B2506" s="297"/>
      <c r="C2506" s="297"/>
      <c r="D2506" s="297"/>
      <c r="E2506" s="297"/>
      <c r="F2506" s="297"/>
      <c r="G2506" s="298">
        <v>0</v>
      </c>
    </row>
    <row r="2507" spans="1:7" x14ac:dyDescent="0.2">
      <c r="A2507" s="296" t="s">
        <v>219</v>
      </c>
      <c r="B2507" s="297"/>
      <c r="C2507" s="297"/>
      <c r="D2507" s="297"/>
      <c r="E2507" s="297"/>
      <c r="F2507" s="297"/>
      <c r="G2507" s="298">
        <v>13.450000000000003</v>
      </c>
    </row>
    <row r="2508" spans="1:7" x14ac:dyDescent="0.2">
      <c r="A2508" s="296" t="s">
        <v>220</v>
      </c>
      <c r="B2508" s="297"/>
      <c r="C2508" s="297"/>
      <c r="D2508" s="297"/>
      <c r="E2508" s="297"/>
      <c r="F2508" s="297"/>
      <c r="G2508" s="299">
        <f>ROUND(G2503+G2507,2)</f>
        <v>52.02</v>
      </c>
    </row>
    <row r="2509" spans="1:7" x14ac:dyDescent="0.2">
      <c r="A2509" s="296" t="s">
        <v>221</v>
      </c>
      <c r="B2509" s="297"/>
      <c r="C2509" s="297"/>
      <c r="D2509" s="297"/>
      <c r="E2509" s="297"/>
      <c r="F2509" s="297"/>
      <c r="G2509" s="298">
        <v>1</v>
      </c>
    </row>
    <row r="2510" spans="1:7" x14ac:dyDescent="0.2">
      <c r="A2510" s="296" t="s">
        <v>222</v>
      </c>
      <c r="B2510" s="297"/>
      <c r="C2510" s="297"/>
      <c r="D2510" s="297"/>
      <c r="E2510" s="297"/>
      <c r="F2510" s="297"/>
      <c r="G2510" s="299">
        <f>ROUND(G2508*G2509,2)</f>
        <v>52.02</v>
      </c>
    </row>
    <row r="2511" spans="1:7" x14ac:dyDescent="0.2">
      <c r="A2511" s="300"/>
      <c r="B2511" s="301"/>
      <c r="C2511" s="301"/>
      <c r="D2511" s="301"/>
      <c r="E2511" s="301"/>
      <c r="F2511" s="301"/>
      <c r="G2511" s="302"/>
    </row>
    <row r="2512" spans="1:7" ht="63.75" x14ac:dyDescent="0.2">
      <c r="A2512" s="287" t="s">
        <v>647</v>
      </c>
      <c r="B2512" s="290" t="s">
        <v>648</v>
      </c>
      <c r="C2512" s="291" t="s">
        <v>207</v>
      </c>
      <c r="D2512" s="291" t="s">
        <v>35</v>
      </c>
      <c r="E2512" s="292"/>
      <c r="F2512" s="283"/>
      <c r="G2512" s="293"/>
    </row>
    <row r="2513" spans="1:7" ht="25.5" x14ac:dyDescent="0.2">
      <c r="A2513" s="294">
        <v>122</v>
      </c>
      <c r="B2513" s="284" t="s">
        <v>331</v>
      </c>
      <c r="C2513" s="295" t="s">
        <v>224</v>
      </c>
      <c r="D2513" s="295" t="s">
        <v>35</v>
      </c>
      <c r="E2513" s="292">
        <v>1.29E-2</v>
      </c>
      <c r="F2513" s="283">
        <v>60.78</v>
      </c>
      <c r="G2513" s="293">
        <v>0.78</v>
      </c>
    </row>
    <row r="2514" spans="1:7" ht="25.5" x14ac:dyDescent="0.2">
      <c r="A2514" s="294">
        <v>20083</v>
      </c>
      <c r="B2514" s="284" t="s">
        <v>333</v>
      </c>
      <c r="C2514" s="295" t="s">
        <v>224</v>
      </c>
      <c r="D2514" s="295" t="s">
        <v>35</v>
      </c>
      <c r="E2514" s="292">
        <v>2.5000000000000001E-2</v>
      </c>
      <c r="F2514" s="283">
        <v>68.86</v>
      </c>
      <c r="G2514" s="293">
        <v>1.72</v>
      </c>
    </row>
    <row r="2515" spans="1:7" x14ac:dyDescent="0.2">
      <c r="A2515" s="294">
        <v>38383</v>
      </c>
      <c r="B2515" s="284" t="s">
        <v>309</v>
      </c>
      <c r="C2515" s="295" t="s">
        <v>224</v>
      </c>
      <c r="D2515" s="295" t="s">
        <v>35</v>
      </c>
      <c r="E2515" s="292">
        <v>1.54E-2</v>
      </c>
      <c r="F2515" s="283">
        <v>2.38</v>
      </c>
      <c r="G2515" s="293">
        <v>0.04</v>
      </c>
    </row>
    <row r="2516" spans="1:7" ht="25.5" x14ac:dyDescent="0.2">
      <c r="A2516" s="294">
        <v>83</v>
      </c>
      <c r="B2516" s="284" t="s">
        <v>1254</v>
      </c>
      <c r="C2516" s="295" t="s">
        <v>224</v>
      </c>
      <c r="D2516" s="295" t="s">
        <v>35</v>
      </c>
      <c r="E2516" s="292">
        <v>1</v>
      </c>
      <c r="F2516" s="283">
        <v>251.45</v>
      </c>
      <c r="G2516" s="293">
        <v>251.45</v>
      </c>
    </row>
    <row r="2517" spans="1:7" ht="38.25" x14ac:dyDescent="0.2">
      <c r="A2517" s="294" t="s">
        <v>310</v>
      </c>
      <c r="B2517" s="284" t="s">
        <v>311</v>
      </c>
      <c r="C2517" s="295" t="s">
        <v>207</v>
      </c>
      <c r="D2517" s="295" t="s">
        <v>210</v>
      </c>
      <c r="E2517" s="292">
        <v>0.27260000000000001</v>
      </c>
      <c r="F2517" s="283">
        <v>20.07</v>
      </c>
      <c r="G2517" s="293">
        <v>5.47</v>
      </c>
    </row>
    <row r="2518" spans="1:7" ht="25.5" x14ac:dyDescent="0.2">
      <c r="A2518" s="294" t="s">
        <v>312</v>
      </c>
      <c r="B2518" s="284" t="s">
        <v>313</v>
      </c>
      <c r="C2518" s="295" t="s">
        <v>207</v>
      </c>
      <c r="D2518" s="295" t="s">
        <v>210</v>
      </c>
      <c r="E2518" s="292">
        <v>0.27260000000000001</v>
      </c>
      <c r="F2518" s="283">
        <v>23.53</v>
      </c>
      <c r="G2518" s="293">
        <v>6.41</v>
      </c>
    </row>
    <row r="2519" spans="1:7" x14ac:dyDescent="0.2">
      <c r="A2519" s="296" t="s">
        <v>213</v>
      </c>
      <c r="B2519" s="297"/>
      <c r="C2519" s="297"/>
      <c r="D2519" s="297"/>
      <c r="E2519" s="297"/>
      <c r="F2519" s="297"/>
      <c r="G2519" s="298">
        <v>7.12</v>
      </c>
    </row>
    <row r="2520" spans="1:7" x14ac:dyDescent="0.2">
      <c r="A2520" s="296" t="s">
        <v>214</v>
      </c>
      <c r="B2520" s="297"/>
      <c r="C2520" s="297"/>
      <c r="D2520" s="297"/>
      <c r="E2520" s="297"/>
      <c r="F2520" s="297"/>
      <c r="G2520" s="298">
        <v>258.76</v>
      </c>
    </row>
    <row r="2521" spans="1:7" x14ac:dyDescent="0.2">
      <c r="A2521" s="296" t="s">
        <v>215</v>
      </c>
      <c r="B2521" s="297"/>
      <c r="C2521" s="297"/>
      <c r="D2521" s="297"/>
      <c r="E2521" s="297"/>
      <c r="F2521" s="297"/>
      <c r="G2521" s="299">
        <v>265.88</v>
      </c>
    </row>
    <row r="2522" spans="1:7" x14ac:dyDescent="0.2">
      <c r="A2522" s="296" t="s">
        <v>2158</v>
      </c>
      <c r="B2522" s="297"/>
      <c r="C2522" s="297"/>
      <c r="D2522" s="297"/>
      <c r="E2522" s="297"/>
      <c r="F2522" s="297"/>
      <c r="G2522" s="298">
        <v>8.19</v>
      </c>
    </row>
    <row r="2523" spans="1:7" x14ac:dyDescent="0.2">
      <c r="A2523" s="296" t="s">
        <v>217</v>
      </c>
      <c r="B2523" s="297"/>
      <c r="C2523" s="297"/>
      <c r="D2523" s="297"/>
      <c r="E2523" s="297"/>
      <c r="F2523" s="297"/>
      <c r="G2523" s="298">
        <v>57.550000000000011</v>
      </c>
    </row>
    <row r="2524" spans="1:7" x14ac:dyDescent="0.2">
      <c r="A2524" s="296" t="s">
        <v>218</v>
      </c>
      <c r="B2524" s="297"/>
      <c r="C2524" s="297"/>
      <c r="D2524" s="297"/>
      <c r="E2524" s="297"/>
      <c r="F2524" s="297"/>
      <c r="G2524" s="298">
        <v>0</v>
      </c>
    </row>
    <row r="2525" spans="1:7" x14ac:dyDescent="0.2">
      <c r="A2525" s="296" t="s">
        <v>219</v>
      </c>
      <c r="B2525" s="297"/>
      <c r="C2525" s="297"/>
      <c r="D2525" s="297"/>
      <c r="E2525" s="297"/>
      <c r="F2525" s="297"/>
      <c r="G2525" s="298">
        <v>65.740000000000009</v>
      </c>
    </row>
    <row r="2526" spans="1:7" x14ac:dyDescent="0.2">
      <c r="A2526" s="296" t="s">
        <v>220</v>
      </c>
      <c r="B2526" s="297"/>
      <c r="C2526" s="297"/>
      <c r="D2526" s="297"/>
      <c r="E2526" s="297"/>
      <c r="F2526" s="297"/>
      <c r="G2526" s="299">
        <f>ROUND(G2521+G2525,2)</f>
        <v>331.62</v>
      </c>
    </row>
    <row r="2527" spans="1:7" x14ac:dyDescent="0.2">
      <c r="A2527" s="296" t="s">
        <v>221</v>
      </c>
      <c r="B2527" s="297"/>
      <c r="C2527" s="297"/>
      <c r="D2527" s="297"/>
      <c r="E2527" s="297"/>
      <c r="F2527" s="297"/>
      <c r="G2527" s="298">
        <v>1</v>
      </c>
    </row>
    <row r="2528" spans="1:7" x14ac:dyDescent="0.2">
      <c r="A2528" s="296" t="s">
        <v>222</v>
      </c>
      <c r="B2528" s="297"/>
      <c r="C2528" s="297"/>
      <c r="D2528" s="297"/>
      <c r="E2528" s="297"/>
      <c r="F2528" s="297"/>
      <c r="G2528" s="299">
        <f>ROUND(G2526*G2527,2)</f>
        <v>331.62</v>
      </c>
    </row>
    <row r="2529" spans="1:7" x14ac:dyDescent="0.2">
      <c r="A2529" s="300"/>
      <c r="B2529" s="301"/>
      <c r="C2529" s="301"/>
      <c r="D2529" s="301"/>
      <c r="E2529" s="301"/>
      <c r="F2529" s="301"/>
      <c r="G2529" s="302"/>
    </row>
    <row r="2530" spans="1:7" ht="38.25" x14ac:dyDescent="0.2">
      <c r="A2530" s="287" t="s">
        <v>139</v>
      </c>
      <c r="B2530" s="290" t="s">
        <v>140</v>
      </c>
      <c r="C2530" s="291" t="s">
        <v>207</v>
      </c>
      <c r="D2530" s="291" t="s">
        <v>35</v>
      </c>
      <c r="E2530" s="292"/>
      <c r="F2530" s="283"/>
      <c r="G2530" s="293"/>
    </row>
    <row r="2531" spans="1:7" ht="38.25" x14ac:dyDescent="0.2">
      <c r="A2531" s="294">
        <v>11830</v>
      </c>
      <c r="B2531" s="284" t="s">
        <v>343</v>
      </c>
      <c r="C2531" s="295" t="s">
        <v>224</v>
      </c>
      <c r="D2531" s="295" t="s">
        <v>35</v>
      </c>
      <c r="E2531" s="292">
        <v>1</v>
      </c>
      <c r="F2531" s="283">
        <v>46.18</v>
      </c>
      <c r="G2531" s="293">
        <v>46.18</v>
      </c>
    </row>
    <row r="2532" spans="1:7" ht="25.5" x14ac:dyDescent="0.2">
      <c r="A2532" s="294">
        <v>3148</v>
      </c>
      <c r="B2532" s="284" t="s">
        <v>1228</v>
      </c>
      <c r="C2532" s="295" t="s">
        <v>224</v>
      </c>
      <c r="D2532" s="295" t="s">
        <v>35</v>
      </c>
      <c r="E2532" s="292">
        <v>5.3E-3</v>
      </c>
      <c r="F2532" s="283">
        <v>10.91</v>
      </c>
      <c r="G2532" s="293">
        <v>0.06</v>
      </c>
    </row>
    <row r="2533" spans="1:7" ht="38.25" x14ac:dyDescent="0.2">
      <c r="A2533" s="294" t="s">
        <v>310</v>
      </c>
      <c r="B2533" s="284" t="s">
        <v>311</v>
      </c>
      <c r="C2533" s="295" t="s">
        <v>207</v>
      </c>
      <c r="D2533" s="295" t="s">
        <v>210</v>
      </c>
      <c r="E2533" s="292">
        <v>0.19040000000000001</v>
      </c>
      <c r="F2533" s="283">
        <v>20.07</v>
      </c>
      <c r="G2533" s="293">
        <v>3.82</v>
      </c>
    </row>
    <row r="2534" spans="1:7" ht="25.5" x14ac:dyDescent="0.2">
      <c r="A2534" s="294" t="s">
        <v>312</v>
      </c>
      <c r="B2534" s="284" t="s">
        <v>313</v>
      </c>
      <c r="C2534" s="295" t="s">
        <v>207</v>
      </c>
      <c r="D2534" s="295" t="s">
        <v>210</v>
      </c>
      <c r="E2534" s="292">
        <v>0.19040000000000001</v>
      </c>
      <c r="F2534" s="283">
        <v>23.53</v>
      </c>
      <c r="G2534" s="293">
        <v>4.4800000000000004</v>
      </c>
    </row>
    <row r="2535" spans="1:7" x14ac:dyDescent="0.2">
      <c r="A2535" s="296" t="s">
        <v>213</v>
      </c>
      <c r="B2535" s="297"/>
      <c r="C2535" s="297"/>
      <c r="D2535" s="297"/>
      <c r="E2535" s="297"/>
      <c r="F2535" s="297"/>
      <c r="G2535" s="298">
        <v>4.97</v>
      </c>
    </row>
    <row r="2536" spans="1:7" x14ac:dyDescent="0.2">
      <c r="A2536" s="296" t="s">
        <v>214</v>
      </c>
      <c r="B2536" s="297"/>
      <c r="C2536" s="297"/>
      <c r="D2536" s="297"/>
      <c r="E2536" s="297"/>
      <c r="F2536" s="297"/>
      <c r="G2536" s="298">
        <v>49.57</v>
      </c>
    </row>
    <row r="2537" spans="1:7" x14ac:dyDescent="0.2">
      <c r="A2537" s="296" t="s">
        <v>215</v>
      </c>
      <c r="B2537" s="297"/>
      <c r="C2537" s="297"/>
      <c r="D2537" s="297"/>
      <c r="E2537" s="297"/>
      <c r="F2537" s="297"/>
      <c r="G2537" s="299">
        <v>54.54</v>
      </c>
    </row>
    <row r="2538" spans="1:7" x14ac:dyDescent="0.2">
      <c r="A2538" s="296" t="s">
        <v>2158</v>
      </c>
      <c r="B2538" s="297"/>
      <c r="C2538" s="297"/>
      <c r="D2538" s="297"/>
      <c r="E2538" s="297"/>
      <c r="F2538" s="297"/>
      <c r="G2538" s="298">
        <v>5.72</v>
      </c>
    </row>
    <row r="2539" spans="1:7" x14ac:dyDescent="0.2">
      <c r="A2539" s="296" t="s">
        <v>217</v>
      </c>
      <c r="B2539" s="297"/>
      <c r="C2539" s="297"/>
      <c r="D2539" s="297"/>
      <c r="E2539" s="297"/>
      <c r="F2539" s="297"/>
      <c r="G2539" s="298">
        <v>12.649999999999997</v>
      </c>
    </row>
    <row r="2540" spans="1:7" x14ac:dyDescent="0.2">
      <c r="A2540" s="296" t="s">
        <v>218</v>
      </c>
      <c r="B2540" s="297"/>
      <c r="C2540" s="297"/>
      <c r="D2540" s="297"/>
      <c r="E2540" s="297"/>
      <c r="F2540" s="297"/>
      <c r="G2540" s="298">
        <v>0</v>
      </c>
    </row>
    <row r="2541" spans="1:7" x14ac:dyDescent="0.2">
      <c r="A2541" s="296" t="s">
        <v>219</v>
      </c>
      <c r="B2541" s="297"/>
      <c r="C2541" s="297"/>
      <c r="D2541" s="297"/>
      <c r="E2541" s="297"/>
      <c r="F2541" s="297"/>
      <c r="G2541" s="298">
        <v>18.369999999999997</v>
      </c>
    </row>
    <row r="2542" spans="1:7" x14ac:dyDescent="0.2">
      <c r="A2542" s="296" t="s">
        <v>220</v>
      </c>
      <c r="B2542" s="297"/>
      <c r="C2542" s="297"/>
      <c r="D2542" s="297"/>
      <c r="E2542" s="297"/>
      <c r="F2542" s="297"/>
      <c r="G2542" s="299">
        <f>ROUND(G2537+G2541,2)</f>
        <v>72.91</v>
      </c>
    </row>
    <row r="2543" spans="1:7" x14ac:dyDescent="0.2">
      <c r="A2543" s="296" t="s">
        <v>221</v>
      </c>
      <c r="B2543" s="297"/>
      <c r="C2543" s="297"/>
      <c r="D2543" s="297"/>
      <c r="E2543" s="297"/>
      <c r="F2543" s="297"/>
      <c r="G2543" s="298">
        <v>1</v>
      </c>
    </row>
    <row r="2544" spans="1:7" x14ac:dyDescent="0.2">
      <c r="A2544" s="296" t="s">
        <v>222</v>
      </c>
      <c r="B2544" s="297"/>
      <c r="C2544" s="297"/>
      <c r="D2544" s="297"/>
      <c r="E2544" s="297"/>
      <c r="F2544" s="297"/>
      <c r="G2544" s="299">
        <f>ROUND(G2542*G2543,2)</f>
        <v>72.91</v>
      </c>
    </row>
    <row r="2545" spans="1:7" x14ac:dyDescent="0.2">
      <c r="A2545" s="300"/>
      <c r="B2545" s="301"/>
      <c r="C2545" s="301"/>
      <c r="D2545" s="301"/>
      <c r="E2545" s="301"/>
      <c r="F2545" s="301"/>
      <c r="G2545" s="302"/>
    </row>
    <row r="2546" spans="1:7" ht="51" x14ac:dyDescent="0.2">
      <c r="A2546" s="287" t="s">
        <v>649</v>
      </c>
      <c r="B2546" s="290" t="s">
        <v>650</v>
      </c>
      <c r="C2546" s="291" t="s">
        <v>207</v>
      </c>
      <c r="D2546" s="291" t="s">
        <v>35</v>
      </c>
      <c r="E2546" s="292"/>
      <c r="F2546" s="283"/>
      <c r="G2546" s="293"/>
    </row>
    <row r="2547" spans="1:7" ht="25.5" x14ac:dyDescent="0.2">
      <c r="A2547" s="294">
        <v>122</v>
      </c>
      <c r="B2547" s="284" t="s">
        <v>331</v>
      </c>
      <c r="C2547" s="295" t="s">
        <v>224</v>
      </c>
      <c r="D2547" s="295" t="s">
        <v>35</v>
      </c>
      <c r="E2547" s="292">
        <v>1.18E-2</v>
      </c>
      <c r="F2547" s="283">
        <v>60.78</v>
      </c>
      <c r="G2547" s="293">
        <v>0.72</v>
      </c>
    </row>
    <row r="2548" spans="1:7" ht="25.5" x14ac:dyDescent="0.2">
      <c r="A2548" s="294">
        <v>20083</v>
      </c>
      <c r="B2548" s="284" t="s">
        <v>333</v>
      </c>
      <c r="C2548" s="295" t="s">
        <v>224</v>
      </c>
      <c r="D2548" s="295" t="s">
        <v>35</v>
      </c>
      <c r="E2548" s="292">
        <v>1.4999999999999999E-2</v>
      </c>
      <c r="F2548" s="283">
        <v>68.86</v>
      </c>
      <c r="G2548" s="293">
        <v>1.03</v>
      </c>
    </row>
    <row r="2549" spans="1:7" x14ac:dyDescent="0.2">
      <c r="A2549" s="294">
        <v>38383</v>
      </c>
      <c r="B2549" s="284" t="s">
        <v>309</v>
      </c>
      <c r="C2549" s="295" t="s">
        <v>224</v>
      </c>
      <c r="D2549" s="295" t="s">
        <v>35</v>
      </c>
      <c r="E2549" s="292">
        <v>1.49E-2</v>
      </c>
      <c r="F2549" s="283">
        <v>2.38</v>
      </c>
      <c r="G2549" s="293">
        <v>0.04</v>
      </c>
    </row>
    <row r="2550" spans="1:7" ht="38.25" x14ac:dyDescent="0.2">
      <c r="A2550" s="294">
        <v>813</v>
      </c>
      <c r="B2550" s="284" t="s">
        <v>1255</v>
      </c>
      <c r="C2550" s="295" t="s">
        <v>224</v>
      </c>
      <c r="D2550" s="295" t="s">
        <v>35</v>
      </c>
      <c r="E2550" s="292">
        <v>1</v>
      </c>
      <c r="F2550" s="283">
        <v>4.99</v>
      </c>
      <c r="G2550" s="293">
        <v>4.99</v>
      </c>
    </row>
    <row r="2551" spans="1:7" ht="38.25" x14ac:dyDescent="0.2">
      <c r="A2551" s="294" t="s">
        <v>310</v>
      </c>
      <c r="B2551" s="284" t="s">
        <v>311</v>
      </c>
      <c r="C2551" s="295" t="s">
        <v>207</v>
      </c>
      <c r="D2551" s="295" t="s">
        <v>210</v>
      </c>
      <c r="E2551" s="292">
        <v>6.59E-2</v>
      </c>
      <c r="F2551" s="283">
        <v>20.07</v>
      </c>
      <c r="G2551" s="293">
        <v>1.32</v>
      </c>
    </row>
    <row r="2552" spans="1:7" ht="25.5" x14ac:dyDescent="0.2">
      <c r="A2552" s="294" t="s">
        <v>312</v>
      </c>
      <c r="B2552" s="284" t="s">
        <v>313</v>
      </c>
      <c r="C2552" s="295" t="s">
        <v>207</v>
      </c>
      <c r="D2552" s="295" t="s">
        <v>210</v>
      </c>
      <c r="E2552" s="292">
        <v>6.59E-2</v>
      </c>
      <c r="F2552" s="283">
        <v>23.53</v>
      </c>
      <c r="G2552" s="293">
        <v>1.55</v>
      </c>
    </row>
    <row r="2553" spans="1:7" x14ac:dyDescent="0.2">
      <c r="A2553" s="296" t="s">
        <v>213</v>
      </c>
      <c r="B2553" s="297"/>
      <c r="C2553" s="297"/>
      <c r="D2553" s="297"/>
      <c r="E2553" s="297"/>
      <c r="F2553" s="297"/>
      <c r="G2553" s="298">
        <v>1.72</v>
      </c>
    </row>
    <row r="2554" spans="1:7" x14ac:dyDescent="0.2">
      <c r="A2554" s="296" t="s">
        <v>214</v>
      </c>
      <c r="B2554" s="297"/>
      <c r="C2554" s="297"/>
      <c r="D2554" s="297"/>
      <c r="E2554" s="297"/>
      <c r="F2554" s="297"/>
      <c r="G2554" s="298">
        <v>7.9300000000000006</v>
      </c>
    </row>
    <row r="2555" spans="1:7" x14ac:dyDescent="0.2">
      <c r="A2555" s="296" t="s">
        <v>215</v>
      </c>
      <c r="B2555" s="297"/>
      <c r="C2555" s="297"/>
      <c r="D2555" s="297"/>
      <c r="E2555" s="297"/>
      <c r="F2555" s="297"/>
      <c r="G2555" s="299">
        <v>9.65</v>
      </c>
    </row>
    <row r="2556" spans="1:7" x14ac:dyDescent="0.2">
      <c r="A2556" s="296" t="s">
        <v>2158</v>
      </c>
      <c r="B2556" s="297"/>
      <c r="C2556" s="297"/>
      <c r="D2556" s="297"/>
      <c r="E2556" s="297"/>
      <c r="F2556" s="297"/>
      <c r="G2556" s="298">
        <v>1.98</v>
      </c>
    </row>
    <row r="2557" spans="1:7" x14ac:dyDescent="0.2">
      <c r="A2557" s="296" t="s">
        <v>217</v>
      </c>
      <c r="B2557" s="297"/>
      <c r="C2557" s="297"/>
      <c r="D2557" s="297"/>
      <c r="E2557" s="297"/>
      <c r="F2557" s="297"/>
      <c r="G2557" s="298">
        <v>2.44</v>
      </c>
    </row>
    <row r="2558" spans="1:7" x14ac:dyDescent="0.2">
      <c r="A2558" s="296" t="s">
        <v>218</v>
      </c>
      <c r="B2558" s="297"/>
      <c r="C2558" s="297"/>
      <c r="D2558" s="297"/>
      <c r="E2558" s="297"/>
      <c r="F2558" s="297"/>
      <c r="G2558" s="298">
        <v>0</v>
      </c>
    </row>
    <row r="2559" spans="1:7" x14ac:dyDescent="0.2">
      <c r="A2559" s="296" t="s">
        <v>219</v>
      </c>
      <c r="B2559" s="297"/>
      <c r="C2559" s="297"/>
      <c r="D2559" s="297"/>
      <c r="E2559" s="297"/>
      <c r="F2559" s="297"/>
      <c r="G2559" s="298">
        <v>4.42</v>
      </c>
    </row>
    <row r="2560" spans="1:7" x14ac:dyDescent="0.2">
      <c r="A2560" s="296" t="s">
        <v>220</v>
      </c>
      <c r="B2560" s="297"/>
      <c r="C2560" s="297"/>
      <c r="D2560" s="297"/>
      <c r="E2560" s="297"/>
      <c r="F2560" s="297"/>
      <c r="G2560" s="299">
        <f>ROUND(G2555+G2559,2)</f>
        <v>14.07</v>
      </c>
    </row>
    <row r="2561" spans="1:7" x14ac:dyDescent="0.2">
      <c r="A2561" s="296" t="s">
        <v>221</v>
      </c>
      <c r="B2561" s="297"/>
      <c r="C2561" s="297"/>
      <c r="D2561" s="297"/>
      <c r="E2561" s="297"/>
      <c r="F2561" s="297"/>
      <c r="G2561" s="298">
        <v>2</v>
      </c>
    </row>
    <row r="2562" spans="1:7" x14ac:dyDescent="0.2">
      <c r="A2562" s="296" t="s">
        <v>222</v>
      </c>
      <c r="B2562" s="297"/>
      <c r="C2562" s="297"/>
      <c r="D2562" s="297"/>
      <c r="E2562" s="297"/>
      <c r="F2562" s="297"/>
      <c r="G2562" s="299">
        <f>ROUND(G2560*G2561,2)</f>
        <v>28.14</v>
      </c>
    </row>
    <row r="2563" spans="1:7" x14ac:dyDescent="0.2">
      <c r="A2563" s="300"/>
      <c r="B2563" s="301"/>
      <c r="C2563" s="301"/>
      <c r="D2563" s="301"/>
      <c r="E2563" s="301"/>
      <c r="F2563" s="301"/>
      <c r="G2563" s="302"/>
    </row>
    <row r="2564" spans="1:7" ht="51" x14ac:dyDescent="0.2">
      <c r="A2564" s="287" t="s">
        <v>141</v>
      </c>
      <c r="B2564" s="290" t="s">
        <v>142</v>
      </c>
      <c r="C2564" s="291" t="s">
        <v>207</v>
      </c>
      <c r="D2564" s="291" t="s">
        <v>35</v>
      </c>
      <c r="E2564" s="292"/>
      <c r="F2564" s="283"/>
      <c r="G2564" s="293"/>
    </row>
    <row r="2565" spans="1:7" ht="25.5" x14ac:dyDescent="0.2">
      <c r="A2565" s="294">
        <v>122</v>
      </c>
      <c r="B2565" s="284" t="s">
        <v>331</v>
      </c>
      <c r="C2565" s="295" t="s">
        <v>224</v>
      </c>
      <c r="D2565" s="295" t="s">
        <v>35</v>
      </c>
      <c r="E2565" s="292">
        <v>2.12E-2</v>
      </c>
      <c r="F2565" s="283">
        <v>60.78</v>
      </c>
      <c r="G2565" s="293">
        <v>1.29</v>
      </c>
    </row>
    <row r="2566" spans="1:7" ht="25.5" x14ac:dyDescent="0.2">
      <c r="A2566" s="294">
        <v>20083</v>
      </c>
      <c r="B2566" s="284" t="s">
        <v>333</v>
      </c>
      <c r="C2566" s="295" t="s">
        <v>224</v>
      </c>
      <c r="D2566" s="295" t="s">
        <v>35</v>
      </c>
      <c r="E2566" s="292">
        <v>3.5999999999999997E-2</v>
      </c>
      <c r="F2566" s="283">
        <v>68.86</v>
      </c>
      <c r="G2566" s="293">
        <v>2.48</v>
      </c>
    </row>
    <row r="2567" spans="1:7" x14ac:dyDescent="0.2">
      <c r="A2567" s="294">
        <v>38383</v>
      </c>
      <c r="B2567" s="284" t="s">
        <v>309</v>
      </c>
      <c r="C2567" s="295" t="s">
        <v>224</v>
      </c>
      <c r="D2567" s="295" t="s">
        <v>35</v>
      </c>
      <c r="E2567" s="292">
        <v>2.3300000000000001E-2</v>
      </c>
      <c r="F2567" s="283">
        <v>2.38</v>
      </c>
      <c r="G2567" s="293">
        <v>0.06</v>
      </c>
    </row>
    <row r="2568" spans="1:7" ht="38.25" x14ac:dyDescent="0.2">
      <c r="A2568" s="294">
        <v>821</v>
      </c>
      <c r="B2568" s="284" t="s">
        <v>344</v>
      </c>
      <c r="C2568" s="295" t="s">
        <v>224</v>
      </c>
      <c r="D2568" s="295" t="s">
        <v>35</v>
      </c>
      <c r="E2568" s="292">
        <v>1</v>
      </c>
      <c r="F2568" s="283">
        <v>22.22</v>
      </c>
      <c r="G2568" s="293">
        <v>22.22</v>
      </c>
    </row>
    <row r="2569" spans="1:7" ht="38.25" x14ac:dyDescent="0.2">
      <c r="A2569" s="294" t="s">
        <v>310</v>
      </c>
      <c r="B2569" s="284" t="s">
        <v>311</v>
      </c>
      <c r="C2569" s="295" t="s">
        <v>207</v>
      </c>
      <c r="D2569" s="295" t="s">
        <v>210</v>
      </c>
      <c r="E2569" s="292">
        <v>0.10349999999999999</v>
      </c>
      <c r="F2569" s="283">
        <v>20.07</v>
      </c>
      <c r="G2569" s="293">
        <v>2.08</v>
      </c>
    </row>
    <row r="2570" spans="1:7" ht="25.5" x14ac:dyDescent="0.2">
      <c r="A2570" s="294" t="s">
        <v>312</v>
      </c>
      <c r="B2570" s="284" t="s">
        <v>313</v>
      </c>
      <c r="C2570" s="295" t="s">
        <v>207</v>
      </c>
      <c r="D2570" s="295" t="s">
        <v>210</v>
      </c>
      <c r="E2570" s="292">
        <v>0.10349999999999999</v>
      </c>
      <c r="F2570" s="283">
        <v>23.53</v>
      </c>
      <c r="G2570" s="293">
        <v>2.44</v>
      </c>
    </row>
    <row r="2571" spans="1:7" x14ac:dyDescent="0.2">
      <c r="A2571" s="296" t="s">
        <v>213</v>
      </c>
      <c r="B2571" s="297"/>
      <c r="C2571" s="297"/>
      <c r="D2571" s="297"/>
      <c r="E2571" s="297"/>
      <c r="F2571" s="297"/>
      <c r="G2571" s="298">
        <v>2.7</v>
      </c>
    </row>
    <row r="2572" spans="1:7" x14ac:dyDescent="0.2">
      <c r="A2572" s="296" t="s">
        <v>214</v>
      </c>
      <c r="B2572" s="297"/>
      <c r="C2572" s="297"/>
      <c r="D2572" s="297"/>
      <c r="E2572" s="297"/>
      <c r="F2572" s="297"/>
      <c r="G2572" s="298">
        <v>27.86</v>
      </c>
    </row>
    <row r="2573" spans="1:7" x14ac:dyDescent="0.2">
      <c r="A2573" s="296" t="s">
        <v>215</v>
      </c>
      <c r="B2573" s="297"/>
      <c r="C2573" s="297"/>
      <c r="D2573" s="297"/>
      <c r="E2573" s="297"/>
      <c r="F2573" s="297"/>
      <c r="G2573" s="299">
        <v>30.56</v>
      </c>
    </row>
    <row r="2574" spans="1:7" x14ac:dyDescent="0.2">
      <c r="A2574" s="296" t="s">
        <v>2158</v>
      </c>
      <c r="B2574" s="297"/>
      <c r="C2574" s="297"/>
      <c r="D2574" s="297"/>
      <c r="E2574" s="297"/>
      <c r="F2574" s="297"/>
      <c r="G2574" s="298">
        <v>3.11</v>
      </c>
    </row>
    <row r="2575" spans="1:7" x14ac:dyDescent="0.2">
      <c r="A2575" s="296" t="s">
        <v>217</v>
      </c>
      <c r="B2575" s="297"/>
      <c r="C2575" s="297"/>
      <c r="D2575" s="297"/>
      <c r="E2575" s="297"/>
      <c r="F2575" s="297"/>
      <c r="G2575" s="298">
        <v>7.0600000002235177</v>
      </c>
    </row>
    <row r="2576" spans="1:7" x14ac:dyDescent="0.2">
      <c r="A2576" s="296" t="s">
        <v>218</v>
      </c>
      <c r="B2576" s="297"/>
      <c r="C2576" s="297"/>
      <c r="D2576" s="297"/>
      <c r="E2576" s="297"/>
      <c r="F2576" s="297"/>
      <c r="G2576" s="298">
        <v>0</v>
      </c>
    </row>
    <row r="2577" spans="1:7" x14ac:dyDescent="0.2">
      <c r="A2577" s="296" t="s">
        <v>219</v>
      </c>
      <c r="B2577" s="297"/>
      <c r="C2577" s="297"/>
      <c r="D2577" s="297"/>
      <c r="E2577" s="297"/>
      <c r="F2577" s="297"/>
      <c r="G2577" s="298">
        <v>10.169999999999998</v>
      </c>
    </row>
    <row r="2578" spans="1:7" x14ac:dyDescent="0.2">
      <c r="A2578" s="296" t="s">
        <v>220</v>
      </c>
      <c r="B2578" s="297"/>
      <c r="C2578" s="297"/>
      <c r="D2578" s="297"/>
      <c r="E2578" s="297"/>
      <c r="F2578" s="297"/>
      <c r="G2578" s="299">
        <f>ROUND(G2573+G2577,2)</f>
        <v>40.729999999999997</v>
      </c>
    </row>
    <row r="2579" spans="1:7" x14ac:dyDescent="0.2">
      <c r="A2579" s="296" t="s">
        <v>221</v>
      </c>
      <c r="B2579" s="297"/>
      <c r="C2579" s="297"/>
      <c r="D2579" s="297"/>
      <c r="E2579" s="297"/>
      <c r="F2579" s="297"/>
      <c r="G2579" s="298">
        <v>1</v>
      </c>
    </row>
    <row r="2580" spans="1:7" x14ac:dyDescent="0.2">
      <c r="A2580" s="296" t="s">
        <v>222</v>
      </c>
      <c r="B2580" s="297"/>
      <c r="C2580" s="297"/>
      <c r="D2580" s="297"/>
      <c r="E2580" s="297"/>
      <c r="F2580" s="297"/>
      <c r="G2580" s="299">
        <f>ROUND(G2578*G2579,2)</f>
        <v>40.729999999999997</v>
      </c>
    </row>
    <row r="2581" spans="1:7" x14ac:dyDescent="0.2">
      <c r="A2581" s="300"/>
      <c r="B2581" s="301"/>
      <c r="C2581" s="301"/>
      <c r="D2581" s="301"/>
      <c r="E2581" s="301"/>
      <c r="F2581" s="301"/>
      <c r="G2581" s="302"/>
    </row>
    <row r="2582" spans="1:7" ht="51" x14ac:dyDescent="0.2">
      <c r="A2582" s="287" t="s">
        <v>143</v>
      </c>
      <c r="B2582" s="290" t="s">
        <v>144</v>
      </c>
      <c r="C2582" s="291" t="s">
        <v>207</v>
      </c>
      <c r="D2582" s="291" t="s">
        <v>40</v>
      </c>
      <c r="E2582" s="292"/>
      <c r="F2582" s="283"/>
      <c r="G2582" s="293"/>
    </row>
    <row r="2583" spans="1:7" x14ac:dyDescent="0.2">
      <c r="A2583" s="294">
        <v>38383</v>
      </c>
      <c r="B2583" s="284" t="s">
        <v>309</v>
      </c>
      <c r="C2583" s="295" t="s">
        <v>224</v>
      </c>
      <c r="D2583" s="295" t="s">
        <v>35</v>
      </c>
      <c r="E2583" s="292">
        <v>3.1199999999999999E-2</v>
      </c>
      <c r="F2583" s="283">
        <v>2.38</v>
      </c>
      <c r="G2583" s="293">
        <v>7.0000000000000007E-2</v>
      </c>
    </row>
    <row r="2584" spans="1:7" ht="38.25" x14ac:dyDescent="0.2">
      <c r="A2584" s="294" t="s">
        <v>310</v>
      </c>
      <c r="B2584" s="284" t="s">
        <v>311</v>
      </c>
      <c r="C2584" s="295" t="s">
        <v>207</v>
      </c>
      <c r="D2584" s="295" t="s">
        <v>210</v>
      </c>
      <c r="E2584" s="292">
        <v>0.26769999999999999</v>
      </c>
      <c r="F2584" s="283">
        <v>20.07</v>
      </c>
      <c r="G2584" s="293">
        <v>5.37</v>
      </c>
    </row>
    <row r="2585" spans="1:7" ht="25.5" x14ac:dyDescent="0.2">
      <c r="A2585" s="294" t="s">
        <v>312</v>
      </c>
      <c r="B2585" s="284" t="s">
        <v>313</v>
      </c>
      <c r="C2585" s="295" t="s">
        <v>207</v>
      </c>
      <c r="D2585" s="295" t="s">
        <v>210</v>
      </c>
      <c r="E2585" s="292">
        <v>0.26769999999999999</v>
      </c>
      <c r="F2585" s="283">
        <v>23.53</v>
      </c>
      <c r="G2585" s="293">
        <v>6.3</v>
      </c>
    </row>
    <row r="2586" spans="1:7" ht="25.5" x14ac:dyDescent="0.2">
      <c r="A2586" s="294">
        <v>9875</v>
      </c>
      <c r="B2586" s="284" t="s">
        <v>345</v>
      </c>
      <c r="C2586" s="295" t="s">
        <v>224</v>
      </c>
      <c r="D2586" s="295" t="s">
        <v>40</v>
      </c>
      <c r="E2586" s="292">
        <v>1.0492999999999999</v>
      </c>
      <c r="F2586" s="283">
        <v>18.18</v>
      </c>
      <c r="G2586" s="293">
        <v>19.079999999999998</v>
      </c>
    </row>
    <row r="2587" spans="1:7" x14ac:dyDescent="0.2">
      <c r="A2587" s="296" t="s">
        <v>213</v>
      </c>
      <c r="B2587" s="297"/>
      <c r="C2587" s="297"/>
      <c r="D2587" s="297"/>
      <c r="E2587" s="297"/>
      <c r="F2587" s="297"/>
      <c r="G2587" s="298">
        <v>6.99</v>
      </c>
    </row>
    <row r="2588" spans="1:7" x14ac:dyDescent="0.2">
      <c r="A2588" s="296" t="s">
        <v>214</v>
      </c>
      <c r="B2588" s="297"/>
      <c r="C2588" s="297"/>
      <c r="D2588" s="297"/>
      <c r="E2588" s="297"/>
      <c r="F2588" s="297"/>
      <c r="G2588" s="298">
        <v>23.83</v>
      </c>
    </row>
    <row r="2589" spans="1:7" x14ac:dyDescent="0.2">
      <c r="A2589" s="296" t="s">
        <v>215</v>
      </c>
      <c r="B2589" s="297"/>
      <c r="C2589" s="297"/>
      <c r="D2589" s="297"/>
      <c r="E2589" s="297"/>
      <c r="F2589" s="297"/>
      <c r="G2589" s="299">
        <v>30.82</v>
      </c>
    </row>
    <row r="2590" spans="1:7" x14ac:dyDescent="0.2">
      <c r="A2590" s="296" t="s">
        <v>2158</v>
      </c>
      <c r="B2590" s="297"/>
      <c r="C2590" s="297"/>
      <c r="D2590" s="297"/>
      <c r="E2590" s="297"/>
      <c r="F2590" s="297"/>
      <c r="G2590" s="298">
        <v>8.0399999999999991</v>
      </c>
    </row>
    <row r="2591" spans="1:7" x14ac:dyDescent="0.2">
      <c r="A2591" s="296" t="s">
        <v>217</v>
      </c>
      <c r="B2591" s="297"/>
      <c r="C2591" s="297"/>
      <c r="D2591" s="297"/>
      <c r="E2591" s="297"/>
      <c r="F2591" s="297"/>
      <c r="G2591" s="298">
        <v>8.1699999997764827</v>
      </c>
    </row>
    <row r="2592" spans="1:7" x14ac:dyDescent="0.2">
      <c r="A2592" s="296" t="s">
        <v>218</v>
      </c>
      <c r="B2592" s="297"/>
      <c r="C2592" s="297"/>
      <c r="D2592" s="297"/>
      <c r="E2592" s="297"/>
      <c r="F2592" s="297"/>
      <c r="G2592" s="298">
        <v>0</v>
      </c>
    </row>
    <row r="2593" spans="1:7" x14ac:dyDescent="0.2">
      <c r="A2593" s="296" t="s">
        <v>219</v>
      </c>
      <c r="B2593" s="297"/>
      <c r="C2593" s="297"/>
      <c r="D2593" s="297"/>
      <c r="E2593" s="297"/>
      <c r="F2593" s="297"/>
      <c r="G2593" s="298">
        <v>16.21</v>
      </c>
    </row>
    <row r="2594" spans="1:7" x14ac:dyDescent="0.2">
      <c r="A2594" s="296" t="s">
        <v>220</v>
      </c>
      <c r="B2594" s="297"/>
      <c r="C2594" s="297"/>
      <c r="D2594" s="297"/>
      <c r="E2594" s="297"/>
      <c r="F2594" s="297"/>
      <c r="G2594" s="299">
        <f>ROUND(G2589+G2593,2)</f>
        <v>47.03</v>
      </c>
    </row>
    <row r="2595" spans="1:7" x14ac:dyDescent="0.2">
      <c r="A2595" s="296" t="s">
        <v>221</v>
      </c>
      <c r="B2595" s="297"/>
      <c r="C2595" s="297"/>
      <c r="D2595" s="297"/>
      <c r="E2595" s="297"/>
      <c r="F2595" s="297"/>
      <c r="G2595" s="298">
        <v>30</v>
      </c>
    </row>
    <row r="2596" spans="1:7" x14ac:dyDescent="0.2">
      <c r="A2596" s="296" t="s">
        <v>222</v>
      </c>
      <c r="B2596" s="297"/>
      <c r="C2596" s="297"/>
      <c r="D2596" s="297"/>
      <c r="E2596" s="297"/>
      <c r="F2596" s="297"/>
      <c r="G2596" s="299">
        <f>ROUND(G2594*G2595,2)</f>
        <v>1410.9</v>
      </c>
    </row>
    <row r="2597" spans="1:7" x14ac:dyDescent="0.2">
      <c r="A2597" s="300"/>
      <c r="B2597" s="301"/>
      <c r="C2597" s="301"/>
      <c r="D2597" s="301"/>
      <c r="E2597" s="301"/>
      <c r="F2597" s="301"/>
      <c r="G2597" s="302"/>
    </row>
    <row r="2598" spans="1:7" ht="51" x14ac:dyDescent="0.2">
      <c r="A2598" s="287" t="s">
        <v>651</v>
      </c>
      <c r="B2598" s="290" t="s">
        <v>652</v>
      </c>
      <c r="C2598" s="291" t="s">
        <v>207</v>
      </c>
      <c r="D2598" s="291" t="s">
        <v>35</v>
      </c>
      <c r="E2598" s="292"/>
      <c r="F2598" s="283"/>
      <c r="G2598" s="293"/>
    </row>
    <row r="2599" spans="1:7" ht="25.5" x14ac:dyDescent="0.2">
      <c r="A2599" s="294">
        <v>122</v>
      </c>
      <c r="B2599" s="284" t="s">
        <v>331</v>
      </c>
      <c r="C2599" s="295" t="s">
        <v>224</v>
      </c>
      <c r="D2599" s="295" t="s">
        <v>35</v>
      </c>
      <c r="E2599" s="292">
        <v>1.6500000000000001E-2</v>
      </c>
      <c r="F2599" s="283">
        <v>60.78</v>
      </c>
      <c r="G2599" s="293">
        <v>1</v>
      </c>
    </row>
    <row r="2600" spans="1:7" ht="25.5" x14ac:dyDescent="0.2">
      <c r="A2600" s="294">
        <v>1959</v>
      </c>
      <c r="B2600" s="284" t="s">
        <v>337</v>
      </c>
      <c r="C2600" s="295" t="s">
        <v>224</v>
      </c>
      <c r="D2600" s="295" t="s">
        <v>35</v>
      </c>
      <c r="E2600" s="292">
        <v>1</v>
      </c>
      <c r="F2600" s="283">
        <v>15.36</v>
      </c>
      <c r="G2600" s="293">
        <v>15.36</v>
      </c>
    </row>
    <row r="2601" spans="1:7" ht="25.5" x14ac:dyDescent="0.2">
      <c r="A2601" s="294">
        <v>20083</v>
      </c>
      <c r="B2601" s="284" t="s">
        <v>333</v>
      </c>
      <c r="C2601" s="295" t="s">
        <v>224</v>
      </c>
      <c r="D2601" s="295" t="s">
        <v>35</v>
      </c>
      <c r="E2601" s="292">
        <v>2.1999999999999999E-2</v>
      </c>
      <c r="F2601" s="283">
        <v>68.86</v>
      </c>
      <c r="G2601" s="293">
        <v>1.51</v>
      </c>
    </row>
    <row r="2602" spans="1:7" x14ac:dyDescent="0.2">
      <c r="A2602" s="294">
        <v>38383</v>
      </c>
      <c r="B2602" s="284" t="s">
        <v>309</v>
      </c>
      <c r="C2602" s="295" t="s">
        <v>224</v>
      </c>
      <c r="D2602" s="295" t="s">
        <v>35</v>
      </c>
      <c r="E2602" s="292">
        <v>5.0999999999999997E-2</v>
      </c>
      <c r="F2602" s="283">
        <v>2.38</v>
      </c>
      <c r="G2602" s="293">
        <v>0.12</v>
      </c>
    </row>
    <row r="2603" spans="1:7" ht="38.25" x14ac:dyDescent="0.2">
      <c r="A2603" s="294" t="s">
        <v>310</v>
      </c>
      <c r="B2603" s="284" t="s">
        <v>311</v>
      </c>
      <c r="C2603" s="295" t="s">
        <v>207</v>
      </c>
      <c r="D2603" s="295" t="s">
        <v>210</v>
      </c>
      <c r="E2603" s="292">
        <v>0.22939999999999999</v>
      </c>
      <c r="F2603" s="283">
        <v>20.07</v>
      </c>
      <c r="G2603" s="293">
        <v>4.5999999999999996</v>
      </c>
    </row>
    <row r="2604" spans="1:7" ht="25.5" x14ac:dyDescent="0.2">
      <c r="A2604" s="294" t="s">
        <v>312</v>
      </c>
      <c r="B2604" s="284" t="s">
        <v>313</v>
      </c>
      <c r="C2604" s="295" t="s">
        <v>207</v>
      </c>
      <c r="D2604" s="295" t="s">
        <v>210</v>
      </c>
      <c r="E2604" s="292">
        <v>0.22939999999999999</v>
      </c>
      <c r="F2604" s="283">
        <v>23.53</v>
      </c>
      <c r="G2604" s="293">
        <v>5.4</v>
      </c>
    </row>
    <row r="2605" spans="1:7" x14ac:dyDescent="0.2">
      <c r="A2605" s="296" t="s">
        <v>213</v>
      </c>
      <c r="B2605" s="297"/>
      <c r="C2605" s="297"/>
      <c r="D2605" s="297"/>
      <c r="E2605" s="297"/>
      <c r="F2605" s="297"/>
      <c r="G2605" s="298">
        <v>5.99</v>
      </c>
    </row>
    <row r="2606" spans="1:7" x14ac:dyDescent="0.2">
      <c r="A2606" s="296" t="s">
        <v>214</v>
      </c>
      <c r="B2606" s="297"/>
      <c r="C2606" s="297"/>
      <c r="D2606" s="297"/>
      <c r="E2606" s="297"/>
      <c r="F2606" s="297"/>
      <c r="G2606" s="298">
        <v>22.009999999999998</v>
      </c>
    </row>
    <row r="2607" spans="1:7" x14ac:dyDescent="0.2">
      <c r="A2607" s="296" t="s">
        <v>215</v>
      </c>
      <c r="B2607" s="297"/>
      <c r="C2607" s="297"/>
      <c r="D2607" s="297"/>
      <c r="E2607" s="297"/>
      <c r="F2607" s="297"/>
      <c r="G2607" s="299">
        <v>28</v>
      </c>
    </row>
    <row r="2608" spans="1:7" x14ac:dyDescent="0.2">
      <c r="A2608" s="296" t="s">
        <v>2158</v>
      </c>
      <c r="B2608" s="297"/>
      <c r="C2608" s="297"/>
      <c r="D2608" s="297"/>
      <c r="E2608" s="297"/>
      <c r="F2608" s="297"/>
      <c r="G2608" s="298">
        <v>6.89</v>
      </c>
    </row>
    <row r="2609" spans="1:7" x14ac:dyDescent="0.2">
      <c r="A2609" s="296" t="s">
        <v>217</v>
      </c>
      <c r="B2609" s="297"/>
      <c r="C2609" s="297"/>
      <c r="D2609" s="297"/>
      <c r="E2609" s="297"/>
      <c r="F2609" s="297"/>
      <c r="G2609" s="298">
        <v>7.33</v>
      </c>
    </row>
    <row r="2610" spans="1:7" x14ac:dyDescent="0.2">
      <c r="A2610" s="296" t="s">
        <v>218</v>
      </c>
      <c r="B2610" s="297"/>
      <c r="C2610" s="297"/>
      <c r="D2610" s="297"/>
      <c r="E2610" s="297"/>
      <c r="F2610" s="297"/>
      <c r="G2610" s="298">
        <v>0</v>
      </c>
    </row>
    <row r="2611" spans="1:7" x14ac:dyDescent="0.2">
      <c r="A2611" s="296" t="s">
        <v>219</v>
      </c>
      <c r="B2611" s="297"/>
      <c r="C2611" s="297"/>
      <c r="D2611" s="297"/>
      <c r="E2611" s="297"/>
      <c r="F2611" s="297"/>
      <c r="G2611" s="298">
        <v>14.219999999999999</v>
      </c>
    </row>
    <row r="2612" spans="1:7" x14ac:dyDescent="0.2">
      <c r="A2612" s="296" t="s">
        <v>220</v>
      </c>
      <c r="B2612" s="297"/>
      <c r="C2612" s="297"/>
      <c r="D2612" s="297"/>
      <c r="E2612" s="297"/>
      <c r="F2612" s="297"/>
      <c r="G2612" s="299">
        <f>ROUND(G2607+G2611,2)</f>
        <v>42.22</v>
      </c>
    </row>
    <row r="2613" spans="1:7" x14ac:dyDescent="0.2">
      <c r="A2613" s="296" t="s">
        <v>221</v>
      </c>
      <c r="B2613" s="297"/>
      <c r="C2613" s="297"/>
      <c r="D2613" s="297"/>
      <c r="E2613" s="297"/>
      <c r="F2613" s="297"/>
      <c r="G2613" s="298">
        <v>4</v>
      </c>
    </row>
    <row r="2614" spans="1:7" x14ac:dyDescent="0.2">
      <c r="A2614" s="296" t="s">
        <v>222</v>
      </c>
      <c r="B2614" s="297"/>
      <c r="C2614" s="297"/>
      <c r="D2614" s="297"/>
      <c r="E2614" s="297"/>
      <c r="F2614" s="297"/>
      <c r="G2614" s="299">
        <f>ROUND(G2612*G2613,2)</f>
        <v>168.88</v>
      </c>
    </row>
    <row r="2615" spans="1:7" x14ac:dyDescent="0.2">
      <c r="A2615" s="300"/>
      <c r="B2615" s="301"/>
      <c r="C2615" s="301"/>
      <c r="D2615" s="301"/>
      <c r="E2615" s="301"/>
      <c r="F2615" s="301"/>
      <c r="G2615" s="302"/>
    </row>
    <row r="2616" spans="1:7" ht="51" x14ac:dyDescent="0.2">
      <c r="A2616" s="287" t="s">
        <v>201</v>
      </c>
      <c r="B2616" s="290" t="s">
        <v>202</v>
      </c>
      <c r="C2616" s="291" t="s">
        <v>207</v>
      </c>
      <c r="D2616" s="291" t="s">
        <v>35</v>
      </c>
      <c r="E2616" s="292"/>
      <c r="F2616" s="283"/>
      <c r="G2616" s="293"/>
    </row>
    <row r="2617" spans="1:7" ht="25.5" x14ac:dyDescent="0.2">
      <c r="A2617" s="294">
        <v>122</v>
      </c>
      <c r="B2617" s="284" t="s">
        <v>331</v>
      </c>
      <c r="C2617" s="295" t="s">
        <v>224</v>
      </c>
      <c r="D2617" s="295" t="s">
        <v>35</v>
      </c>
      <c r="E2617" s="292">
        <v>1.6500000000000001E-2</v>
      </c>
      <c r="F2617" s="283">
        <v>60.78</v>
      </c>
      <c r="G2617" s="293">
        <v>1</v>
      </c>
    </row>
    <row r="2618" spans="1:7" ht="25.5" x14ac:dyDescent="0.2">
      <c r="A2618" s="294">
        <v>20083</v>
      </c>
      <c r="B2618" s="284" t="s">
        <v>333</v>
      </c>
      <c r="C2618" s="295" t="s">
        <v>224</v>
      </c>
      <c r="D2618" s="295" t="s">
        <v>35</v>
      </c>
      <c r="E2618" s="292">
        <v>2.1999999999999999E-2</v>
      </c>
      <c r="F2618" s="283">
        <v>68.86</v>
      </c>
      <c r="G2618" s="293">
        <v>1.51</v>
      </c>
    </row>
    <row r="2619" spans="1:7" x14ac:dyDescent="0.2">
      <c r="A2619" s="294">
        <v>38383</v>
      </c>
      <c r="B2619" s="284" t="s">
        <v>309</v>
      </c>
      <c r="C2619" s="295" t="s">
        <v>224</v>
      </c>
      <c r="D2619" s="295" t="s">
        <v>35</v>
      </c>
      <c r="E2619" s="292">
        <v>5.0999999999999997E-2</v>
      </c>
      <c r="F2619" s="283">
        <v>2.38</v>
      </c>
      <c r="G2619" s="293">
        <v>0.12</v>
      </c>
    </row>
    <row r="2620" spans="1:7" ht="25.5" x14ac:dyDescent="0.2">
      <c r="A2620" s="294">
        <v>3863</v>
      </c>
      <c r="B2620" s="284" t="s">
        <v>346</v>
      </c>
      <c r="C2620" s="295" t="s">
        <v>224</v>
      </c>
      <c r="D2620" s="295" t="s">
        <v>35</v>
      </c>
      <c r="E2620" s="292">
        <v>1</v>
      </c>
      <c r="F2620" s="283">
        <v>5.14</v>
      </c>
      <c r="G2620" s="293">
        <v>5.14</v>
      </c>
    </row>
    <row r="2621" spans="1:7" ht="38.25" x14ac:dyDescent="0.2">
      <c r="A2621" s="294" t="s">
        <v>310</v>
      </c>
      <c r="B2621" s="284" t="s">
        <v>311</v>
      </c>
      <c r="C2621" s="295" t="s">
        <v>207</v>
      </c>
      <c r="D2621" s="295" t="s">
        <v>210</v>
      </c>
      <c r="E2621" s="292">
        <v>0.153</v>
      </c>
      <c r="F2621" s="283">
        <v>20.07</v>
      </c>
      <c r="G2621" s="293">
        <v>3.07</v>
      </c>
    </row>
    <row r="2622" spans="1:7" ht="25.5" x14ac:dyDescent="0.2">
      <c r="A2622" s="294" t="s">
        <v>312</v>
      </c>
      <c r="B2622" s="284" t="s">
        <v>313</v>
      </c>
      <c r="C2622" s="295" t="s">
        <v>207</v>
      </c>
      <c r="D2622" s="295" t="s">
        <v>210</v>
      </c>
      <c r="E2622" s="292">
        <v>0.153</v>
      </c>
      <c r="F2622" s="283">
        <v>23.53</v>
      </c>
      <c r="G2622" s="293">
        <v>3.6</v>
      </c>
    </row>
    <row r="2623" spans="1:7" x14ac:dyDescent="0.2">
      <c r="A2623" s="296" t="s">
        <v>213</v>
      </c>
      <c r="B2623" s="297"/>
      <c r="C2623" s="297"/>
      <c r="D2623" s="297"/>
      <c r="E2623" s="297"/>
      <c r="F2623" s="297"/>
      <c r="G2623" s="298">
        <v>4</v>
      </c>
    </row>
    <row r="2624" spans="1:7" x14ac:dyDescent="0.2">
      <c r="A2624" s="296" t="s">
        <v>214</v>
      </c>
      <c r="B2624" s="297"/>
      <c r="C2624" s="297"/>
      <c r="D2624" s="297"/>
      <c r="E2624" s="297"/>
      <c r="F2624" s="297"/>
      <c r="G2624" s="298">
        <v>10.45</v>
      </c>
    </row>
    <row r="2625" spans="1:7" x14ac:dyDescent="0.2">
      <c r="A2625" s="296" t="s">
        <v>215</v>
      </c>
      <c r="B2625" s="297"/>
      <c r="C2625" s="297"/>
      <c r="D2625" s="297"/>
      <c r="E2625" s="297"/>
      <c r="F2625" s="297"/>
      <c r="G2625" s="299">
        <v>14.45</v>
      </c>
    </row>
    <row r="2626" spans="1:7" x14ac:dyDescent="0.2">
      <c r="A2626" s="296" t="s">
        <v>2158</v>
      </c>
      <c r="B2626" s="297"/>
      <c r="C2626" s="297"/>
      <c r="D2626" s="297"/>
      <c r="E2626" s="297"/>
      <c r="F2626" s="297"/>
      <c r="G2626" s="298">
        <v>4.6000000000000014</v>
      </c>
    </row>
    <row r="2627" spans="1:7" x14ac:dyDescent="0.2">
      <c r="A2627" s="296" t="s">
        <v>217</v>
      </c>
      <c r="B2627" s="297"/>
      <c r="C2627" s="297"/>
      <c r="D2627" s="297"/>
      <c r="E2627" s="297"/>
      <c r="F2627" s="297"/>
      <c r="G2627" s="298">
        <v>4</v>
      </c>
    </row>
    <row r="2628" spans="1:7" x14ac:dyDescent="0.2">
      <c r="A2628" s="296" t="s">
        <v>218</v>
      </c>
      <c r="B2628" s="297"/>
      <c r="C2628" s="297"/>
      <c r="D2628" s="297"/>
      <c r="E2628" s="297"/>
      <c r="F2628" s="297"/>
      <c r="G2628" s="298">
        <v>0</v>
      </c>
    </row>
    <row r="2629" spans="1:7" x14ac:dyDescent="0.2">
      <c r="A2629" s="296" t="s">
        <v>219</v>
      </c>
      <c r="B2629" s="297"/>
      <c r="C2629" s="297"/>
      <c r="D2629" s="297"/>
      <c r="E2629" s="297"/>
      <c r="F2629" s="297"/>
      <c r="G2629" s="298">
        <v>8.6000000000000014</v>
      </c>
    </row>
    <row r="2630" spans="1:7" x14ac:dyDescent="0.2">
      <c r="A2630" s="296" t="s">
        <v>220</v>
      </c>
      <c r="B2630" s="297"/>
      <c r="C2630" s="297"/>
      <c r="D2630" s="297"/>
      <c r="E2630" s="297"/>
      <c r="F2630" s="297"/>
      <c r="G2630" s="299">
        <f>ROUND(G2625+G2629,2)</f>
        <v>23.05</v>
      </c>
    </row>
    <row r="2631" spans="1:7" x14ac:dyDescent="0.2">
      <c r="A2631" s="296" t="s">
        <v>221</v>
      </c>
      <c r="B2631" s="297"/>
      <c r="C2631" s="297"/>
      <c r="D2631" s="297"/>
      <c r="E2631" s="297"/>
      <c r="F2631" s="297"/>
      <c r="G2631" s="298">
        <v>2</v>
      </c>
    </row>
    <row r="2632" spans="1:7" x14ac:dyDescent="0.2">
      <c r="A2632" s="296" t="s">
        <v>222</v>
      </c>
      <c r="B2632" s="297"/>
      <c r="C2632" s="297"/>
      <c r="D2632" s="297"/>
      <c r="E2632" s="297"/>
      <c r="F2632" s="297"/>
      <c r="G2632" s="299">
        <f>ROUND(G2630*G2631,2)</f>
        <v>46.1</v>
      </c>
    </row>
    <row r="2633" spans="1:7" x14ac:dyDescent="0.2">
      <c r="A2633" s="300"/>
      <c r="B2633" s="301"/>
      <c r="C2633" s="301"/>
      <c r="D2633" s="301"/>
      <c r="E2633" s="301"/>
      <c r="F2633" s="301"/>
      <c r="G2633" s="302"/>
    </row>
    <row r="2634" spans="1:7" ht="63.75" x14ac:dyDescent="0.2">
      <c r="A2634" s="287" t="s">
        <v>145</v>
      </c>
      <c r="B2634" s="290" t="s">
        <v>146</v>
      </c>
      <c r="C2634" s="291" t="s">
        <v>207</v>
      </c>
      <c r="D2634" s="291" t="s">
        <v>35</v>
      </c>
      <c r="E2634" s="292"/>
      <c r="F2634" s="283"/>
      <c r="G2634" s="293"/>
    </row>
    <row r="2635" spans="1:7" ht="38.25" x14ac:dyDescent="0.2">
      <c r="A2635" s="294">
        <v>112</v>
      </c>
      <c r="B2635" s="284" t="s">
        <v>347</v>
      </c>
      <c r="C2635" s="295" t="s">
        <v>224</v>
      </c>
      <c r="D2635" s="295" t="s">
        <v>35</v>
      </c>
      <c r="E2635" s="292">
        <v>1</v>
      </c>
      <c r="F2635" s="283">
        <v>5.25</v>
      </c>
      <c r="G2635" s="293">
        <v>5.25</v>
      </c>
    </row>
    <row r="2636" spans="1:7" ht="25.5" x14ac:dyDescent="0.2">
      <c r="A2636" s="294">
        <v>122</v>
      </c>
      <c r="B2636" s="284" t="s">
        <v>331</v>
      </c>
      <c r="C2636" s="295" t="s">
        <v>224</v>
      </c>
      <c r="D2636" s="295" t="s">
        <v>35</v>
      </c>
      <c r="E2636" s="292">
        <v>1.41E-2</v>
      </c>
      <c r="F2636" s="283">
        <v>60.78</v>
      </c>
      <c r="G2636" s="293">
        <v>0.86</v>
      </c>
    </row>
    <row r="2637" spans="1:7" ht="25.5" x14ac:dyDescent="0.2">
      <c r="A2637" s="294">
        <v>20083</v>
      </c>
      <c r="B2637" s="284" t="s">
        <v>333</v>
      </c>
      <c r="C2637" s="295" t="s">
        <v>224</v>
      </c>
      <c r="D2637" s="295" t="s">
        <v>35</v>
      </c>
      <c r="E2637" s="292">
        <v>1.7999999999999999E-2</v>
      </c>
      <c r="F2637" s="283">
        <v>68.86</v>
      </c>
      <c r="G2637" s="293">
        <v>1.24</v>
      </c>
    </row>
    <row r="2638" spans="1:7" x14ac:dyDescent="0.2">
      <c r="A2638" s="294">
        <v>38383</v>
      </c>
      <c r="B2638" s="284" t="s">
        <v>309</v>
      </c>
      <c r="C2638" s="295" t="s">
        <v>224</v>
      </c>
      <c r="D2638" s="295" t="s">
        <v>35</v>
      </c>
      <c r="E2638" s="292">
        <v>4.6899999999999997E-2</v>
      </c>
      <c r="F2638" s="283">
        <v>2.38</v>
      </c>
      <c r="G2638" s="293">
        <v>0.11</v>
      </c>
    </row>
    <row r="2639" spans="1:7" ht="38.25" x14ac:dyDescent="0.2">
      <c r="A2639" s="294" t="s">
        <v>310</v>
      </c>
      <c r="B2639" s="284" t="s">
        <v>311</v>
      </c>
      <c r="C2639" s="295" t="s">
        <v>207</v>
      </c>
      <c r="D2639" s="295" t="s">
        <v>210</v>
      </c>
      <c r="E2639" s="292">
        <v>0.1343</v>
      </c>
      <c r="F2639" s="283">
        <v>20.07</v>
      </c>
      <c r="G2639" s="293">
        <v>2.7</v>
      </c>
    </row>
    <row r="2640" spans="1:7" ht="25.5" x14ac:dyDescent="0.2">
      <c r="A2640" s="294" t="s">
        <v>312</v>
      </c>
      <c r="B2640" s="284" t="s">
        <v>313</v>
      </c>
      <c r="C2640" s="295" t="s">
        <v>207</v>
      </c>
      <c r="D2640" s="295" t="s">
        <v>210</v>
      </c>
      <c r="E2640" s="292">
        <v>0.1343</v>
      </c>
      <c r="F2640" s="283">
        <v>23.53</v>
      </c>
      <c r="G2640" s="293">
        <v>3.16</v>
      </c>
    </row>
    <row r="2641" spans="1:7" x14ac:dyDescent="0.2">
      <c r="A2641" s="296" t="s">
        <v>213</v>
      </c>
      <c r="B2641" s="297"/>
      <c r="C2641" s="297"/>
      <c r="D2641" s="297"/>
      <c r="E2641" s="297"/>
      <c r="F2641" s="297"/>
      <c r="G2641" s="298">
        <v>3.51</v>
      </c>
    </row>
    <row r="2642" spans="1:7" x14ac:dyDescent="0.2">
      <c r="A2642" s="296" t="s">
        <v>214</v>
      </c>
      <c r="B2642" s="297"/>
      <c r="C2642" s="297"/>
      <c r="D2642" s="297"/>
      <c r="E2642" s="297"/>
      <c r="F2642" s="297"/>
      <c r="G2642" s="298">
        <v>9.8000000000000007</v>
      </c>
    </row>
    <row r="2643" spans="1:7" x14ac:dyDescent="0.2">
      <c r="A2643" s="296" t="s">
        <v>215</v>
      </c>
      <c r="B2643" s="297"/>
      <c r="C2643" s="297"/>
      <c r="D2643" s="297"/>
      <c r="E2643" s="297"/>
      <c r="F2643" s="297"/>
      <c r="G2643" s="299">
        <v>13.31</v>
      </c>
    </row>
    <row r="2644" spans="1:7" x14ac:dyDescent="0.2">
      <c r="A2644" s="296" t="s">
        <v>2158</v>
      </c>
      <c r="B2644" s="297"/>
      <c r="C2644" s="297"/>
      <c r="D2644" s="297"/>
      <c r="E2644" s="297"/>
      <c r="F2644" s="297"/>
      <c r="G2644" s="298">
        <v>4.0399999997764828</v>
      </c>
    </row>
    <row r="2645" spans="1:7" x14ac:dyDescent="0.2">
      <c r="A2645" s="296" t="s">
        <v>217</v>
      </c>
      <c r="B2645" s="297"/>
      <c r="C2645" s="297"/>
      <c r="D2645" s="297"/>
      <c r="E2645" s="297"/>
      <c r="F2645" s="297"/>
      <c r="G2645" s="298">
        <v>3.64</v>
      </c>
    </row>
    <row r="2646" spans="1:7" x14ac:dyDescent="0.2">
      <c r="A2646" s="296" t="s">
        <v>218</v>
      </c>
      <c r="B2646" s="297"/>
      <c r="C2646" s="297"/>
      <c r="D2646" s="297"/>
      <c r="E2646" s="297"/>
      <c r="F2646" s="297"/>
      <c r="G2646" s="298">
        <v>0</v>
      </c>
    </row>
    <row r="2647" spans="1:7" x14ac:dyDescent="0.2">
      <c r="A2647" s="296" t="s">
        <v>219</v>
      </c>
      <c r="B2647" s="297"/>
      <c r="C2647" s="297"/>
      <c r="D2647" s="297"/>
      <c r="E2647" s="297"/>
      <c r="F2647" s="297"/>
      <c r="G2647" s="298">
        <v>7.6799999999999979</v>
      </c>
    </row>
    <row r="2648" spans="1:7" x14ac:dyDescent="0.2">
      <c r="A2648" s="296" t="s">
        <v>220</v>
      </c>
      <c r="B2648" s="297"/>
      <c r="C2648" s="297"/>
      <c r="D2648" s="297"/>
      <c r="E2648" s="297"/>
      <c r="F2648" s="297"/>
      <c r="G2648" s="299">
        <f>ROUND(G2643+G2647,2)</f>
        <v>20.99</v>
      </c>
    </row>
    <row r="2649" spans="1:7" x14ac:dyDescent="0.2">
      <c r="A2649" s="296" t="s">
        <v>221</v>
      </c>
      <c r="B2649" s="297"/>
      <c r="C2649" s="297"/>
      <c r="D2649" s="297"/>
      <c r="E2649" s="297"/>
      <c r="F2649" s="297"/>
      <c r="G2649" s="298">
        <v>2</v>
      </c>
    </row>
    <row r="2650" spans="1:7" x14ac:dyDescent="0.2">
      <c r="A2650" s="296" t="s">
        <v>222</v>
      </c>
      <c r="B2650" s="297"/>
      <c r="C2650" s="297"/>
      <c r="D2650" s="297"/>
      <c r="E2650" s="297"/>
      <c r="F2650" s="297"/>
      <c r="G2650" s="299">
        <f>ROUND(G2648*G2649,2)</f>
        <v>41.98</v>
      </c>
    </row>
    <row r="2651" spans="1:7" x14ac:dyDescent="0.2">
      <c r="A2651" s="300"/>
      <c r="B2651" s="301"/>
      <c r="C2651" s="301"/>
      <c r="D2651" s="301"/>
      <c r="E2651" s="301"/>
      <c r="F2651" s="301"/>
      <c r="G2651" s="302"/>
    </row>
    <row r="2652" spans="1:7" ht="51" x14ac:dyDescent="0.2">
      <c r="A2652" s="287" t="s">
        <v>653</v>
      </c>
      <c r="B2652" s="290" t="s">
        <v>654</v>
      </c>
      <c r="C2652" s="291" t="s">
        <v>207</v>
      </c>
      <c r="D2652" s="291" t="s">
        <v>35</v>
      </c>
      <c r="E2652" s="292"/>
      <c r="F2652" s="283"/>
      <c r="G2652" s="293"/>
    </row>
    <row r="2653" spans="1:7" ht="25.5" x14ac:dyDescent="0.2">
      <c r="A2653" s="294">
        <v>122</v>
      </c>
      <c r="B2653" s="284" t="s">
        <v>331</v>
      </c>
      <c r="C2653" s="295" t="s">
        <v>224</v>
      </c>
      <c r="D2653" s="295" t="s">
        <v>35</v>
      </c>
      <c r="E2653" s="292">
        <v>2.47E-2</v>
      </c>
      <c r="F2653" s="283">
        <v>60.78</v>
      </c>
      <c r="G2653" s="293">
        <v>1.5</v>
      </c>
    </row>
    <row r="2654" spans="1:7" ht="25.5" x14ac:dyDescent="0.2">
      <c r="A2654" s="294">
        <v>20083</v>
      </c>
      <c r="B2654" s="284" t="s">
        <v>333</v>
      </c>
      <c r="C2654" s="295" t="s">
        <v>224</v>
      </c>
      <c r="D2654" s="295" t="s">
        <v>35</v>
      </c>
      <c r="E2654" s="292">
        <v>3.3000000000000002E-2</v>
      </c>
      <c r="F2654" s="283">
        <v>68.86</v>
      </c>
      <c r="G2654" s="293">
        <v>2.27</v>
      </c>
    </row>
    <row r="2655" spans="1:7" x14ac:dyDescent="0.2">
      <c r="A2655" s="294">
        <v>38383</v>
      </c>
      <c r="B2655" s="284" t="s">
        <v>309</v>
      </c>
      <c r="C2655" s="295" t="s">
        <v>224</v>
      </c>
      <c r="D2655" s="295" t="s">
        <v>35</v>
      </c>
      <c r="E2655" s="292">
        <v>7.6499999999999999E-2</v>
      </c>
      <c r="F2655" s="283">
        <v>2.38</v>
      </c>
      <c r="G2655" s="293">
        <v>0.18</v>
      </c>
    </row>
    <row r="2656" spans="1:7" ht="25.5" x14ac:dyDescent="0.2">
      <c r="A2656" s="294">
        <v>7142</v>
      </c>
      <c r="B2656" s="284" t="s">
        <v>1256</v>
      </c>
      <c r="C2656" s="295" t="s">
        <v>224</v>
      </c>
      <c r="D2656" s="295" t="s">
        <v>35</v>
      </c>
      <c r="E2656" s="292">
        <v>1</v>
      </c>
      <c r="F2656" s="283">
        <v>11.35</v>
      </c>
      <c r="G2656" s="293">
        <v>11.35</v>
      </c>
    </row>
    <row r="2657" spans="1:7" ht="38.25" x14ac:dyDescent="0.2">
      <c r="A2657" s="294" t="s">
        <v>310</v>
      </c>
      <c r="B2657" s="284" t="s">
        <v>311</v>
      </c>
      <c r="C2657" s="295" t="s">
        <v>207</v>
      </c>
      <c r="D2657" s="295" t="s">
        <v>210</v>
      </c>
      <c r="E2657" s="292">
        <v>0.30590000000000001</v>
      </c>
      <c r="F2657" s="283">
        <v>20.07</v>
      </c>
      <c r="G2657" s="293">
        <v>6.14</v>
      </c>
    </row>
    <row r="2658" spans="1:7" ht="25.5" x14ac:dyDescent="0.2">
      <c r="A2658" s="294" t="s">
        <v>312</v>
      </c>
      <c r="B2658" s="284" t="s">
        <v>313</v>
      </c>
      <c r="C2658" s="295" t="s">
        <v>207</v>
      </c>
      <c r="D2658" s="295" t="s">
        <v>210</v>
      </c>
      <c r="E2658" s="292">
        <v>0.30590000000000001</v>
      </c>
      <c r="F2658" s="283">
        <v>23.53</v>
      </c>
      <c r="G2658" s="293">
        <v>7.2</v>
      </c>
    </row>
    <row r="2659" spans="1:7" x14ac:dyDescent="0.2">
      <c r="A2659" s="296" t="s">
        <v>213</v>
      </c>
      <c r="B2659" s="297"/>
      <c r="C2659" s="297"/>
      <c r="D2659" s="297"/>
      <c r="E2659" s="297"/>
      <c r="F2659" s="297"/>
      <c r="G2659" s="298">
        <v>7.99</v>
      </c>
    </row>
    <row r="2660" spans="1:7" x14ac:dyDescent="0.2">
      <c r="A2660" s="296" t="s">
        <v>214</v>
      </c>
      <c r="B2660" s="297"/>
      <c r="C2660" s="297"/>
      <c r="D2660" s="297"/>
      <c r="E2660" s="297"/>
      <c r="F2660" s="297"/>
      <c r="G2660" s="298">
        <v>20.65</v>
      </c>
    </row>
    <row r="2661" spans="1:7" x14ac:dyDescent="0.2">
      <c r="A2661" s="296" t="s">
        <v>215</v>
      </c>
      <c r="B2661" s="297"/>
      <c r="C2661" s="297"/>
      <c r="D2661" s="297"/>
      <c r="E2661" s="297"/>
      <c r="F2661" s="297"/>
      <c r="G2661" s="299">
        <v>28.64</v>
      </c>
    </row>
    <row r="2662" spans="1:7" x14ac:dyDescent="0.2">
      <c r="A2662" s="296" t="s">
        <v>2158</v>
      </c>
      <c r="B2662" s="297"/>
      <c r="C2662" s="297"/>
      <c r="D2662" s="297"/>
      <c r="E2662" s="297"/>
      <c r="F2662" s="297"/>
      <c r="G2662" s="298">
        <v>9.1999999997764821</v>
      </c>
    </row>
    <row r="2663" spans="1:7" x14ac:dyDescent="0.2">
      <c r="A2663" s="296" t="s">
        <v>217</v>
      </c>
      <c r="B2663" s="297"/>
      <c r="C2663" s="297"/>
      <c r="D2663" s="297"/>
      <c r="E2663" s="297"/>
      <c r="F2663" s="297"/>
      <c r="G2663" s="298">
        <v>7.94</v>
      </c>
    </row>
    <row r="2664" spans="1:7" x14ac:dyDescent="0.2">
      <c r="A2664" s="296" t="s">
        <v>218</v>
      </c>
      <c r="B2664" s="297"/>
      <c r="C2664" s="297"/>
      <c r="D2664" s="297"/>
      <c r="E2664" s="297"/>
      <c r="F2664" s="297"/>
      <c r="G2664" s="298">
        <v>0</v>
      </c>
    </row>
    <row r="2665" spans="1:7" x14ac:dyDescent="0.2">
      <c r="A2665" s="296" t="s">
        <v>219</v>
      </c>
      <c r="B2665" s="297"/>
      <c r="C2665" s="297"/>
      <c r="D2665" s="297"/>
      <c r="E2665" s="297"/>
      <c r="F2665" s="297"/>
      <c r="G2665" s="298">
        <v>17.14</v>
      </c>
    </row>
    <row r="2666" spans="1:7" x14ac:dyDescent="0.2">
      <c r="A2666" s="296" t="s">
        <v>220</v>
      </c>
      <c r="B2666" s="297"/>
      <c r="C2666" s="297"/>
      <c r="D2666" s="297"/>
      <c r="E2666" s="297"/>
      <c r="F2666" s="297"/>
      <c r="G2666" s="299">
        <f>ROUND(G2661+G2665,2)</f>
        <v>45.78</v>
      </c>
    </row>
    <row r="2667" spans="1:7" x14ac:dyDescent="0.2">
      <c r="A2667" s="296" t="s">
        <v>221</v>
      </c>
      <c r="B2667" s="297"/>
      <c r="C2667" s="297"/>
      <c r="D2667" s="297"/>
      <c r="E2667" s="297"/>
      <c r="F2667" s="297"/>
      <c r="G2667" s="298">
        <v>1</v>
      </c>
    </row>
    <row r="2668" spans="1:7" x14ac:dyDescent="0.2">
      <c r="A2668" s="296" t="s">
        <v>222</v>
      </c>
      <c r="B2668" s="297"/>
      <c r="C2668" s="297"/>
      <c r="D2668" s="297"/>
      <c r="E2668" s="297"/>
      <c r="F2668" s="297"/>
      <c r="G2668" s="299">
        <f>ROUND(G2666*G2667,2)</f>
        <v>45.78</v>
      </c>
    </row>
    <row r="2669" spans="1:7" x14ac:dyDescent="0.2">
      <c r="A2669" s="300"/>
      <c r="B2669" s="301"/>
      <c r="C2669" s="301"/>
      <c r="D2669" s="301"/>
      <c r="E2669" s="301"/>
      <c r="F2669" s="301"/>
      <c r="G2669" s="302"/>
    </row>
    <row r="2670" spans="1:7" ht="25.5" x14ac:dyDescent="0.2">
      <c r="A2670" s="287" t="s">
        <v>147</v>
      </c>
      <c r="B2670" s="290" t="s">
        <v>148</v>
      </c>
      <c r="C2670" s="291" t="s">
        <v>207</v>
      </c>
      <c r="D2670" s="291" t="s">
        <v>35</v>
      </c>
      <c r="E2670" s="292"/>
      <c r="F2670" s="283"/>
      <c r="G2670" s="293"/>
    </row>
    <row r="2671" spans="1:7" ht="25.5" x14ac:dyDescent="0.2">
      <c r="A2671" s="294">
        <v>122</v>
      </c>
      <c r="B2671" s="284" t="s">
        <v>331</v>
      </c>
      <c r="C2671" s="295" t="s">
        <v>224</v>
      </c>
      <c r="D2671" s="295" t="s">
        <v>35</v>
      </c>
      <c r="E2671" s="292">
        <v>5.5999999999999999E-3</v>
      </c>
      <c r="F2671" s="283">
        <v>60.78</v>
      </c>
      <c r="G2671" s="293">
        <v>0.34</v>
      </c>
    </row>
    <row r="2672" spans="1:7" ht="25.5" x14ac:dyDescent="0.2">
      <c r="A2672" s="294" t="s">
        <v>348</v>
      </c>
      <c r="B2672" s="284" t="s">
        <v>349</v>
      </c>
      <c r="C2672" s="295" t="s">
        <v>224</v>
      </c>
      <c r="D2672" s="295" t="s">
        <v>35</v>
      </c>
      <c r="E2672" s="292">
        <v>1.0149999999999999</v>
      </c>
      <c r="F2672" s="283">
        <v>49.7</v>
      </c>
      <c r="G2672" s="293">
        <v>50.45</v>
      </c>
    </row>
    <row r="2673" spans="1:7" ht="25.5" x14ac:dyDescent="0.2">
      <c r="A2673" s="294">
        <v>20083</v>
      </c>
      <c r="B2673" s="284" t="s">
        <v>333</v>
      </c>
      <c r="C2673" s="295" t="s">
        <v>224</v>
      </c>
      <c r="D2673" s="295" t="s">
        <v>35</v>
      </c>
      <c r="E2673" s="292">
        <v>1.0999999999999999E-2</v>
      </c>
      <c r="F2673" s="283">
        <v>68.86</v>
      </c>
      <c r="G2673" s="293">
        <v>0.76</v>
      </c>
    </row>
    <row r="2674" spans="1:7" ht="25.5" x14ac:dyDescent="0.2">
      <c r="A2674" s="294">
        <v>3148</v>
      </c>
      <c r="B2674" s="284" t="s">
        <v>1228</v>
      </c>
      <c r="C2674" s="295" t="s">
        <v>224</v>
      </c>
      <c r="D2674" s="295" t="s">
        <v>35</v>
      </c>
      <c r="E2674" s="292">
        <v>3.1399999999999997E-2</v>
      </c>
      <c r="F2674" s="283">
        <v>10.91</v>
      </c>
      <c r="G2674" s="293">
        <v>0.34</v>
      </c>
    </row>
    <row r="2675" spans="1:7" ht="38.25" x14ac:dyDescent="0.2">
      <c r="A2675" s="294" t="s">
        <v>310</v>
      </c>
      <c r="B2675" s="284" t="s">
        <v>311</v>
      </c>
      <c r="C2675" s="295" t="s">
        <v>207</v>
      </c>
      <c r="D2675" s="295" t="s">
        <v>210</v>
      </c>
      <c r="E2675" s="292">
        <v>0.14000000000000001</v>
      </c>
      <c r="F2675" s="283">
        <v>20.07</v>
      </c>
      <c r="G2675" s="293">
        <v>2.81</v>
      </c>
    </row>
    <row r="2676" spans="1:7" ht="25.5" x14ac:dyDescent="0.2">
      <c r="A2676" s="294" t="s">
        <v>312</v>
      </c>
      <c r="B2676" s="284" t="s">
        <v>313</v>
      </c>
      <c r="C2676" s="295" t="s">
        <v>207</v>
      </c>
      <c r="D2676" s="295" t="s">
        <v>210</v>
      </c>
      <c r="E2676" s="292">
        <v>0.14000000000000001</v>
      </c>
      <c r="F2676" s="283">
        <v>23.53</v>
      </c>
      <c r="G2676" s="293">
        <v>3.29</v>
      </c>
    </row>
    <row r="2677" spans="1:7" x14ac:dyDescent="0.2">
      <c r="A2677" s="296" t="s">
        <v>213</v>
      </c>
      <c r="B2677" s="297"/>
      <c r="C2677" s="297"/>
      <c r="D2677" s="297"/>
      <c r="E2677" s="297"/>
      <c r="F2677" s="297"/>
      <c r="G2677" s="298">
        <v>3.66</v>
      </c>
    </row>
    <row r="2678" spans="1:7" x14ac:dyDescent="0.2">
      <c r="A2678" s="296" t="s">
        <v>214</v>
      </c>
      <c r="B2678" s="297"/>
      <c r="C2678" s="297"/>
      <c r="D2678" s="297"/>
      <c r="E2678" s="297"/>
      <c r="F2678" s="297"/>
      <c r="G2678" s="298">
        <v>54.33</v>
      </c>
    </row>
    <row r="2679" spans="1:7" x14ac:dyDescent="0.2">
      <c r="A2679" s="296" t="s">
        <v>215</v>
      </c>
      <c r="B2679" s="297"/>
      <c r="C2679" s="297"/>
      <c r="D2679" s="297"/>
      <c r="E2679" s="297"/>
      <c r="F2679" s="297"/>
      <c r="G2679" s="299">
        <v>57.99</v>
      </c>
    </row>
    <row r="2680" spans="1:7" x14ac:dyDescent="0.2">
      <c r="A2680" s="296" t="s">
        <v>2158</v>
      </c>
      <c r="B2680" s="297"/>
      <c r="C2680" s="297"/>
      <c r="D2680" s="297"/>
      <c r="E2680" s="297"/>
      <c r="F2680" s="297"/>
      <c r="G2680" s="298">
        <v>4.21</v>
      </c>
    </row>
    <row r="2681" spans="1:7" x14ac:dyDescent="0.2">
      <c r="A2681" s="296" t="s">
        <v>217</v>
      </c>
      <c r="B2681" s="297"/>
      <c r="C2681" s="297"/>
      <c r="D2681" s="297"/>
      <c r="E2681" s="297"/>
      <c r="F2681" s="297"/>
      <c r="G2681" s="298">
        <v>13.060000000000004</v>
      </c>
    </row>
    <row r="2682" spans="1:7" x14ac:dyDescent="0.2">
      <c r="A2682" s="296" t="s">
        <v>218</v>
      </c>
      <c r="B2682" s="297"/>
      <c r="C2682" s="297"/>
      <c r="D2682" s="297"/>
      <c r="E2682" s="297"/>
      <c r="F2682" s="297"/>
      <c r="G2682" s="298">
        <v>0</v>
      </c>
    </row>
    <row r="2683" spans="1:7" x14ac:dyDescent="0.2">
      <c r="A2683" s="296" t="s">
        <v>219</v>
      </c>
      <c r="B2683" s="297"/>
      <c r="C2683" s="297"/>
      <c r="D2683" s="297"/>
      <c r="E2683" s="297"/>
      <c r="F2683" s="297"/>
      <c r="G2683" s="298">
        <v>17.270000000000003</v>
      </c>
    </row>
    <row r="2684" spans="1:7" x14ac:dyDescent="0.2">
      <c r="A2684" s="296" t="s">
        <v>220</v>
      </c>
      <c r="B2684" s="297"/>
      <c r="C2684" s="297"/>
      <c r="D2684" s="297"/>
      <c r="E2684" s="297"/>
      <c r="F2684" s="297"/>
      <c r="G2684" s="299">
        <f>ROUND(G2679+G2683,2)</f>
        <v>75.260000000000005</v>
      </c>
    </row>
    <row r="2685" spans="1:7" x14ac:dyDescent="0.2">
      <c r="A2685" s="296" t="s">
        <v>221</v>
      </c>
      <c r="B2685" s="297"/>
      <c r="C2685" s="297"/>
      <c r="D2685" s="297"/>
      <c r="E2685" s="297"/>
      <c r="F2685" s="297"/>
      <c r="G2685" s="298">
        <v>1</v>
      </c>
    </row>
    <row r="2686" spans="1:7" x14ac:dyDescent="0.2">
      <c r="A2686" s="296" t="s">
        <v>222</v>
      </c>
      <c r="B2686" s="297"/>
      <c r="C2686" s="297"/>
      <c r="D2686" s="297"/>
      <c r="E2686" s="297"/>
      <c r="F2686" s="297"/>
      <c r="G2686" s="299">
        <f>ROUND(G2684*G2685,2)</f>
        <v>75.260000000000005</v>
      </c>
    </row>
    <row r="2687" spans="1:7" x14ac:dyDescent="0.2">
      <c r="A2687" s="300"/>
      <c r="B2687" s="301"/>
      <c r="C2687" s="301"/>
      <c r="D2687" s="301"/>
      <c r="E2687" s="301"/>
      <c r="F2687" s="301"/>
      <c r="G2687" s="302"/>
    </row>
    <row r="2688" spans="1:7" x14ac:dyDescent="0.2">
      <c r="A2688" s="287" t="s">
        <v>655</v>
      </c>
      <c r="B2688" s="290" t="s">
        <v>656</v>
      </c>
      <c r="C2688" s="291" t="s">
        <v>207</v>
      </c>
      <c r="D2688" s="291" t="s">
        <v>35</v>
      </c>
      <c r="E2688" s="292"/>
      <c r="F2688" s="283"/>
      <c r="G2688" s="293"/>
    </row>
    <row r="2689" spans="1:7" x14ac:dyDescent="0.2">
      <c r="A2689" s="294" t="s">
        <v>1257</v>
      </c>
      <c r="B2689" s="284" t="s">
        <v>656</v>
      </c>
      <c r="C2689" s="295" t="s">
        <v>224</v>
      </c>
      <c r="D2689" s="295" t="s">
        <v>35</v>
      </c>
      <c r="E2689" s="292">
        <v>1.0149999999999999</v>
      </c>
      <c r="F2689" s="283">
        <v>3.97</v>
      </c>
      <c r="G2689" s="293">
        <v>4.03</v>
      </c>
    </row>
    <row r="2690" spans="1:7" ht="25.5" x14ac:dyDescent="0.2">
      <c r="A2690" s="294">
        <v>3148</v>
      </c>
      <c r="B2690" s="284" t="s">
        <v>1228</v>
      </c>
      <c r="C2690" s="295" t="s">
        <v>224</v>
      </c>
      <c r="D2690" s="295" t="s">
        <v>35</v>
      </c>
      <c r="E2690" s="292">
        <v>0.39</v>
      </c>
      <c r="F2690" s="283">
        <v>10.91</v>
      </c>
      <c r="G2690" s="293">
        <v>4.25</v>
      </c>
    </row>
    <row r="2691" spans="1:7" ht="38.25" x14ac:dyDescent="0.2">
      <c r="A2691" s="294" t="s">
        <v>310</v>
      </c>
      <c r="B2691" s="284" t="s">
        <v>311</v>
      </c>
      <c r="C2691" s="295" t="s">
        <v>207</v>
      </c>
      <c r="D2691" s="295" t="s">
        <v>210</v>
      </c>
      <c r="E2691" s="292">
        <v>0.09</v>
      </c>
      <c r="F2691" s="283">
        <v>20.07</v>
      </c>
      <c r="G2691" s="293">
        <v>1.81</v>
      </c>
    </row>
    <row r="2692" spans="1:7" ht="25.5" x14ac:dyDescent="0.2">
      <c r="A2692" s="294" t="s">
        <v>312</v>
      </c>
      <c r="B2692" s="284" t="s">
        <v>313</v>
      </c>
      <c r="C2692" s="295" t="s">
        <v>207</v>
      </c>
      <c r="D2692" s="295" t="s">
        <v>210</v>
      </c>
      <c r="E2692" s="292">
        <v>0.09</v>
      </c>
      <c r="F2692" s="283">
        <v>23.53</v>
      </c>
      <c r="G2692" s="293">
        <v>2.12</v>
      </c>
    </row>
    <row r="2693" spans="1:7" x14ac:dyDescent="0.2">
      <c r="A2693" s="296" t="s">
        <v>213</v>
      </c>
      <c r="B2693" s="297"/>
      <c r="C2693" s="297"/>
      <c r="D2693" s="297"/>
      <c r="E2693" s="297"/>
      <c r="F2693" s="297"/>
      <c r="G2693" s="298">
        <v>2.35</v>
      </c>
    </row>
    <row r="2694" spans="1:7" x14ac:dyDescent="0.2">
      <c r="A2694" s="296" t="s">
        <v>214</v>
      </c>
      <c r="B2694" s="297"/>
      <c r="C2694" s="297"/>
      <c r="D2694" s="297"/>
      <c r="E2694" s="297"/>
      <c r="F2694" s="297"/>
      <c r="G2694" s="298">
        <v>9.8600000000000012</v>
      </c>
    </row>
    <row r="2695" spans="1:7" x14ac:dyDescent="0.2">
      <c r="A2695" s="296" t="s">
        <v>215</v>
      </c>
      <c r="B2695" s="297"/>
      <c r="C2695" s="297"/>
      <c r="D2695" s="297"/>
      <c r="E2695" s="297"/>
      <c r="F2695" s="297"/>
      <c r="G2695" s="299">
        <v>12.21</v>
      </c>
    </row>
    <row r="2696" spans="1:7" x14ac:dyDescent="0.2">
      <c r="A2696" s="296" t="s">
        <v>2158</v>
      </c>
      <c r="B2696" s="297"/>
      <c r="C2696" s="297"/>
      <c r="D2696" s="297"/>
      <c r="E2696" s="297"/>
      <c r="F2696" s="297"/>
      <c r="G2696" s="298">
        <v>2.7</v>
      </c>
    </row>
    <row r="2697" spans="1:7" x14ac:dyDescent="0.2">
      <c r="A2697" s="296" t="s">
        <v>217</v>
      </c>
      <c r="B2697" s="297"/>
      <c r="C2697" s="297"/>
      <c r="D2697" s="297"/>
      <c r="E2697" s="297"/>
      <c r="F2697" s="297"/>
      <c r="G2697" s="298">
        <v>3.1299999999999981</v>
      </c>
    </row>
    <row r="2698" spans="1:7" x14ac:dyDescent="0.2">
      <c r="A2698" s="296" t="s">
        <v>218</v>
      </c>
      <c r="B2698" s="297"/>
      <c r="C2698" s="297"/>
      <c r="D2698" s="297"/>
      <c r="E2698" s="297"/>
      <c r="F2698" s="297"/>
      <c r="G2698" s="298">
        <v>0</v>
      </c>
    </row>
    <row r="2699" spans="1:7" x14ac:dyDescent="0.2">
      <c r="A2699" s="296" t="s">
        <v>219</v>
      </c>
      <c r="B2699" s="297"/>
      <c r="C2699" s="297"/>
      <c r="D2699" s="297"/>
      <c r="E2699" s="297"/>
      <c r="F2699" s="297"/>
      <c r="G2699" s="298">
        <v>5.8299999999999983</v>
      </c>
    </row>
    <row r="2700" spans="1:7" x14ac:dyDescent="0.2">
      <c r="A2700" s="296" t="s">
        <v>220</v>
      </c>
      <c r="B2700" s="297"/>
      <c r="C2700" s="297"/>
      <c r="D2700" s="297"/>
      <c r="E2700" s="297"/>
      <c r="F2700" s="297"/>
      <c r="G2700" s="299">
        <f>ROUND(G2695+G2699,2)</f>
        <v>18.04</v>
      </c>
    </row>
    <row r="2701" spans="1:7" x14ac:dyDescent="0.2">
      <c r="A2701" s="296" t="s">
        <v>221</v>
      </c>
      <c r="B2701" s="297"/>
      <c r="C2701" s="297"/>
      <c r="D2701" s="297"/>
      <c r="E2701" s="297"/>
      <c r="F2701" s="297"/>
      <c r="G2701" s="298">
        <v>2</v>
      </c>
    </row>
    <row r="2702" spans="1:7" x14ac:dyDescent="0.2">
      <c r="A2702" s="296" t="s">
        <v>222</v>
      </c>
      <c r="B2702" s="297"/>
      <c r="C2702" s="297"/>
      <c r="D2702" s="297"/>
      <c r="E2702" s="297"/>
      <c r="F2702" s="297"/>
      <c r="G2702" s="299">
        <f>ROUND(G2700*G2701,2)</f>
        <v>36.08</v>
      </c>
    </row>
    <row r="2703" spans="1:7" x14ac:dyDescent="0.2">
      <c r="A2703" s="300"/>
      <c r="B2703" s="301"/>
      <c r="C2703" s="301"/>
      <c r="D2703" s="301"/>
      <c r="E2703" s="301"/>
      <c r="F2703" s="301"/>
      <c r="G2703" s="302"/>
    </row>
    <row r="2704" spans="1:7" ht="12.75" customHeight="1" x14ac:dyDescent="0.2">
      <c r="A2704" s="287" t="s">
        <v>662</v>
      </c>
      <c r="B2704" s="288" t="s">
        <v>149</v>
      </c>
      <c r="C2704" s="288"/>
      <c r="D2704" s="288"/>
      <c r="E2704" s="288"/>
      <c r="F2704" s="288"/>
      <c r="G2704" s="289"/>
    </row>
    <row r="2705" spans="1:7" ht="38.25" x14ac:dyDescent="0.2">
      <c r="A2705" s="287" t="s">
        <v>65</v>
      </c>
      <c r="B2705" s="290" t="s">
        <v>66</v>
      </c>
      <c r="C2705" s="291" t="s">
        <v>207</v>
      </c>
      <c r="D2705" s="291" t="s">
        <v>35</v>
      </c>
      <c r="E2705" s="292"/>
      <c r="F2705" s="283"/>
      <c r="G2705" s="293"/>
    </row>
    <row r="2706" spans="1:7" ht="25.5" x14ac:dyDescent="0.2">
      <c r="A2706" s="294">
        <v>3148</v>
      </c>
      <c r="B2706" s="284" t="s">
        <v>1228</v>
      </c>
      <c r="C2706" s="295" t="s">
        <v>224</v>
      </c>
      <c r="D2706" s="295" t="s">
        <v>35</v>
      </c>
      <c r="E2706" s="292">
        <v>1.06E-2</v>
      </c>
      <c r="F2706" s="283">
        <v>10.91</v>
      </c>
      <c r="G2706" s="293">
        <v>0.12</v>
      </c>
    </row>
    <row r="2707" spans="1:7" ht="25.5" x14ac:dyDescent="0.2">
      <c r="A2707" s="294">
        <v>6016</v>
      </c>
      <c r="B2707" s="284" t="s">
        <v>1258</v>
      </c>
      <c r="C2707" s="295" t="s">
        <v>224</v>
      </c>
      <c r="D2707" s="295" t="s">
        <v>35</v>
      </c>
      <c r="E2707" s="292">
        <v>1</v>
      </c>
      <c r="F2707" s="283">
        <v>27.42</v>
      </c>
      <c r="G2707" s="293">
        <v>27.42</v>
      </c>
    </row>
    <row r="2708" spans="1:7" ht="38.25" x14ac:dyDescent="0.2">
      <c r="A2708" s="294" t="s">
        <v>310</v>
      </c>
      <c r="B2708" s="284" t="s">
        <v>311</v>
      </c>
      <c r="C2708" s="295" t="s">
        <v>207</v>
      </c>
      <c r="D2708" s="295" t="s">
        <v>210</v>
      </c>
      <c r="E2708" s="292">
        <v>0.11020000000000001</v>
      </c>
      <c r="F2708" s="283">
        <v>20.07</v>
      </c>
      <c r="G2708" s="293">
        <v>2.21</v>
      </c>
    </row>
    <row r="2709" spans="1:7" ht="25.5" x14ac:dyDescent="0.2">
      <c r="A2709" s="294" t="s">
        <v>312</v>
      </c>
      <c r="B2709" s="284" t="s">
        <v>313</v>
      </c>
      <c r="C2709" s="295" t="s">
        <v>207</v>
      </c>
      <c r="D2709" s="295" t="s">
        <v>210</v>
      </c>
      <c r="E2709" s="292">
        <v>0.11020000000000001</v>
      </c>
      <c r="F2709" s="283">
        <v>23.53</v>
      </c>
      <c r="G2709" s="293">
        <v>2.59</v>
      </c>
    </row>
    <row r="2710" spans="1:7" x14ac:dyDescent="0.2">
      <c r="A2710" s="296" t="s">
        <v>213</v>
      </c>
      <c r="B2710" s="297"/>
      <c r="C2710" s="297"/>
      <c r="D2710" s="297"/>
      <c r="E2710" s="297"/>
      <c r="F2710" s="297"/>
      <c r="G2710" s="298">
        <v>2.88</v>
      </c>
    </row>
    <row r="2711" spans="1:7" x14ac:dyDescent="0.2">
      <c r="A2711" s="296" t="s">
        <v>214</v>
      </c>
      <c r="B2711" s="297"/>
      <c r="C2711" s="297"/>
      <c r="D2711" s="297"/>
      <c r="E2711" s="297"/>
      <c r="F2711" s="297"/>
      <c r="G2711" s="298">
        <v>29.460000000000004</v>
      </c>
    </row>
    <row r="2712" spans="1:7" x14ac:dyDescent="0.2">
      <c r="A2712" s="296" t="s">
        <v>215</v>
      </c>
      <c r="B2712" s="297"/>
      <c r="C2712" s="297"/>
      <c r="D2712" s="297"/>
      <c r="E2712" s="297"/>
      <c r="F2712" s="297"/>
      <c r="G2712" s="299">
        <v>32.340000000000003</v>
      </c>
    </row>
    <row r="2713" spans="1:7" x14ac:dyDescent="0.2">
      <c r="A2713" s="296" t="s">
        <v>2158</v>
      </c>
      <c r="B2713" s="297"/>
      <c r="C2713" s="297"/>
      <c r="D2713" s="297"/>
      <c r="E2713" s="297"/>
      <c r="F2713" s="297"/>
      <c r="G2713" s="298">
        <v>3.31</v>
      </c>
    </row>
    <row r="2714" spans="1:7" x14ac:dyDescent="0.2">
      <c r="A2714" s="296" t="s">
        <v>217</v>
      </c>
      <c r="B2714" s="297"/>
      <c r="C2714" s="297"/>
      <c r="D2714" s="297"/>
      <c r="E2714" s="297"/>
      <c r="F2714" s="297"/>
      <c r="G2714" s="298">
        <v>7.4899999999999967</v>
      </c>
    </row>
    <row r="2715" spans="1:7" x14ac:dyDescent="0.2">
      <c r="A2715" s="296" t="s">
        <v>218</v>
      </c>
      <c r="B2715" s="297"/>
      <c r="C2715" s="297"/>
      <c r="D2715" s="297"/>
      <c r="E2715" s="297"/>
      <c r="F2715" s="297"/>
      <c r="G2715" s="298">
        <v>0</v>
      </c>
    </row>
    <row r="2716" spans="1:7" x14ac:dyDescent="0.2">
      <c r="A2716" s="296" t="s">
        <v>219</v>
      </c>
      <c r="B2716" s="297"/>
      <c r="C2716" s="297"/>
      <c r="D2716" s="297"/>
      <c r="E2716" s="297"/>
      <c r="F2716" s="297"/>
      <c r="G2716" s="298">
        <v>10.799999999999997</v>
      </c>
    </row>
    <row r="2717" spans="1:7" x14ac:dyDescent="0.2">
      <c r="A2717" s="296" t="s">
        <v>220</v>
      </c>
      <c r="B2717" s="297"/>
      <c r="C2717" s="297"/>
      <c r="D2717" s="297"/>
      <c r="E2717" s="297"/>
      <c r="F2717" s="297"/>
      <c r="G2717" s="299">
        <f>ROUND(G2712+G2716,2)</f>
        <v>43.14</v>
      </c>
    </row>
    <row r="2718" spans="1:7" x14ac:dyDescent="0.2">
      <c r="A2718" s="296" t="s">
        <v>221</v>
      </c>
      <c r="B2718" s="297"/>
      <c r="C2718" s="297"/>
      <c r="D2718" s="297"/>
      <c r="E2718" s="297"/>
      <c r="F2718" s="297"/>
      <c r="G2718" s="298">
        <v>1</v>
      </c>
    </row>
    <row r="2719" spans="1:7" x14ac:dyDescent="0.2">
      <c r="A2719" s="296" t="s">
        <v>222</v>
      </c>
      <c r="B2719" s="297"/>
      <c r="C2719" s="297"/>
      <c r="D2719" s="297"/>
      <c r="E2719" s="297"/>
      <c r="F2719" s="297"/>
      <c r="G2719" s="299">
        <f>ROUND(G2717*G2718,2)</f>
        <v>43.14</v>
      </c>
    </row>
    <row r="2720" spans="1:7" x14ac:dyDescent="0.2">
      <c r="A2720" s="300"/>
      <c r="B2720" s="301"/>
      <c r="C2720" s="301"/>
      <c r="D2720" s="301"/>
      <c r="E2720" s="301"/>
      <c r="F2720" s="301"/>
      <c r="G2720" s="302"/>
    </row>
    <row r="2721" spans="1:7" ht="51" x14ac:dyDescent="0.2">
      <c r="A2721" s="287" t="s">
        <v>658</v>
      </c>
      <c r="B2721" s="290" t="s">
        <v>659</v>
      </c>
      <c r="C2721" s="291" t="s">
        <v>207</v>
      </c>
      <c r="D2721" s="291" t="s">
        <v>35</v>
      </c>
      <c r="E2721" s="292"/>
      <c r="F2721" s="283"/>
      <c r="G2721" s="293"/>
    </row>
    <row r="2722" spans="1:7" ht="25.5" x14ac:dyDescent="0.2">
      <c r="A2722" s="294">
        <v>3148</v>
      </c>
      <c r="B2722" s="284" t="s">
        <v>1228</v>
      </c>
      <c r="C2722" s="295" t="s">
        <v>224</v>
      </c>
      <c r="D2722" s="295" t="s">
        <v>35</v>
      </c>
      <c r="E2722" s="292">
        <v>1.06E-2</v>
      </c>
      <c r="F2722" s="283">
        <v>10.91</v>
      </c>
      <c r="G2722" s="293">
        <v>0.12</v>
      </c>
    </row>
    <row r="2723" spans="1:7" ht="38.25" x14ac:dyDescent="0.2">
      <c r="A2723" s="294">
        <v>6005</v>
      </c>
      <c r="B2723" s="284" t="s">
        <v>1259</v>
      </c>
      <c r="C2723" s="295" t="s">
        <v>224</v>
      </c>
      <c r="D2723" s="295" t="s">
        <v>35</v>
      </c>
      <c r="E2723" s="292">
        <v>1</v>
      </c>
      <c r="F2723" s="283">
        <v>66.900000000000006</v>
      </c>
      <c r="G2723" s="293">
        <v>66.900000000000006</v>
      </c>
    </row>
    <row r="2724" spans="1:7" ht="38.25" x14ac:dyDescent="0.2">
      <c r="A2724" s="294" t="s">
        <v>310</v>
      </c>
      <c r="B2724" s="284" t="s">
        <v>311</v>
      </c>
      <c r="C2724" s="295" t="s">
        <v>207</v>
      </c>
      <c r="D2724" s="295" t="s">
        <v>210</v>
      </c>
      <c r="E2724" s="292">
        <v>0.22120000000000001</v>
      </c>
      <c r="F2724" s="283">
        <v>20.07</v>
      </c>
      <c r="G2724" s="293">
        <v>4.4400000000000004</v>
      </c>
    </row>
    <row r="2725" spans="1:7" ht="25.5" x14ac:dyDescent="0.2">
      <c r="A2725" s="294" t="s">
        <v>312</v>
      </c>
      <c r="B2725" s="284" t="s">
        <v>313</v>
      </c>
      <c r="C2725" s="295" t="s">
        <v>207</v>
      </c>
      <c r="D2725" s="295" t="s">
        <v>210</v>
      </c>
      <c r="E2725" s="292">
        <v>0.22120000000000001</v>
      </c>
      <c r="F2725" s="283">
        <v>23.53</v>
      </c>
      <c r="G2725" s="293">
        <v>5.21</v>
      </c>
    </row>
    <row r="2726" spans="1:7" x14ac:dyDescent="0.2">
      <c r="A2726" s="296" t="s">
        <v>213</v>
      </c>
      <c r="B2726" s="297"/>
      <c r="C2726" s="297"/>
      <c r="D2726" s="297"/>
      <c r="E2726" s="297"/>
      <c r="F2726" s="297"/>
      <c r="G2726" s="298">
        <v>5.78</v>
      </c>
    </row>
    <row r="2727" spans="1:7" x14ac:dyDescent="0.2">
      <c r="A2727" s="296" t="s">
        <v>214</v>
      </c>
      <c r="B2727" s="297"/>
      <c r="C2727" s="297"/>
      <c r="D2727" s="297"/>
      <c r="E2727" s="297"/>
      <c r="F2727" s="297"/>
      <c r="G2727" s="298">
        <v>70.88</v>
      </c>
    </row>
    <row r="2728" spans="1:7" x14ac:dyDescent="0.2">
      <c r="A2728" s="296" t="s">
        <v>215</v>
      </c>
      <c r="B2728" s="297"/>
      <c r="C2728" s="297"/>
      <c r="D2728" s="297"/>
      <c r="E2728" s="297"/>
      <c r="F2728" s="297"/>
      <c r="G2728" s="299">
        <v>76.66</v>
      </c>
    </row>
    <row r="2729" spans="1:7" x14ac:dyDescent="0.2">
      <c r="A2729" s="296" t="s">
        <v>2158</v>
      </c>
      <c r="B2729" s="297"/>
      <c r="C2729" s="297"/>
      <c r="D2729" s="297"/>
      <c r="E2729" s="297"/>
      <c r="F2729" s="297"/>
      <c r="G2729" s="298">
        <v>6.65</v>
      </c>
    </row>
    <row r="2730" spans="1:7" x14ac:dyDescent="0.2">
      <c r="A2730" s="296" t="s">
        <v>217</v>
      </c>
      <c r="B2730" s="297"/>
      <c r="C2730" s="297"/>
      <c r="D2730" s="297"/>
      <c r="E2730" s="297"/>
      <c r="F2730" s="297"/>
      <c r="G2730" s="298">
        <v>17.489999999999998</v>
      </c>
    </row>
    <row r="2731" spans="1:7" x14ac:dyDescent="0.2">
      <c r="A2731" s="296" t="s">
        <v>218</v>
      </c>
      <c r="B2731" s="297"/>
      <c r="C2731" s="297"/>
      <c r="D2731" s="297"/>
      <c r="E2731" s="297"/>
      <c r="F2731" s="297"/>
      <c r="G2731" s="298">
        <v>0</v>
      </c>
    </row>
    <row r="2732" spans="1:7" x14ac:dyDescent="0.2">
      <c r="A2732" s="296" t="s">
        <v>219</v>
      </c>
      <c r="B2732" s="297"/>
      <c r="C2732" s="297"/>
      <c r="D2732" s="297"/>
      <c r="E2732" s="297"/>
      <c r="F2732" s="297"/>
      <c r="G2732" s="298">
        <v>24.14</v>
      </c>
    </row>
    <row r="2733" spans="1:7" x14ac:dyDescent="0.2">
      <c r="A2733" s="296" t="s">
        <v>220</v>
      </c>
      <c r="B2733" s="297"/>
      <c r="C2733" s="297"/>
      <c r="D2733" s="297"/>
      <c r="E2733" s="297"/>
      <c r="F2733" s="297"/>
      <c r="G2733" s="299">
        <f>ROUND(G2728+G2732,2)</f>
        <v>100.8</v>
      </c>
    </row>
    <row r="2734" spans="1:7" x14ac:dyDescent="0.2">
      <c r="A2734" s="296" t="s">
        <v>221</v>
      </c>
      <c r="B2734" s="297"/>
      <c r="C2734" s="297"/>
      <c r="D2734" s="297"/>
      <c r="E2734" s="297"/>
      <c r="F2734" s="297"/>
      <c r="G2734" s="298">
        <v>8</v>
      </c>
    </row>
    <row r="2735" spans="1:7" x14ac:dyDescent="0.2">
      <c r="A2735" s="296" t="s">
        <v>222</v>
      </c>
      <c r="B2735" s="297"/>
      <c r="C2735" s="297"/>
      <c r="D2735" s="297"/>
      <c r="E2735" s="297"/>
      <c r="F2735" s="297"/>
      <c r="G2735" s="299">
        <f>ROUND(G2733*G2734,2)</f>
        <v>806.4</v>
      </c>
    </row>
    <row r="2736" spans="1:7" x14ac:dyDescent="0.2">
      <c r="A2736" s="300"/>
      <c r="B2736" s="301"/>
      <c r="C2736" s="301"/>
      <c r="D2736" s="301"/>
      <c r="E2736" s="301"/>
      <c r="F2736" s="301"/>
      <c r="G2736" s="302"/>
    </row>
    <row r="2737" spans="1:7" ht="38.25" x14ac:dyDescent="0.2">
      <c r="A2737" s="287" t="s">
        <v>152</v>
      </c>
      <c r="B2737" s="290" t="s">
        <v>153</v>
      </c>
      <c r="C2737" s="291" t="s">
        <v>207</v>
      </c>
      <c r="D2737" s="291" t="s">
        <v>35</v>
      </c>
      <c r="E2737" s="292"/>
      <c r="F2737" s="283"/>
      <c r="G2737" s="293"/>
    </row>
    <row r="2738" spans="1:7" ht="25.5" x14ac:dyDescent="0.2">
      <c r="A2738" s="294">
        <v>3148</v>
      </c>
      <c r="B2738" s="284" t="s">
        <v>1228</v>
      </c>
      <c r="C2738" s="295" t="s">
        <v>224</v>
      </c>
      <c r="D2738" s="295" t="s">
        <v>35</v>
      </c>
      <c r="E2738" s="292">
        <v>1.9199999999999998E-2</v>
      </c>
      <c r="F2738" s="283">
        <v>10.91</v>
      </c>
      <c r="G2738" s="293">
        <v>0.21</v>
      </c>
    </row>
    <row r="2739" spans="1:7" ht="25.5" x14ac:dyDescent="0.2">
      <c r="A2739" s="294">
        <v>6010</v>
      </c>
      <c r="B2739" s="284" t="s">
        <v>1260</v>
      </c>
      <c r="C2739" s="295" t="s">
        <v>224</v>
      </c>
      <c r="D2739" s="295" t="s">
        <v>35</v>
      </c>
      <c r="E2739" s="292">
        <v>1</v>
      </c>
      <c r="F2739" s="283">
        <v>74.48</v>
      </c>
      <c r="G2739" s="293">
        <v>74.48</v>
      </c>
    </row>
    <row r="2740" spans="1:7" ht="38.25" x14ac:dyDescent="0.2">
      <c r="A2740" s="294" t="s">
        <v>310</v>
      </c>
      <c r="B2740" s="284" t="s">
        <v>311</v>
      </c>
      <c r="C2740" s="295" t="s">
        <v>207</v>
      </c>
      <c r="D2740" s="295" t="s">
        <v>210</v>
      </c>
      <c r="E2740" s="292">
        <v>0.26329999999999998</v>
      </c>
      <c r="F2740" s="283">
        <v>20.07</v>
      </c>
      <c r="G2740" s="293">
        <v>5.28</v>
      </c>
    </row>
    <row r="2741" spans="1:7" ht="25.5" x14ac:dyDescent="0.2">
      <c r="A2741" s="294" t="s">
        <v>312</v>
      </c>
      <c r="B2741" s="284" t="s">
        <v>313</v>
      </c>
      <c r="C2741" s="295" t="s">
        <v>207</v>
      </c>
      <c r="D2741" s="295" t="s">
        <v>210</v>
      </c>
      <c r="E2741" s="292">
        <v>0.26329999999999998</v>
      </c>
      <c r="F2741" s="283">
        <v>23.53</v>
      </c>
      <c r="G2741" s="293">
        <v>6.2</v>
      </c>
    </row>
    <row r="2742" spans="1:7" x14ac:dyDescent="0.2">
      <c r="A2742" s="296" t="s">
        <v>213</v>
      </c>
      <c r="B2742" s="297"/>
      <c r="C2742" s="297"/>
      <c r="D2742" s="297"/>
      <c r="E2742" s="297"/>
      <c r="F2742" s="297"/>
      <c r="G2742" s="298">
        <v>6.88</v>
      </c>
    </row>
    <row r="2743" spans="1:7" x14ac:dyDescent="0.2">
      <c r="A2743" s="296" t="s">
        <v>214</v>
      </c>
      <c r="B2743" s="297"/>
      <c r="C2743" s="297"/>
      <c r="D2743" s="297"/>
      <c r="E2743" s="297"/>
      <c r="F2743" s="297"/>
      <c r="G2743" s="298">
        <v>79.290000000000006</v>
      </c>
    </row>
    <row r="2744" spans="1:7" x14ac:dyDescent="0.2">
      <c r="A2744" s="296" t="s">
        <v>215</v>
      </c>
      <c r="B2744" s="297"/>
      <c r="C2744" s="297"/>
      <c r="D2744" s="297"/>
      <c r="E2744" s="297"/>
      <c r="F2744" s="297"/>
      <c r="G2744" s="299">
        <v>86.17</v>
      </c>
    </row>
    <row r="2745" spans="1:7" x14ac:dyDescent="0.2">
      <c r="A2745" s="296" t="s">
        <v>2158</v>
      </c>
      <c r="B2745" s="297"/>
      <c r="C2745" s="297"/>
      <c r="D2745" s="297"/>
      <c r="E2745" s="297"/>
      <c r="F2745" s="297"/>
      <c r="G2745" s="298">
        <v>7.91</v>
      </c>
    </row>
    <row r="2746" spans="1:7" x14ac:dyDescent="0.2">
      <c r="A2746" s="296" t="s">
        <v>217</v>
      </c>
      <c r="B2746" s="297"/>
      <c r="C2746" s="297"/>
      <c r="D2746" s="297"/>
      <c r="E2746" s="297"/>
      <c r="F2746" s="297"/>
      <c r="G2746" s="298">
        <v>19.760000000000002</v>
      </c>
    </row>
    <row r="2747" spans="1:7" x14ac:dyDescent="0.2">
      <c r="A2747" s="296" t="s">
        <v>218</v>
      </c>
      <c r="B2747" s="297"/>
      <c r="C2747" s="297"/>
      <c r="D2747" s="297"/>
      <c r="E2747" s="297"/>
      <c r="F2747" s="297"/>
      <c r="G2747" s="298">
        <v>0</v>
      </c>
    </row>
    <row r="2748" spans="1:7" x14ac:dyDescent="0.2">
      <c r="A2748" s="296" t="s">
        <v>219</v>
      </c>
      <c r="B2748" s="297"/>
      <c r="C2748" s="297"/>
      <c r="D2748" s="297"/>
      <c r="E2748" s="297"/>
      <c r="F2748" s="297"/>
      <c r="G2748" s="298">
        <v>27.67</v>
      </c>
    </row>
    <row r="2749" spans="1:7" x14ac:dyDescent="0.2">
      <c r="A2749" s="296" t="s">
        <v>220</v>
      </c>
      <c r="B2749" s="297"/>
      <c r="C2749" s="297"/>
      <c r="D2749" s="297"/>
      <c r="E2749" s="297"/>
      <c r="F2749" s="297"/>
      <c r="G2749" s="299">
        <f>ROUND(G2744+G2748,2)</f>
        <v>113.84</v>
      </c>
    </row>
    <row r="2750" spans="1:7" x14ac:dyDescent="0.2">
      <c r="A2750" s="296" t="s">
        <v>221</v>
      </c>
      <c r="B2750" s="297"/>
      <c r="C2750" s="297"/>
      <c r="D2750" s="297"/>
      <c r="E2750" s="297"/>
      <c r="F2750" s="297"/>
      <c r="G2750" s="298">
        <v>1</v>
      </c>
    </row>
    <row r="2751" spans="1:7" x14ac:dyDescent="0.2">
      <c r="A2751" s="296" t="s">
        <v>222</v>
      </c>
      <c r="B2751" s="297"/>
      <c r="C2751" s="297"/>
      <c r="D2751" s="297"/>
      <c r="E2751" s="297"/>
      <c r="F2751" s="297"/>
      <c r="G2751" s="299">
        <f>ROUND(G2749*G2750,2)</f>
        <v>113.84</v>
      </c>
    </row>
    <row r="2752" spans="1:7" x14ac:dyDescent="0.2">
      <c r="A2752" s="300"/>
      <c r="B2752" s="301"/>
      <c r="C2752" s="301"/>
      <c r="D2752" s="301"/>
      <c r="E2752" s="301"/>
      <c r="F2752" s="301"/>
      <c r="G2752" s="302"/>
    </row>
    <row r="2753" spans="1:7" ht="38.25" x14ac:dyDescent="0.2">
      <c r="A2753" s="287" t="s">
        <v>154</v>
      </c>
      <c r="B2753" s="290" t="s">
        <v>155</v>
      </c>
      <c r="C2753" s="291" t="s">
        <v>207</v>
      </c>
      <c r="D2753" s="291" t="s">
        <v>35</v>
      </c>
      <c r="E2753" s="292"/>
      <c r="F2753" s="283"/>
      <c r="G2753" s="293"/>
    </row>
    <row r="2754" spans="1:7" ht="25.5" x14ac:dyDescent="0.2">
      <c r="A2754" s="294">
        <v>3148</v>
      </c>
      <c r="B2754" s="284" t="s">
        <v>1228</v>
      </c>
      <c r="C2754" s="295" t="s">
        <v>224</v>
      </c>
      <c r="D2754" s="295" t="s">
        <v>35</v>
      </c>
      <c r="E2754" s="292">
        <v>3.0200000000000001E-2</v>
      </c>
      <c r="F2754" s="283">
        <v>10.91</v>
      </c>
      <c r="G2754" s="293">
        <v>0.33</v>
      </c>
    </row>
    <row r="2755" spans="1:7" ht="25.5" x14ac:dyDescent="0.2">
      <c r="A2755" s="294">
        <v>6011</v>
      </c>
      <c r="B2755" s="284" t="s">
        <v>1261</v>
      </c>
      <c r="C2755" s="295" t="s">
        <v>224</v>
      </c>
      <c r="D2755" s="295" t="s">
        <v>35</v>
      </c>
      <c r="E2755" s="292">
        <v>1</v>
      </c>
      <c r="F2755" s="283">
        <v>215.14</v>
      </c>
      <c r="G2755" s="293">
        <v>215.14</v>
      </c>
    </row>
    <row r="2756" spans="1:7" ht="38.25" x14ac:dyDescent="0.2">
      <c r="A2756" s="294" t="s">
        <v>310</v>
      </c>
      <c r="B2756" s="284" t="s">
        <v>311</v>
      </c>
      <c r="C2756" s="295" t="s">
        <v>207</v>
      </c>
      <c r="D2756" s="295" t="s">
        <v>210</v>
      </c>
      <c r="E2756" s="292">
        <v>0.4546</v>
      </c>
      <c r="F2756" s="283">
        <v>20.07</v>
      </c>
      <c r="G2756" s="293">
        <v>9.1199999999999992</v>
      </c>
    </row>
    <row r="2757" spans="1:7" ht="25.5" x14ac:dyDescent="0.2">
      <c r="A2757" s="294" t="s">
        <v>312</v>
      </c>
      <c r="B2757" s="284" t="s">
        <v>313</v>
      </c>
      <c r="C2757" s="295" t="s">
        <v>207</v>
      </c>
      <c r="D2757" s="295" t="s">
        <v>210</v>
      </c>
      <c r="E2757" s="292">
        <v>0.4546</v>
      </c>
      <c r="F2757" s="283">
        <v>23.53</v>
      </c>
      <c r="G2757" s="293">
        <v>10.7</v>
      </c>
    </row>
    <row r="2758" spans="1:7" x14ac:dyDescent="0.2">
      <c r="A2758" s="296" t="s">
        <v>213</v>
      </c>
      <c r="B2758" s="297"/>
      <c r="C2758" s="297"/>
      <c r="D2758" s="297"/>
      <c r="E2758" s="297"/>
      <c r="F2758" s="297"/>
      <c r="G2758" s="298">
        <v>11.87</v>
      </c>
    </row>
    <row r="2759" spans="1:7" x14ac:dyDescent="0.2">
      <c r="A2759" s="296" t="s">
        <v>214</v>
      </c>
      <c r="B2759" s="297"/>
      <c r="C2759" s="297"/>
      <c r="D2759" s="297"/>
      <c r="E2759" s="297"/>
      <c r="F2759" s="297"/>
      <c r="G2759" s="298">
        <v>223.42</v>
      </c>
    </row>
    <row r="2760" spans="1:7" x14ac:dyDescent="0.2">
      <c r="A2760" s="296" t="s">
        <v>215</v>
      </c>
      <c r="B2760" s="297"/>
      <c r="C2760" s="297"/>
      <c r="D2760" s="297"/>
      <c r="E2760" s="297"/>
      <c r="F2760" s="297"/>
      <c r="G2760" s="299">
        <v>235.29</v>
      </c>
    </row>
    <row r="2761" spans="1:7" x14ac:dyDescent="0.2">
      <c r="A2761" s="296" t="s">
        <v>2158</v>
      </c>
      <c r="B2761" s="297"/>
      <c r="C2761" s="297"/>
      <c r="D2761" s="297"/>
      <c r="E2761" s="297"/>
      <c r="F2761" s="297"/>
      <c r="G2761" s="298">
        <v>13.66</v>
      </c>
    </row>
    <row r="2762" spans="1:7" x14ac:dyDescent="0.2">
      <c r="A2762" s="296" t="s">
        <v>217</v>
      </c>
      <c r="B2762" s="297"/>
      <c r="C2762" s="297"/>
      <c r="D2762" s="297"/>
      <c r="E2762" s="297"/>
      <c r="F2762" s="297"/>
      <c r="G2762" s="298">
        <v>52.28000000000003</v>
      </c>
    </row>
    <row r="2763" spans="1:7" x14ac:dyDescent="0.2">
      <c r="A2763" s="296" t="s">
        <v>218</v>
      </c>
      <c r="B2763" s="297"/>
      <c r="C2763" s="297"/>
      <c r="D2763" s="297"/>
      <c r="E2763" s="297"/>
      <c r="F2763" s="297"/>
      <c r="G2763" s="298">
        <v>0</v>
      </c>
    </row>
    <row r="2764" spans="1:7" x14ac:dyDescent="0.2">
      <c r="A2764" s="296" t="s">
        <v>219</v>
      </c>
      <c r="B2764" s="297"/>
      <c r="C2764" s="297"/>
      <c r="D2764" s="297"/>
      <c r="E2764" s="297"/>
      <c r="F2764" s="297"/>
      <c r="G2764" s="298">
        <v>65.940000000000026</v>
      </c>
    </row>
    <row r="2765" spans="1:7" x14ac:dyDescent="0.2">
      <c r="A2765" s="296" t="s">
        <v>220</v>
      </c>
      <c r="B2765" s="297"/>
      <c r="C2765" s="297"/>
      <c r="D2765" s="297"/>
      <c r="E2765" s="297"/>
      <c r="F2765" s="297"/>
      <c r="G2765" s="299">
        <f>ROUND(G2760+G2764,2)</f>
        <v>301.23</v>
      </c>
    </row>
    <row r="2766" spans="1:7" x14ac:dyDescent="0.2">
      <c r="A2766" s="296" t="s">
        <v>221</v>
      </c>
      <c r="B2766" s="297"/>
      <c r="C2766" s="297"/>
      <c r="D2766" s="297"/>
      <c r="E2766" s="297"/>
      <c r="F2766" s="297"/>
      <c r="G2766" s="298">
        <v>2</v>
      </c>
    </row>
    <row r="2767" spans="1:7" x14ac:dyDescent="0.2">
      <c r="A2767" s="296" t="s">
        <v>222</v>
      </c>
      <c r="B2767" s="297"/>
      <c r="C2767" s="297"/>
      <c r="D2767" s="297"/>
      <c r="E2767" s="297"/>
      <c r="F2767" s="297"/>
      <c r="G2767" s="299">
        <f>ROUND(G2765*G2766,2)</f>
        <v>602.46</v>
      </c>
    </row>
    <row r="2768" spans="1:7" x14ac:dyDescent="0.2">
      <c r="A2768" s="300"/>
      <c r="B2768" s="301"/>
      <c r="C2768" s="301"/>
      <c r="D2768" s="301"/>
      <c r="E2768" s="301"/>
      <c r="F2768" s="301"/>
      <c r="G2768" s="302"/>
    </row>
    <row r="2769" spans="1:7" ht="38.25" x14ac:dyDescent="0.2">
      <c r="A2769" s="287" t="s">
        <v>660</v>
      </c>
      <c r="B2769" s="290" t="s">
        <v>661</v>
      </c>
      <c r="C2769" s="291" t="s">
        <v>207</v>
      </c>
      <c r="D2769" s="291" t="s">
        <v>35</v>
      </c>
      <c r="E2769" s="292"/>
      <c r="F2769" s="283"/>
      <c r="G2769" s="293"/>
    </row>
    <row r="2770" spans="1:7" ht="25.5" x14ac:dyDescent="0.2">
      <c r="A2770" s="294">
        <v>3148</v>
      </c>
      <c r="B2770" s="284" t="s">
        <v>1228</v>
      </c>
      <c r="C2770" s="295" t="s">
        <v>224</v>
      </c>
      <c r="D2770" s="295" t="s">
        <v>35</v>
      </c>
      <c r="E2770" s="292">
        <v>1.06E-2</v>
      </c>
      <c r="F2770" s="283">
        <v>10.91</v>
      </c>
      <c r="G2770" s="293">
        <v>0.12</v>
      </c>
    </row>
    <row r="2771" spans="1:7" ht="25.5" x14ac:dyDescent="0.2">
      <c r="A2771" s="294">
        <v>6031</v>
      </c>
      <c r="B2771" s="284" t="s">
        <v>1262</v>
      </c>
      <c r="C2771" s="295" t="s">
        <v>224</v>
      </c>
      <c r="D2771" s="295" t="s">
        <v>35</v>
      </c>
      <c r="E2771" s="292">
        <v>1</v>
      </c>
      <c r="F2771" s="283">
        <v>24.89</v>
      </c>
      <c r="G2771" s="293">
        <v>24.89</v>
      </c>
    </row>
    <row r="2772" spans="1:7" ht="38.25" x14ac:dyDescent="0.2">
      <c r="A2772" s="294" t="s">
        <v>310</v>
      </c>
      <c r="B2772" s="284" t="s">
        <v>311</v>
      </c>
      <c r="C2772" s="295" t="s">
        <v>207</v>
      </c>
      <c r="D2772" s="295" t="s">
        <v>210</v>
      </c>
      <c r="E2772" s="292">
        <v>0.11020000000000001</v>
      </c>
      <c r="F2772" s="283">
        <v>20.07</v>
      </c>
      <c r="G2772" s="293">
        <v>2.21</v>
      </c>
    </row>
    <row r="2773" spans="1:7" ht="25.5" x14ac:dyDescent="0.2">
      <c r="A2773" s="294" t="s">
        <v>312</v>
      </c>
      <c r="B2773" s="284" t="s">
        <v>313</v>
      </c>
      <c r="C2773" s="295" t="s">
        <v>207</v>
      </c>
      <c r="D2773" s="295" t="s">
        <v>210</v>
      </c>
      <c r="E2773" s="292">
        <v>0.11020000000000001</v>
      </c>
      <c r="F2773" s="283">
        <v>23.53</v>
      </c>
      <c r="G2773" s="293">
        <v>2.59</v>
      </c>
    </row>
    <row r="2774" spans="1:7" x14ac:dyDescent="0.2">
      <c r="A2774" s="296" t="s">
        <v>213</v>
      </c>
      <c r="B2774" s="297"/>
      <c r="C2774" s="297"/>
      <c r="D2774" s="297"/>
      <c r="E2774" s="297"/>
      <c r="F2774" s="297"/>
      <c r="G2774" s="298">
        <v>2.88</v>
      </c>
    </row>
    <row r="2775" spans="1:7" x14ac:dyDescent="0.2">
      <c r="A2775" s="296" t="s">
        <v>214</v>
      </c>
      <c r="B2775" s="297"/>
      <c r="C2775" s="297"/>
      <c r="D2775" s="297"/>
      <c r="E2775" s="297"/>
      <c r="F2775" s="297"/>
      <c r="G2775" s="298">
        <v>26.93</v>
      </c>
    </row>
    <row r="2776" spans="1:7" x14ac:dyDescent="0.2">
      <c r="A2776" s="296" t="s">
        <v>215</v>
      </c>
      <c r="B2776" s="297"/>
      <c r="C2776" s="297"/>
      <c r="D2776" s="297"/>
      <c r="E2776" s="297"/>
      <c r="F2776" s="297"/>
      <c r="G2776" s="299">
        <v>29.81</v>
      </c>
    </row>
    <row r="2777" spans="1:7" x14ac:dyDescent="0.2">
      <c r="A2777" s="296" t="s">
        <v>2158</v>
      </c>
      <c r="B2777" s="297"/>
      <c r="C2777" s="297"/>
      <c r="D2777" s="297"/>
      <c r="E2777" s="297"/>
      <c r="F2777" s="297"/>
      <c r="G2777" s="298">
        <v>3.31</v>
      </c>
    </row>
    <row r="2778" spans="1:7" x14ac:dyDescent="0.2">
      <c r="A2778" s="296" t="s">
        <v>217</v>
      </c>
      <c r="B2778" s="297"/>
      <c r="C2778" s="297"/>
      <c r="D2778" s="297"/>
      <c r="E2778" s="297"/>
      <c r="F2778" s="297"/>
      <c r="G2778" s="298">
        <v>6.96</v>
      </c>
    </row>
    <row r="2779" spans="1:7" x14ac:dyDescent="0.2">
      <c r="A2779" s="296" t="s">
        <v>218</v>
      </c>
      <c r="B2779" s="297"/>
      <c r="C2779" s="297"/>
      <c r="D2779" s="297"/>
      <c r="E2779" s="297"/>
      <c r="F2779" s="297"/>
      <c r="G2779" s="298">
        <v>0</v>
      </c>
    </row>
    <row r="2780" spans="1:7" x14ac:dyDescent="0.2">
      <c r="A2780" s="296" t="s">
        <v>219</v>
      </c>
      <c r="B2780" s="297"/>
      <c r="C2780" s="297"/>
      <c r="D2780" s="297"/>
      <c r="E2780" s="297"/>
      <c r="F2780" s="297"/>
      <c r="G2780" s="298">
        <v>10.27</v>
      </c>
    </row>
    <row r="2781" spans="1:7" x14ac:dyDescent="0.2">
      <c r="A2781" s="296" t="s">
        <v>220</v>
      </c>
      <c r="B2781" s="297"/>
      <c r="C2781" s="297"/>
      <c r="D2781" s="297"/>
      <c r="E2781" s="297"/>
      <c r="F2781" s="297"/>
      <c r="G2781" s="299">
        <f>ROUND(G2776+G2780,2)</f>
        <v>40.08</v>
      </c>
    </row>
    <row r="2782" spans="1:7" x14ac:dyDescent="0.2">
      <c r="A2782" s="296" t="s">
        <v>221</v>
      </c>
      <c r="B2782" s="297"/>
      <c r="C2782" s="297"/>
      <c r="D2782" s="297"/>
      <c r="E2782" s="297"/>
      <c r="F2782" s="297"/>
      <c r="G2782" s="298">
        <v>1</v>
      </c>
    </row>
    <row r="2783" spans="1:7" x14ac:dyDescent="0.2">
      <c r="A2783" s="296" t="s">
        <v>222</v>
      </c>
      <c r="B2783" s="297"/>
      <c r="C2783" s="297"/>
      <c r="D2783" s="297"/>
      <c r="E2783" s="297"/>
      <c r="F2783" s="297"/>
      <c r="G2783" s="299">
        <f>ROUND(G2781*G2782,2)</f>
        <v>40.08</v>
      </c>
    </row>
    <row r="2784" spans="1:7" x14ac:dyDescent="0.2">
      <c r="A2784" s="300"/>
      <c r="B2784" s="301"/>
      <c r="C2784" s="301"/>
      <c r="D2784" s="301"/>
      <c r="E2784" s="301"/>
      <c r="F2784" s="301"/>
      <c r="G2784" s="302"/>
    </row>
    <row r="2785" spans="1:7" x14ac:dyDescent="0.2">
      <c r="A2785" s="287" t="s">
        <v>693</v>
      </c>
      <c r="B2785" s="288" t="s">
        <v>663</v>
      </c>
      <c r="C2785" s="288"/>
      <c r="D2785" s="288"/>
      <c r="E2785" s="288"/>
      <c r="F2785" s="288"/>
      <c r="G2785" s="289"/>
    </row>
    <row r="2786" spans="1:7" ht="63.75" x14ac:dyDescent="0.2">
      <c r="A2786" s="287" t="s">
        <v>1998</v>
      </c>
      <c r="B2786" s="290" t="s">
        <v>2011</v>
      </c>
      <c r="C2786" s="291" t="s">
        <v>207</v>
      </c>
      <c r="D2786" s="291" t="s">
        <v>40</v>
      </c>
      <c r="E2786" s="292"/>
      <c r="F2786" s="283"/>
      <c r="G2786" s="293"/>
    </row>
    <row r="2787" spans="1:7" ht="38.25" x14ac:dyDescent="0.2">
      <c r="A2787" s="294">
        <v>7701</v>
      </c>
      <c r="B2787" s="284" t="s">
        <v>2022</v>
      </c>
      <c r="C2787" s="295" t="s">
        <v>224</v>
      </c>
      <c r="D2787" s="295" t="s">
        <v>40</v>
      </c>
      <c r="E2787" s="292">
        <v>1.0357749999999999</v>
      </c>
      <c r="F2787" s="283">
        <v>91.37</v>
      </c>
      <c r="G2787" s="293">
        <v>94.64</v>
      </c>
    </row>
    <row r="2788" spans="1:7" ht="38.25" x14ac:dyDescent="0.2">
      <c r="A2788" s="294" t="s">
        <v>310</v>
      </c>
      <c r="B2788" s="284" t="s">
        <v>311</v>
      </c>
      <c r="C2788" s="295" t="s">
        <v>207</v>
      </c>
      <c r="D2788" s="295" t="s">
        <v>210</v>
      </c>
      <c r="E2788" s="292">
        <v>0.29563200000000001</v>
      </c>
      <c r="F2788" s="283">
        <v>20.07</v>
      </c>
      <c r="G2788" s="293">
        <v>5.93</v>
      </c>
    </row>
    <row r="2789" spans="1:7" ht="25.5" x14ac:dyDescent="0.2">
      <c r="A2789" s="294" t="s">
        <v>312</v>
      </c>
      <c r="B2789" s="284" t="s">
        <v>313</v>
      </c>
      <c r="C2789" s="295" t="s">
        <v>207</v>
      </c>
      <c r="D2789" s="295" t="s">
        <v>210</v>
      </c>
      <c r="E2789" s="292">
        <v>0.29563200000000001</v>
      </c>
      <c r="F2789" s="283">
        <v>23.53</v>
      </c>
      <c r="G2789" s="293">
        <v>6.96</v>
      </c>
    </row>
    <row r="2790" spans="1:7" x14ac:dyDescent="0.2">
      <c r="A2790" s="296" t="s">
        <v>213</v>
      </c>
      <c r="B2790" s="297"/>
      <c r="C2790" s="297"/>
      <c r="D2790" s="297"/>
      <c r="E2790" s="297"/>
      <c r="F2790" s="297"/>
      <c r="G2790" s="298">
        <v>7.72</v>
      </c>
    </row>
    <row r="2791" spans="1:7" x14ac:dyDescent="0.2">
      <c r="A2791" s="296" t="s">
        <v>214</v>
      </c>
      <c r="B2791" s="297"/>
      <c r="C2791" s="297"/>
      <c r="D2791" s="297"/>
      <c r="E2791" s="297"/>
      <c r="F2791" s="297"/>
      <c r="G2791" s="298">
        <v>99.81</v>
      </c>
    </row>
    <row r="2792" spans="1:7" x14ac:dyDescent="0.2">
      <c r="A2792" s="296" t="s">
        <v>215</v>
      </c>
      <c r="B2792" s="297"/>
      <c r="C2792" s="297"/>
      <c r="D2792" s="297"/>
      <c r="E2792" s="297"/>
      <c r="F2792" s="297"/>
      <c r="G2792" s="299">
        <v>107.53</v>
      </c>
    </row>
    <row r="2793" spans="1:7" x14ac:dyDescent="0.2">
      <c r="A2793" s="296" t="s">
        <v>2158</v>
      </c>
      <c r="B2793" s="297"/>
      <c r="C2793" s="297"/>
      <c r="D2793" s="297"/>
      <c r="E2793" s="297"/>
      <c r="F2793" s="297"/>
      <c r="G2793" s="298">
        <v>8.8800000000000008</v>
      </c>
    </row>
    <row r="2794" spans="1:7" x14ac:dyDescent="0.2">
      <c r="A2794" s="296" t="s">
        <v>217</v>
      </c>
      <c r="B2794" s="297"/>
      <c r="C2794" s="297"/>
      <c r="D2794" s="297"/>
      <c r="E2794" s="297"/>
      <c r="F2794" s="297"/>
      <c r="G2794" s="298">
        <v>24.450000000000014</v>
      </c>
    </row>
    <row r="2795" spans="1:7" x14ac:dyDescent="0.2">
      <c r="A2795" s="296" t="s">
        <v>218</v>
      </c>
      <c r="B2795" s="297"/>
      <c r="C2795" s="297"/>
      <c r="D2795" s="297"/>
      <c r="E2795" s="297"/>
      <c r="F2795" s="297"/>
      <c r="G2795" s="298">
        <v>0</v>
      </c>
    </row>
    <row r="2796" spans="1:7" x14ac:dyDescent="0.2">
      <c r="A2796" s="296" t="s">
        <v>219</v>
      </c>
      <c r="B2796" s="297"/>
      <c r="C2796" s="297"/>
      <c r="D2796" s="297"/>
      <c r="E2796" s="297"/>
      <c r="F2796" s="297"/>
      <c r="G2796" s="298">
        <v>33.330000000000013</v>
      </c>
    </row>
    <row r="2797" spans="1:7" x14ac:dyDescent="0.2">
      <c r="A2797" s="296" t="s">
        <v>220</v>
      </c>
      <c r="B2797" s="297"/>
      <c r="C2797" s="297"/>
      <c r="D2797" s="297"/>
      <c r="E2797" s="297"/>
      <c r="F2797" s="297"/>
      <c r="G2797" s="299">
        <f>ROUND(G2792+G2796,2)</f>
        <v>140.86000000000001</v>
      </c>
    </row>
    <row r="2798" spans="1:7" x14ac:dyDescent="0.2">
      <c r="A2798" s="296" t="s">
        <v>221</v>
      </c>
      <c r="B2798" s="297"/>
      <c r="C2798" s="297"/>
      <c r="D2798" s="297"/>
      <c r="E2798" s="297"/>
      <c r="F2798" s="297"/>
      <c r="G2798" s="298">
        <v>49.8</v>
      </c>
    </row>
    <row r="2799" spans="1:7" x14ac:dyDescent="0.2">
      <c r="A2799" s="296" t="s">
        <v>222</v>
      </c>
      <c r="B2799" s="297"/>
      <c r="C2799" s="297"/>
      <c r="D2799" s="297"/>
      <c r="E2799" s="297"/>
      <c r="F2799" s="297"/>
      <c r="G2799" s="299">
        <f>ROUND(G2797*G2798,2)</f>
        <v>7014.83</v>
      </c>
    </row>
    <row r="2800" spans="1:7" x14ac:dyDescent="0.2">
      <c r="A2800" s="300"/>
      <c r="B2800" s="301"/>
      <c r="C2800" s="301"/>
      <c r="D2800" s="301"/>
      <c r="E2800" s="301"/>
      <c r="F2800" s="301"/>
      <c r="G2800" s="302"/>
    </row>
    <row r="2801" spans="1:7" ht="38.25" x14ac:dyDescent="0.2">
      <c r="A2801" s="287" t="s">
        <v>154</v>
      </c>
      <c r="B2801" s="290" t="s">
        <v>155</v>
      </c>
      <c r="C2801" s="291" t="s">
        <v>207</v>
      </c>
      <c r="D2801" s="291" t="s">
        <v>35</v>
      </c>
      <c r="E2801" s="292"/>
      <c r="F2801" s="283"/>
      <c r="G2801" s="293"/>
    </row>
    <row r="2802" spans="1:7" ht="25.5" x14ac:dyDescent="0.2">
      <c r="A2802" s="294">
        <v>3148</v>
      </c>
      <c r="B2802" s="284" t="s">
        <v>1228</v>
      </c>
      <c r="C2802" s="295" t="s">
        <v>224</v>
      </c>
      <c r="D2802" s="295" t="s">
        <v>35</v>
      </c>
      <c r="E2802" s="292">
        <v>3.0200000000000001E-2</v>
      </c>
      <c r="F2802" s="283">
        <v>10.91</v>
      </c>
      <c r="G2802" s="293">
        <v>0.33</v>
      </c>
    </row>
    <row r="2803" spans="1:7" ht="25.5" x14ac:dyDescent="0.2">
      <c r="A2803" s="294">
        <v>6011</v>
      </c>
      <c r="B2803" s="284" t="s">
        <v>1261</v>
      </c>
      <c r="C2803" s="295" t="s">
        <v>224</v>
      </c>
      <c r="D2803" s="295" t="s">
        <v>35</v>
      </c>
      <c r="E2803" s="292">
        <v>1</v>
      </c>
      <c r="F2803" s="283">
        <v>215.14</v>
      </c>
      <c r="G2803" s="293">
        <v>215.14</v>
      </c>
    </row>
    <row r="2804" spans="1:7" ht="38.25" x14ac:dyDescent="0.2">
      <c r="A2804" s="294" t="s">
        <v>310</v>
      </c>
      <c r="B2804" s="284" t="s">
        <v>311</v>
      </c>
      <c r="C2804" s="295" t="s">
        <v>207</v>
      </c>
      <c r="D2804" s="295" t="s">
        <v>210</v>
      </c>
      <c r="E2804" s="292">
        <v>0.4546</v>
      </c>
      <c r="F2804" s="283">
        <v>20.07</v>
      </c>
      <c r="G2804" s="293">
        <v>9.1199999999999992</v>
      </c>
    </row>
    <row r="2805" spans="1:7" ht="25.5" x14ac:dyDescent="0.2">
      <c r="A2805" s="294" t="s">
        <v>312</v>
      </c>
      <c r="B2805" s="284" t="s">
        <v>313</v>
      </c>
      <c r="C2805" s="295" t="s">
        <v>207</v>
      </c>
      <c r="D2805" s="295" t="s">
        <v>210</v>
      </c>
      <c r="E2805" s="292">
        <v>0.4546</v>
      </c>
      <c r="F2805" s="283">
        <v>23.53</v>
      </c>
      <c r="G2805" s="293">
        <v>10.7</v>
      </c>
    </row>
    <row r="2806" spans="1:7" x14ac:dyDescent="0.2">
      <c r="A2806" s="296" t="s">
        <v>213</v>
      </c>
      <c r="B2806" s="297"/>
      <c r="C2806" s="297"/>
      <c r="D2806" s="297"/>
      <c r="E2806" s="297"/>
      <c r="F2806" s="297"/>
      <c r="G2806" s="298">
        <v>11.87</v>
      </c>
    </row>
    <row r="2807" spans="1:7" x14ac:dyDescent="0.2">
      <c r="A2807" s="296" t="s">
        <v>214</v>
      </c>
      <c r="B2807" s="297"/>
      <c r="C2807" s="297"/>
      <c r="D2807" s="297"/>
      <c r="E2807" s="297"/>
      <c r="F2807" s="297"/>
      <c r="G2807" s="298">
        <v>223.42</v>
      </c>
    </row>
    <row r="2808" spans="1:7" x14ac:dyDescent="0.2">
      <c r="A2808" s="296" t="s">
        <v>215</v>
      </c>
      <c r="B2808" s="297"/>
      <c r="C2808" s="297"/>
      <c r="D2808" s="297"/>
      <c r="E2808" s="297"/>
      <c r="F2808" s="297"/>
      <c r="G2808" s="299">
        <v>235.29</v>
      </c>
    </row>
    <row r="2809" spans="1:7" x14ac:dyDescent="0.2">
      <c r="A2809" s="296" t="s">
        <v>2158</v>
      </c>
      <c r="B2809" s="297"/>
      <c r="C2809" s="297"/>
      <c r="D2809" s="297"/>
      <c r="E2809" s="297"/>
      <c r="F2809" s="297"/>
      <c r="G2809" s="298">
        <v>13.66</v>
      </c>
    </row>
    <row r="2810" spans="1:7" x14ac:dyDescent="0.2">
      <c r="A2810" s="296" t="s">
        <v>217</v>
      </c>
      <c r="B2810" s="297"/>
      <c r="C2810" s="297"/>
      <c r="D2810" s="297"/>
      <c r="E2810" s="297"/>
      <c r="F2810" s="297"/>
      <c r="G2810" s="298">
        <v>52.28000000000003</v>
      </c>
    </row>
    <row r="2811" spans="1:7" x14ac:dyDescent="0.2">
      <c r="A2811" s="296" t="s">
        <v>218</v>
      </c>
      <c r="B2811" s="297"/>
      <c r="C2811" s="297"/>
      <c r="D2811" s="297"/>
      <c r="E2811" s="297"/>
      <c r="F2811" s="297"/>
      <c r="G2811" s="298">
        <v>0</v>
      </c>
    </row>
    <row r="2812" spans="1:7" x14ac:dyDescent="0.2">
      <c r="A2812" s="296" t="s">
        <v>219</v>
      </c>
      <c r="B2812" s="297"/>
      <c r="C2812" s="297"/>
      <c r="D2812" s="297"/>
      <c r="E2812" s="297"/>
      <c r="F2812" s="297"/>
      <c r="G2812" s="298">
        <v>65.940000000000026</v>
      </c>
    </row>
    <row r="2813" spans="1:7" x14ac:dyDescent="0.2">
      <c r="A2813" s="296" t="s">
        <v>220</v>
      </c>
      <c r="B2813" s="297"/>
      <c r="C2813" s="297"/>
      <c r="D2813" s="297"/>
      <c r="E2813" s="297"/>
      <c r="F2813" s="297"/>
      <c r="G2813" s="299">
        <f>ROUND(G2808+G2812,2)</f>
        <v>301.23</v>
      </c>
    </row>
    <row r="2814" spans="1:7" x14ac:dyDescent="0.2">
      <c r="A2814" s="296" t="s">
        <v>221</v>
      </c>
      <c r="B2814" s="297"/>
      <c r="C2814" s="297"/>
      <c r="D2814" s="297"/>
      <c r="E2814" s="297"/>
      <c r="F2814" s="297"/>
      <c r="G2814" s="298">
        <v>2</v>
      </c>
    </row>
    <row r="2815" spans="1:7" x14ac:dyDescent="0.2">
      <c r="A2815" s="296" t="s">
        <v>222</v>
      </c>
      <c r="B2815" s="297"/>
      <c r="C2815" s="297"/>
      <c r="D2815" s="297"/>
      <c r="E2815" s="297"/>
      <c r="F2815" s="297"/>
      <c r="G2815" s="299">
        <f>ROUND(G2813*G2814,2)</f>
        <v>602.46</v>
      </c>
    </row>
    <row r="2816" spans="1:7" x14ac:dyDescent="0.2">
      <c r="A2816" s="300"/>
      <c r="B2816" s="301"/>
      <c r="C2816" s="301"/>
      <c r="D2816" s="301"/>
      <c r="E2816" s="301"/>
      <c r="F2816" s="301"/>
      <c r="G2816" s="302"/>
    </row>
    <row r="2817" spans="1:7" ht="51" x14ac:dyDescent="0.2">
      <c r="A2817" s="287" t="s">
        <v>1999</v>
      </c>
      <c r="B2817" s="290" t="s">
        <v>2002</v>
      </c>
      <c r="C2817" s="291" t="s">
        <v>207</v>
      </c>
      <c r="D2817" s="291" t="s">
        <v>35</v>
      </c>
      <c r="E2817" s="292"/>
      <c r="F2817" s="283"/>
      <c r="G2817" s="293"/>
    </row>
    <row r="2818" spans="1:7" ht="51" x14ac:dyDescent="0.2">
      <c r="A2818" s="294">
        <v>20078</v>
      </c>
      <c r="B2818" s="284" t="s">
        <v>350</v>
      </c>
      <c r="C2818" s="295" t="s">
        <v>224</v>
      </c>
      <c r="D2818" s="295" t="s">
        <v>35</v>
      </c>
      <c r="E2818" s="292">
        <v>1.8E-3</v>
      </c>
      <c r="F2818" s="283">
        <v>25.08</v>
      </c>
      <c r="G2818" s="293">
        <v>0.05</v>
      </c>
    </row>
    <row r="2819" spans="1:7" ht="38.25" x14ac:dyDescent="0.2">
      <c r="A2819" s="294">
        <v>40411</v>
      </c>
      <c r="B2819" s="284" t="s">
        <v>2023</v>
      </c>
      <c r="C2819" s="295" t="s">
        <v>224</v>
      </c>
      <c r="D2819" s="295" t="s">
        <v>35</v>
      </c>
      <c r="E2819" s="292">
        <v>1</v>
      </c>
      <c r="F2819" s="283">
        <v>23.86</v>
      </c>
      <c r="G2819" s="293">
        <v>23.86</v>
      </c>
    </row>
    <row r="2820" spans="1:7" ht="38.25" x14ac:dyDescent="0.2">
      <c r="A2820" s="294" t="s">
        <v>310</v>
      </c>
      <c r="B2820" s="284" t="s">
        <v>311</v>
      </c>
      <c r="C2820" s="295" t="s">
        <v>207</v>
      </c>
      <c r="D2820" s="295" t="s">
        <v>210</v>
      </c>
      <c r="E2820" s="292">
        <v>0.39910299999999999</v>
      </c>
      <c r="F2820" s="283">
        <v>20.07</v>
      </c>
      <c r="G2820" s="293">
        <v>8.01</v>
      </c>
    </row>
    <row r="2821" spans="1:7" ht="25.5" x14ac:dyDescent="0.2">
      <c r="A2821" s="294" t="s">
        <v>312</v>
      </c>
      <c r="B2821" s="284" t="s">
        <v>313</v>
      </c>
      <c r="C2821" s="295" t="s">
        <v>207</v>
      </c>
      <c r="D2821" s="295" t="s">
        <v>210</v>
      </c>
      <c r="E2821" s="292">
        <v>0.39910299999999999</v>
      </c>
      <c r="F2821" s="283">
        <v>23.53</v>
      </c>
      <c r="G2821" s="293">
        <v>9.39</v>
      </c>
    </row>
    <row r="2822" spans="1:7" x14ac:dyDescent="0.2">
      <c r="A2822" s="296" t="s">
        <v>213</v>
      </c>
      <c r="B2822" s="297"/>
      <c r="C2822" s="297"/>
      <c r="D2822" s="297"/>
      <c r="E2822" s="297"/>
      <c r="F2822" s="297"/>
      <c r="G2822" s="298">
        <v>10.43</v>
      </c>
    </row>
    <row r="2823" spans="1:7" x14ac:dyDescent="0.2">
      <c r="A2823" s="296" t="s">
        <v>214</v>
      </c>
      <c r="B2823" s="297"/>
      <c r="C2823" s="297"/>
      <c r="D2823" s="297"/>
      <c r="E2823" s="297"/>
      <c r="F2823" s="297"/>
      <c r="G2823" s="298">
        <v>30.880000000000003</v>
      </c>
    </row>
    <row r="2824" spans="1:7" x14ac:dyDescent="0.2">
      <c r="A2824" s="296" t="s">
        <v>215</v>
      </c>
      <c r="B2824" s="297"/>
      <c r="C2824" s="297"/>
      <c r="D2824" s="297"/>
      <c r="E2824" s="297"/>
      <c r="F2824" s="297"/>
      <c r="G2824" s="299">
        <v>41.31</v>
      </c>
    </row>
    <row r="2825" spans="1:7" x14ac:dyDescent="0.2">
      <c r="A2825" s="296" t="s">
        <v>2158</v>
      </c>
      <c r="B2825" s="297"/>
      <c r="C2825" s="297"/>
      <c r="D2825" s="297"/>
      <c r="E2825" s="297"/>
      <c r="F2825" s="297"/>
      <c r="G2825" s="298">
        <v>11.989999999999993</v>
      </c>
    </row>
    <row r="2826" spans="1:7" x14ac:dyDescent="0.2">
      <c r="A2826" s="296" t="s">
        <v>217</v>
      </c>
      <c r="B2826" s="297"/>
      <c r="C2826" s="297"/>
      <c r="D2826" s="297"/>
      <c r="E2826" s="297"/>
      <c r="F2826" s="297"/>
      <c r="G2826" s="298">
        <v>11.19</v>
      </c>
    </row>
    <row r="2827" spans="1:7" x14ac:dyDescent="0.2">
      <c r="A2827" s="296" t="s">
        <v>218</v>
      </c>
      <c r="B2827" s="297"/>
      <c r="C2827" s="297"/>
      <c r="D2827" s="297"/>
      <c r="E2827" s="297"/>
      <c r="F2827" s="297"/>
      <c r="G2827" s="298">
        <v>0</v>
      </c>
    </row>
    <row r="2828" spans="1:7" x14ac:dyDescent="0.2">
      <c r="A2828" s="296" t="s">
        <v>219</v>
      </c>
      <c r="B2828" s="297"/>
      <c r="C2828" s="297"/>
      <c r="D2828" s="297"/>
      <c r="E2828" s="297"/>
      <c r="F2828" s="297"/>
      <c r="G2828" s="298">
        <v>23.179999999999993</v>
      </c>
    </row>
    <row r="2829" spans="1:7" x14ac:dyDescent="0.2">
      <c r="A2829" s="296" t="s">
        <v>220</v>
      </c>
      <c r="B2829" s="297"/>
      <c r="C2829" s="297"/>
      <c r="D2829" s="297"/>
      <c r="E2829" s="297"/>
      <c r="F2829" s="297"/>
      <c r="G2829" s="299">
        <f>ROUND(G2824+G2828,2)</f>
        <v>64.489999999999995</v>
      </c>
    </row>
    <row r="2830" spans="1:7" x14ac:dyDescent="0.2">
      <c r="A2830" s="296" t="s">
        <v>221</v>
      </c>
      <c r="B2830" s="297"/>
      <c r="C2830" s="297"/>
      <c r="D2830" s="297"/>
      <c r="E2830" s="297"/>
      <c r="F2830" s="297"/>
      <c r="G2830" s="298">
        <v>23</v>
      </c>
    </row>
    <row r="2831" spans="1:7" x14ac:dyDescent="0.2">
      <c r="A2831" s="296" t="s">
        <v>222</v>
      </c>
      <c r="B2831" s="297"/>
      <c r="C2831" s="297"/>
      <c r="D2831" s="297"/>
      <c r="E2831" s="297"/>
      <c r="F2831" s="297"/>
      <c r="G2831" s="299">
        <f>ROUND(G2829*G2830,2)</f>
        <v>1483.27</v>
      </c>
    </row>
    <row r="2832" spans="1:7" x14ac:dyDescent="0.2">
      <c r="A2832" s="300"/>
      <c r="B2832" s="301"/>
      <c r="C2832" s="301"/>
      <c r="D2832" s="301"/>
      <c r="E2832" s="301"/>
      <c r="F2832" s="301"/>
      <c r="G2832" s="302"/>
    </row>
    <row r="2833" spans="1:7" ht="51" x14ac:dyDescent="0.2">
      <c r="A2833" s="287" t="s">
        <v>2000</v>
      </c>
      <c r="B2833" s="290" t="s">
        <v>2003</v>
      </c>
      <c r="C2833" s="291" t="s">
        <v>207</v>
      </c>
      <c r="D2833" s="291" t="s">
        <v>35</v>
      </c>
      <c r="E2833" s="292"/>
      <c r="F2833" s="283"/>
      <c r="G2833" s="293"/>
    </row>
    <row r="2834" spans="1:7" ht="51" x14ac:dyDescent="0.2">
      <c r="A2834" s="294">
        <v>20078</v>
      </c>
      <c r="B2834" s="284" t="s">
        <v>350</v>
      </c>
      <c r="C2834" s="295" t="s">
        <v>224</v>
      </c>
      <c r="D2834" s="295" t="s">
        <v>35</v>
      </c>
      <c r="E2834" s="292">
        <v>3.5999999999999999E-3</v>
      </c>
      <c r="F2834" s="283">
        <v>25.08</v>
      </c>
      <c r="G2834" s="293">
        <v>0.09</v>
      </c>
    </row>
    <row r="2835" spans="1:7" ht="38.25" x14ac:dyDescent="0.2">
      <c r="A2835" s="294">
        <v>40411</v>
      </c>
      <c r="B2835" s="284" t="s">
        <v>2023</v>
      </c>
      <c r="C2835" s="295" t="s">
        <v>224</v>
      </c>
      <c r="D2835" s="295" t="s">
        <v>35</v>
      </c>
      <c r="E2835" s="292">
        <v>2</v>
      </c>
      <c r="F2835" s="283">
        <v>23.86</v>
      </c>
      <c r="G2835" s="293">
        <v>47.72</v>
      </c>
    </row>
    <row r="2836" spans="1:7" ht="25.5" x14ac:dyDescent="0.2">
      <c r="A2836" s="294">
        <v>40415</v>
      </c>
      <c r="B2836" s="284" t="s">
        <v>2024</v>
      </c>
      <c r="C2836" s="295" t="s">
        <v>224</v>
      </c>
      <c r="D2836" s="295" t="s">
        <v>35</v>
      </c>
      <c r="E2836" s="292">
        <v>1</v>
      </c>
      <c r="F2836" s="283">
        <v>29.8</v>
      </c>
      <c r="G2836" s="293">
        <v>29.8</v>
      </c>
    </row>
    <row r="2837" spans="1:7" ht="38.25" x14ac:dyDescent="0.2">
      <c r="A2837" s="294" t="s">
        <v>310</v>
      </c>
      <c r="B2837" s="284" t="s">
        <v>311</v>
      </c>
      <c r="C2837" s="295" t="s">
        <v>207</v>
      </c>
      <c r="D2837" s="295" t="s">
        <v>210</v>
      </c>
      <c r="E2837" s="292">
        <v>0.59865400000000002</v>
      </c>
      <c r="F2837" s="283">
        <v>20.07</v>
      </c>
      <c r="G2837" s="293">
        <v>12.02</v>
      </c>
    </row>
    <row r="2838" spans="1:7" ht="25.5" x14ac:dyDescent="0.2">
      <c r="A2838" s="294" t="s">
        <v>312</v>
      </c>
      <c r="B2838" s="284" t="s">
        <v>313</v>
      </c>
      <c r="C2838" s="295" t="s">
        <v>207</v>
      </c>
      <c r="D2838" s="295" t="s">
        <v>210</v>
      </c>
      <c r="E2838" s="292">
        <v>0.59865400000000002</v>
      </c>
      <c r="F2838" s="283">
        <v>23.53</v>
      </c>
      <c r="G2838" s="293">
        <v>14.09</v>
      </c>
    </row>
    <row r="2839" spans="1:7" x14ac:dyDescent="0.2">
      <c r="A2839" s="296" t="s">
        <v>213</v>
      </c>
      <c r="B2839" s="297"/>
      <c r="C2839" s="297"/>
      <c r="D2839" s="297"/>
      <c r="E2839" s="297"/>
      <c r="F2839" s="297"/>
      <c r="G2839" s="298">
        <v>15.64</v>
      </c>
    </row>
    <row r="2840" spans="1:7" x14ac:dyDescent="0.2">
      <c r="A2840" s="296" t="s">
        <v>214</v>
      </c>
      <c r="B2840" s="297"/>
      <c r="C2840" s="297"/>
      <c r="D2840" s="297"/>
      <c r="E2840" s="297"/>
      <c r="F2840" s="297"/>
      <c r="G2840" s="298">
        <v>88.07</v>
      </c>
    </row>
    <row r="2841" spans="1:7" x14ac:dyDescent="0.2">
      <c r="A2841" s="296" t="s">
        <v>215</v>
      </c>
      <c r="B2841" s="297"/>
      <c r="C2841" s="297"/>
      <c r="D2841" s="297"/>
      <c r="E2841" s="297"/>
      <c r="F2841" s="297"/>
      <c r="G2841" s="299">
        <v>103.71</v>
      </c>
    </row>
    <row r="2842" spans="1:7" x14ac:dyDescent="0.2">
      <c r="A2842" s="296" t="s">
        <v>2158</v>
      </c>
      <c r="B2842" s="297"/>
      <c r="C2842" s="297"/>
      <c r="D2842" s="297"/>
      <c r="E2842" s="297"/>
      <c r="F2842" s="297"/>
      <c r="G2842" s="298">
        <v>17.98</v>
      </c>
    </row>
    <row r="2843" spans="1:7" x14ac:dyDescent="0.2">
      <c r="A2843" s="296" t="s">
        <v>217</v>
      </c>
      <c r="B2843" s="297"/>
      <c r="C2843" s="297"/>
      <c r="D2843" s="297"/>
      <c r="E2843" s="297"/>
      <c r="F2843" s="297"/>
      <c r="G2843" s="298">
        <v>25.560000000000006</v>
      </c>
    </row>
    <row r="2844" spans="1:7" x14ac:dyDescent="0.2">
      <c r="A2844" s="296" t="s">
        <v>218</v>
      </c>
      <c r="B2844" s="297"/>
      <c r="C2844" s="297"/>
      <c r="D2844" s="297"/>
      <c r="E2844" s="297"/>
      <c r="F2844" s="297"/>
      <c r="G2844" s="298">
        <v>0</v>
      </c>
    </row>
    <row r="2845" spans="1:7" x14ac:dyDescent="0.2">
      <c r="A2845" s="296" t="s">
        <v>219</v>
      </c>
      <c r="B2845" s="297"/>
      <c r="C2845" s="297"/>
      <c r="D2845" s="297"/>
      <c r="E2845" s="297"/>
      <c r="F2845" s="297"/>
      <c r="G2845" s="298">
        <v>43.540000000000006</v>
      </c>
    </row>
    <row r="2846" spans="1:7" x14ac:dyDescent="0.2">
      <c r="A2846" s="296" t="s">
        <v>220</v>
      </c>
      <c r="B2846" s="297"/>
      <c r="C2846" s="297"/>
      <c r="D2846" s="297"/>
      <c r="E2846" s="297"/>
      <c r="F2846" s="297"/>
      <c r="G2846" s="299">
        <f>ROUND(G2841+G2845,2)</f>
        <v>147.25</v>
      </c>
    </row>
    <row r="2847" spans="1:7" x14ac:dyDescent="0.2">
      <c r="A2847" s="296" t="s">
        <v>221</v>
      </c>
      <c r="B2847" s="297"/>
      <c r="C2847" s="297"/>
      <c r="D2847" s="297"/>
      <c r="E2847" s="297"/>
      <c r="F2847" s="297"/>
      <c r="G2847" s="298">
        <v>10</v>
      </c>
    </row>
    <row r="2848" spans="1:7" x14ac:dyDescent="0.2">
      <c r="A2848" s="296" t="s">
        <v>222</v>
      </c>
      <c r="B2848" s="297"/>
      <c r="C2848" s="297"/>
      <c r="D2848" s="297"/>
      <c r="E2848" s="297"/>
      <c r="F2848" s="297"/>
      <c r="G2848" s="299">
        <f>ROUND(G2846*G2847,2)</f>
        <v>1472.5</v>
      </c>
    </row>
    <row r="2849" spans="1:7" x14ac:dyDescent="0.2">
      <c r="A2849" s="300"/>
      <c r="B2849" s="301"/>
      <c r="C2849" s="301"/>
      <c r="D2849" s="301"/>
      <c r="E2849" s="301"/>
      <c r="F2849" s="301"/>
      <c r="G2849" s="302"/>
    </row>
    <row r="2850" spans="1:7" ht="51" x14ac:dyDescent="0.2">
      <c r="A2850" s="287" t="s">
        <v>2001</v>
      </c>
      <c r="B2850" s="290" t="s">
        <v>2004</v>
      </c>
      <c r="C2850" s="291" t="s">
        <v>207</v>
      </c>
      <c r="D2850" s="291" t="s">
        <v>35</v>
      </c>
      <c r="E2850" s="292"/>
      <c r="F2850" s="283"/>
      <c r="G2850" s="293"/>
    </row>
    <row r="2851" spans="1:7" ht="51" x14ac:dyDescent="0.2">
      <c r="A2851" s="294">
        <v>20078</v>
      </c>
      <c r="B2851" s="284" t="s">
        <v>350</v>
      </c>
      <c r="C2851" s="295" t="s">
        <v>224</v>
      </c>
      <c r="D2851" s="295" t="s">
        <v>35</v>
      </c>
      <c r="E2851" s="292">
        <v>5.4000000000000003E-3</v>
      </c>
      <c r="F2851" s="283">
        <v>25.08</v>
      </c>
      <c r="G2851" s="293">
        <v>0.14000000000000001</v>
      </c>
    </row>
    <row r="2852" spans="1:7" ht="38.25" x14ac:dyDescent="0.2">
      <c r="A2852" s="294">
        <v>40411</v>
      </c>
      <c r="B2852" s="284" t="s">
        <v>2023</v>
      </c>
      <c r="C2852" s="295" t="s">
        <v>224</v>
      </c>
      <c r="D2852" s="295" t="s">
        <v>35</v>
      </c>
      <c r="E2852" s="292">
        <v>3</v>
      </c>
      <c r="F2852" s="283">
        <v>23.86</v>
      </c>
      <c r="G2852" s="293">
        <v>71.58</v>
      </c>
    </row>
    <row r="2853" spans="1:7" ht="25.5" x14ac:dyDescent="0.2">
      <c r="A2853" s="294">
        <v>40420</v>
      </c>
      <c r="B2853" s="284" t="s">
        <v>2025</v>
      </c>
      <c r="C2853" s="295" t="s">
        <v>224</v>
      </c>
      <c r="D2853" s="295" t="s">
        <v>35</v>
      </c>
      <c r="E2853" s="292">
        <v>1</v>
      </c>
      <c r="F2853" s="283">
        <v>49.97</v>
      </c>
      <c r="G2853" s="293">
        <v>49.97</v>
      </c>
    </row>
    <row r="2854" spans="1:7" ht="38.25" x14ac:dyDescent="0.2">
      <c r="A2854" s="294" t="s">
        <v>310</v>
      </c>
      <c r="B2854" s="284" t="s">
        <v>311</v>
      </c>
      <c r="C2854" s="295" t="s">
        <v>207</v>
      </c>
      <c r="D2854" s="295" t="s">
        <v>210</v>
      </c>
      <c r="E2854" s="292">
        <v>0.79820599999999997</v>
      </c>
      <c r="F2854" s="283">
        <v>20.07</v>
      </c>
      <c r="G2854" s="293">
        <v>16.02</v>
      </c>
    </row>
    <row r="2855" spans="1:7" ht="25.5" x14ac:dyDescent="0.2">
      <c r="A2855" s="294" t="s">
        <v>312</v>
      </c>
      <c r="B2855" s="284" t="s">
        <v>313</v>
      </c>
      <c r="C2855" s="295" t="s">
        <v>207</v>
      </c>
      <c r="D2855" s="295" t="s">
        <v>210</v>
      </c>
      <c r="E2855" s="292">
        <v>0.79820599999999997</v>
      </c>
      <c r="F2855" s="283">
        <v>23.53</v>
      </c>
      <c r="G2855" s="293">
        <v>18.78</v>
      </c>
    </row>
    <row r="2856" spans="1:7" x14ac:dyDescent="0.2">
      <c r="A2856" s="296" t="s">
        <v>213</v>
      </c>
      <c r="B2856" s="297"/>
      <c r="C2856" s="297"/>
      <c r="D2856" s="297"/>
      <c r="E2856" s="297"/>
      <c r="F2856" s="297"/>
      <c r="G2856" s="298">
        <v>20.85</v>
      </c>
    </row>
    <row r="2857" spans="1:7" x14ac:dyDescent="0.2">
      <c r="A2857" s="296" t="s">
        <v>214</v>
      </c>
      <c r="B2857" s="297"/>
      <c r="C2857" s="297"/>
      <c r="D2857" s="297"/>
      <c r="E2857" s="297"/>
      <c r="F2857" s="297"/>
      <c r="G2857" s="298">
        <v>135.64000000000001</v>
      </c>
    </row>
    <row r="2858" spans="1:7" x14ac:dyDescent="0.2">
      <c r="A2858" s="296" t="s">
        <v>215</v>
      </c>
      <c r="B2858" s="297"/>
      <c r="C2858" s="297"/>
      <c r="D2858" s="297"/>
      <c r="E2858" s="297"/>
      <c r="F2858" s="297"/>
      <c r="G2858" s="299">
        <v>156.49</v>
      </c>
    </row>
    <row r="2859" spans="1:7" x14ac:dyDescent="0.2">
      <c r="A2859" s="296" t="s">
        <v>2158</v>
      </c>
      <c r="B2859" s="297"/>
      <c r="C2859" s="297"/>
      <c r="D2859" s="297"/>
      <c r="E2859" s="297"/>
      <c r="F2859" s="297"/>
      <c r="G2859" s="298">
        <v>23.98</v>
      </c>
    </row>
    <row r="2860" spans="1:7" x14ac:dyDescent="0.2">
      <c r="A2860" s="296" t="s">
        <v>217</v>
      </c>
      <c r="B2860" s="297"/>
      <c r="C2860" s="297"/>
      <c r="D2860" s="297"/>
      <c r="E2860" s="297"/>
      <c r="F2860" s="297"/>
      <c r="G2860" s="298">
        <v>37.9</v>
      </c>
    </row>
    <row r="2861" spans="1:7" x14ac:dyDescent="0.2">
      <c r="A2861" s="296" t="s">
        <v>218</v>
      </c>
      <c r="B2861" s="297"/>
      <c r="C2861" s="297"/>
      <c r="D2861" s="297"/>
      <c r="E2861" s="297"/>
      <c r="F2861" s="297"/>
      <c r="G2861" s="298">
        <v>0</v>
      </c>
    </row>
    <row r="2862" spans="1:7" x14ac:dyDescent="0.2">
      <c r="A2862" s="296" t="s">
        <v>219</v>
      </c>
      <c r="B2862" s="297"/>
      <c r="C2862" s="297"/>
      <c r="D2862" s="297"/>
      <c r="E2862" s="297"/>
      <c r="F2862" s="297"/>
      <c r="G2862" s="298">
        <v>61.879999999999995</v>
      </c>
    </row>
    <row r="2863" spans="1:7" x14ac:dyDescent="0.2">
      <c r="A2863" s="296" t="s">
        <v>220</v>
      </c>
      <c r="B2863" s="297"/>
      <c r="C2863" s="297"/>
      <c r="D2863" s="297"/>
      <c r="E2863" s="297"/>
      <c r="F2863" s="297"/>
      <c r="G2863" s="299">
        <f>ROUND(G2858+G2862,2)</f>
        <v>218.37</v>
      </c>
    </row>
    <row r="2864" spans="1:7" x14ac:dyDescent="0.2">
      <c r="A2864" s="296" t="s">
        <v>221</v>
      </c>
      <c r="B2864" s="297"/>
      <c r="C2864" s="297"/>
      <c r="D2864" s="297"/>
      <c r="E2864" s="297"/>
      <c r="F2864" s="297"/>
      <c r="G2864" s="298">
        <v>1</v>
      </c>
    </row>
    <row r="2865" spans="1:7" x14ac:dyDescent="0.2">
      <c r="A2865" s="296" t="s">
        <v>222</v>
      </c>
      <c r="B2865" s="297"/>
      <c r="C2865" s="297"/>
      <c r="D2865" s="297"/>
      <c r="E2865" s="297"/>
      <c r="F2865" s="297"/>
      <c r="G2865" s="299">
        <f>ROUND(G2863*G2864,2)</f>
        <v>218.37</v>
      </c>
    </row>
    <row r="2866" spans="1:7" x14ac:dyDescent="0.2">
      <c r="A2866" s="300"/>
      <c r="B2866" s="301"/>
      <c r="C2866" s="301"/>
      <c r="D2866" s="301"/>
      <c r="E2866" s="301"/>
      <c r="F2866" s="301"/>
      <c r="G2866" s="302"/>
    </row>
    <row r="2867" spans="1:7" ht="51" x14ac:dyDescent="0.2">
      <c r="A2867" s="287" t="s">
        <v>664</v>
      </c>
      <c r="B2867" s="290" t="s">
        <v>665</v>
      </c>
      <c r="C2867" s="291" t="s">
        <v>207</v>
      </c>
      <c r="D2867" s="291" t="s">
        <v>35</v>
      </c>
      <c r="E2867" s="292"/>
      <c r="F2867" s="283"/>
      <c r="G2867" s="293"/>
    </row>
    <row r="2868" spans="1:7" ht="51" x14ac:dyDescent="0.2">
      <c r="A2868" s="294">
        <v>10405</v>
      </c>
      <c r="B2868" s="284" t="s">
        <v>1263</v>
      </c>
      <c r="C2868" s="295" t="s">
        <v>224</v>
      </c>
      <c r="D2868" s="295" t="s">
        <v>35</v>
      </c>
      <c r="E2868" s="292">
        <v>1</v>
      </c>
      <c r="F2868" s="283">
        <v>683.16</v>
      </c>
      <c r="G2868" s="293">
        <v>683.16</v>
      </c>
    </row>
    <row r="2869" spans="1:7" ht="25.5" x14ac:dyDescent="0.2">
      <c r="A2869" s="294">
        <v>3148</v>
      </c>
      <c r="B2869" s="284" t="s">
        <v>1228</v>
      </c>
      <c r="C2869" s="295" t="s">
        <v>224</v>
      </c>
      <c r="D2869" s="295" t="s">
        <v>35</v>
      </c>
      <c r="E2869" s="292">
        <v>3.0200000000000001E-2</v>
      </c>
      <c r="F2869" s="283">
        <v>10.91</v>
      </c>
      <c r="G2869" s="293">
        <v>0.33</v>
      </c>
    </row>
    <row r="2870" spans="1:7" ht="38.25" x14ac:dyDescent="0.2">
      <c r="A2870" s="294" t="s">
        <v>310</v>
      </c>
      <c r="B2870" s="284" t="s">
        <v>311</v>
      </c>
      <c r="C2870" s="295" t="s">
        <v>207</v>
      </c>
      <c r="D2870" s="295" t="s">
        <v>210</v>
      </c>
      <c r="E2870" s="292">
        <v>0.4546</v>
      </c>
      <c r="F2870" s="283">
        <v>20.07</v>
      </c>
      <c r="G2870" s="293">
        <v>9.1199999999999992</v>
      </c>
    </row>
    <row r="2871" spans="1:7" ht="25.5" x14ac:dyDescent="0.2">
      <c r="A2871" s="294" t="s">
        <v>312</v>
      </c>
      <c r="B2871" s="284" t="s">
        <v>313</v>
      </c>
      <c r="C2871" s="295" t="s">
        <v>207</v>
      </c>
      <c r="D2871" s="295" t="s">
        <v>210</v>
      </c>
      <c r="E2871" s="292">
        <v>0.4546</v>
      </c>
      <c r="F2871" s="283">
        <v>23.53</v>
      </c>
      <c r="G2871" s="293">
        <v>10.7</v>
      </c>
    </row>
    <row r="2872" spans="1:7" x14ac:dyDescent="0.2">
      <c r="A2872" s="296" t="s">
        <v>213</v>
      </c>
      <c r="B2872" s="297"/>
      <c r="C2872" s="297"/>
      <c r="D2872" s="297"/>
      <c r="E2872" s="297"/>
      <c r="F2872" s="297"/>
      <c r="G2872" s="298">
        <v>11.87</v>
      </c>
    </row>
    <row r="2873" spans="1:7" x14ac:dyDescent="0.2">
      <c r="A2873" s="296" t="s">
        <v>214</v>
      </c>
      <c r="B2873" s="297"/>
      <c r="C2873" s="297"/>
      <c r="D2873" s="297"/>
      <c r="E2873" s="297"/>
      <c r="F2873" s="297"/>
      <c r="G2873" s="298">
        <v>691.43999999999994</v>
      </c>
    </row>
    <row r="2874" spans="1:7" x14ac:dyDescent="0.2">
      <c r="A2874" s="296" t="s">
        <v>215</v>
      </c>
      <c r="B2874" s="297"/>
      <c r="C2874" s="297"/>
      <c r="D2874" s="297"/>
      <c r="E2874" s="297"/>
      <c r="F2874" s="297"/>
      <c r="G2874" s="299">
        <v>703.31</v>
      </c>
    </row>
    <row r="2875" spans="1:7" x14ac:dyDescent="0.2">
      <c r="A2875" s="296" t="s">
        <v>2158</v>
      </c>
      <c r="B2875" s="297"/>
      <c r="C2875" s="297"/>
      <c r="D2875" s="297"/>
      <c r="E2875" s="297"/>
      <c r="F2875" s="297"/>
      <c r="G2875" s="298">
        <v>13.66</v>
      </c>
    </row>
    <row r="2876" spans="1:7" x14ac:dyDescent="0.2">
      <c r="A2876" s="296" t="s">
        <v>217</v>
      </c>
      <c r="B2876" s="297"/>
      <c r="C2876" s="297"/>
      <c r="D2876" s="297"/>
      <c r="E2876" s="297"/>
      <c r="F2876" s="297"/>
      <c r="G2876" s="298">
        <v>150.56000000000003</v>
      </c>
    </row>
    <row r="2877" spans="1:7" x14ac:dyDescent="0.2">
      <c r="A2877" s="296" t="s">
        <v>218</v>
      </c>
      <c r="B2877" s="297"/>
      <c r="C2877" s="297"/>
      <c r="D2877" s="297"/>
      <c r="E2877" s="297"/>
      <c r="F2877" s="297"/>
      <c r="G2877" s="298">
        <v>0</v>
      </c>
    </row>
    <row r="2878" spans="1:7" x14ac:dyDescent="0.2">
      <c r="A2878" s="296" t="s">
        <v>219</v>
      </c>
      <c r="B2878" s="297"/>
      <c r="C2878" s="297"/>
      <c r="D2878" s="297"/>
      <c r="E2878" s="297"/>
      <c r="F2878" s="297"/>
      <c r="G2878" s="298">
        <v>164.22000000000003</v>
      </c>
    </row>
    <row r="2879" spans="1:7" x14ac:dyDescent="0.2">
      <c r="A2879" s="296" t="s">
        <v>220</v>
      </c>
      <c r="B2879" s="297"/>
      <c r="C2879" s="297"/>
      <c r="D2879" s="297"/>
      <c r="E2879" s="297"/>
      <c r="F2879" s="297"/>
      <c r="G2879" s="299">
        <f>ROUND(G2874+G2878,2)</f>
        <v>867.53</v>
      </c>
    </row>
    <row r="2880" spans="1:7" x14ac:dyDescent="0.2">
      <c r="A2880" s="296" t="s">
        <v>221</v>
      </c>
      <c r="B2880" s="297"/>
      <c r="C2880" s="297"/>
      <c r="D2880" s="297"/>
      <c r="E2880" s="297"/>
      <c r="F2880" s="297"/>
      <c r="G2880" s="298">
        <v>1</v>
      </c>
    </row>
    <row r="2881" spans="1:7" x14ac:dyDescent="0.2">
      <c r="A2881" s="296" t="s">
        <v>222</v>
      </c>
      <c r="B2881" s="297"/>
      <c r="C2881" s="297"/>
      <c r="D2881" s="297"/>
      <c r="E2881" s="297"/>
      <c r="F2881" s="297"/>
      <c r="G2881" s="299">
        <f>ROUND(G2879*G2880,2)</f>
        <v>867.53</v>
      </c>
    </row>
    <row r="2882" spans="1:7" x14ac:dyDescent="0.2">
      <c r="A2882" s="300"/>
      <c r="B2882" s="301"/>
      <c r="C2882" s="301"/>
      <c r="D2882" s="301"/>
      <c r="E2882" s="301"/>
      <c r="F2882" s="301"/>
      <c r="G2882" s="302"/>
    </row>
    <row r="2883" spans="1:7" ht="51" x14ac:dyDescent="0.2">
      <c r="A2883" s="287" t="s">
        <v>666</v>
      </c>
      <c r="B2883" s="290" t="s">
        <v>667</v>
      </c>
      <c r="C2883" s="291" t="s">
        <v>207</v>
      </c>
      <c r="D2883" s="291" t="s">
        <v>35</v>
      </c>
      <c r="E2883" s="292"/>
      <c r="F2883" s="283"/>
      <c r="G2883" s="293"/>
    </row>
    <row r="2884" spans="1:7" ht="38.25" x14ac:dyDescent="0.2">
      <c r="A2884" s="294">
        <v>10886</v>
      </c>
      <c r="B2884" s="284" t="s">
        <v>934</v>
      </c>
      <c r="C2884" s="295" t="s">
        <v>224</v>
      </c>
      <c r="D2884" s="295" t="s">
        <v>35</v>
      </c>
      <c r="E2884" s="292">
        <v>1</v>
      </c>
      <c r="F2884" s="283">
        <v>200.81</v>
      </c>
      <c r="G2884" s="293">
        <v>200.81</v>
      </c>
    </row>
    <row r="2885" spans="1:7" ht="51" x14ac:dyDescent="0.2">
      <c r="A2885" s="294">
        <v>4350</v>
      </c>
      <c r="B2885" s="284" t="s">
        <v>1264</v>
      </c>
      <c r="C2885" s="295" t="s">
        <v>224</v>
      </c>
      <c r="D2885" s="295" t="s">
        <v>35</v>
      </c>
      <c r="E2885" s="292">
        <v>2</v>
      </c>
      <c r="F2885" s="283">
        <v>0.62</v>
      </c>
      <c r="G2885" s="293">
        <v>1.24</v>
      </c>
    </row>
    <row r="2886" spans="1:7" ht="38.25" x14ac:dyDescent="0.2">
      <c r="A2886" s="294" t="s">
        <v>310</v>
      </c>
      <c r="B2886" s="284" t="s">
        <v>311</v>
      </c>
      <c r="C2886" s="295" t="s">
        <v>207</v>
      </c>
      <c r="D2886" s="295" t="s">
        <v>210</v>
      </c>
      <c r="E2886" s="292">
        <v>0.43105599999999999</v>
      </c>
      <c r="F2886" s="283">
        <v>20.07</v>
      </c>
      <c r="G2886" s="293">
        <v>8.65</v>
      </c>
    </row>
    <row r="2887" spans="1:7" ht="25.5" x14ac:dyDescent="0.2">
      <c r="A2887" s="294" t="s">
        <v>312</v>
      </c>
      <c r="B2887" s="284" t="s">
        <v>313</v>
      </c>
      <c r="C2887" s="295" t="s">
        <v>207</v>
      </c>
      <c r="D2887" s="295" t="s">
        <v>210</v>
      </c>
      <c r="E2887" s="292">
        <v>0.43105599999999999</v>
      </c>
      <c r="F2887" s="283">
        <v>23.53</v>
      </c>
      <c r="G2887" s="293">
        <v>10.14</v>
      </c>
    </row>
    <row r="2888" spans="1:7" x14ac:dyDescent="0.2">
      <c r="A2888" s="296" t="s">
        <v>213</v>
      </c>
      <c r="B2888" s="297"/>
      <c r="C2888" s="297"/>
      <c r="D2888" s="297"/>
      <c r="E2888" s="297"/>
      <c r="F2888" s="297"/>
      <c r="G2888" s="298">
        <v>11.26</v>
      </c>
    </row>
    <row r="2889" spans="1:7" x14ac:dyDescent="0.2">
      <c r="A2889" s="296" t="s">
        <v>214</v>
      </c>
      <c r="B2889" s="297"/>
      <c r="C2889" s="297"/>
      <c r="D2889" s="297"/>
      <c r="E2889" s="297"/>
      <c r="F2889" s="297"/>
      <c r="G2889" s="298">
        <v>209.58</v>
      </c>
    </row>
    <row r="2890" spans="1:7" x14ac:dyDescent="0.2">
      <c r="A2890" s="296" t="s">
        <v>215</v>
      </c>
      <c r="B2890" s="297"/>
      <c r="C2890" s="297"/>
      <c r="D2890" s="297"/>
      <c r="E2890" s="297"/>
      <c r="F2890" s="297"/>
      <c r="G2890" s="299">
        <v>220.84</v>
      </c>
    </row>
    <row r="2891" spans="1:7" x14ac:dyDescent="0.2">
      <c r="A2891" s="296" t="s">
        <v>2158</v>
      </c>
      <c r="B2891" s="297"/>
      <c r="C2891" s="297"/>
      <c r="D2891" s="297"/>
      <c r="E2891" s="297"/>
      <c r="F2891" s="297"/>
      <c r="G2891" s="298">
        <v>12.95</v>
      </c>
    </row>
    <row r="2892" spans="1:7" x14ac:dyDescent="0.2">
      <c r="A2892" s="296" t="s">
        <v>217</v>
      </c>
      <c r="B2892" s="297"/>
      <c r="C2892" s="297"/>
      <c r="D2892" s="297"/>
      <c r="E2892" s="297"/>
      <c r="F2892" s="297"/>
      <c r="G2892" s="298">
        <v>49.099999999999987</v>
      </c>
    </row>
    <row r="2893" spans="1:7" x14ac:dyDescent="0.2">
      <c r="A2893" s="296" t="s">
        <v>218</v>
      </c>
      <c r="B2893" s="297"/>
      <c r="C2893" s="297"/>
      <c r="D2893" s="297"/>
      <c r="E2893" s="297"/>
      <c r="F2893" s="297"/>
      <c r="G2893" s="298">
        <v>0</v>
      </c>
    </row>
    <row r="2894" spans="1:7" x14ac:dyDescent="0.2">
      <c r="A2894" s="296" t="s">
        <v>219</v>
      </c>
      <c r="B2894" s="297"/>
      <c r="C2894" s="297"/>
      <c r="D2894" s="297"/>
      <c r="E2894" s="297"/>
      <c r="F2894" s="297"/>
      <c r="G2894" s="298">
        <v>62.049999999999983</v>
      </c>
    </row>
    <row r="2895" spans="1:7" x14ac:dyDescent="0.2">
      <c r="A2895" s="296" t="s">
        <v>220</v>
      </c>
      <c r="B2895" s="297"/>
      <c r="C2895" s="297"/>
      <c r="D2895" s="297"/>
      <c r="E2895" s="297"/>
      <c r="F2895" s="297"/>
      <c r="G2895" s="299">
        <f>ROUND(G2890+G2894,2)</f>
        <v>282.89</v>
      </c>
    </row>
    <row r="2896" spans="1:7" x14ac:dyDescent="0.2">
      <c r="A2896" s="296" t="s">
        <v>221</v>
      </c>
      <c r="B2896" s="297"/>
      <c r="C2896" s="297"/>
      <c r="D2896" s="297"/>
      <c r="E2896" s="297"/>
      <c r="F2896" s="297"/>
      <c r="G2896" s="298">
        <v>2</v>
      </c>
    </row>
    <row r="2897" spans="1:7" x14ac:dyDescent="0.2">
      <c r="A2897" s="296" t="s">
        <v>222</v>
      </c>
      <c r="B2897" s="297"/>
      <c r="C2897" s="297"/>
      <c r="D2897" s="297"/>
      <c r="E2897" s="297"/>
      <c r="F2897" s="297"/>
      <c r="G2897" s="299">
        <f>ROUND(G2895*G2896,2)</f>
        <v>565.78</v>
      </c>
    </row>
    <row r="2898" spans="1:7" x14ac:dyDescent="0.2">
      <c r="A2898" s="300"/>
      <c r="B2898" s="301"/>
      <c r="C2898" s="301"/>
      <c r="D2898" s="301"/>
      <c r="E2898" s="301"/>
      <c r="F2898" s="301"/>
      <c r="G2898" s="302"/>
    </row>
    <row r="2899" spans="1:7" ht="51" x14ac:dyDescent="0.2">
      <c r="A2899" s="287" t="s">
        <v>2006</v>
      </c>
      <c r="B2899" s="290" t="s">
        <v>2005</v>
      </c>
      <c r="C2899" s="291" t="s">
        <v>207</v>
      </c>
      <c r="D2899" s="291" t="s">
        <v>35</v>
      </c>
      <c r="E2899" s="292"/>
      <c r="F2899" s="283"/>
      <c r="G2899" s="293"/>
    </row>
    <row r="2900" spans="1:7" ht="38.25" x14ac:dyDescent="0.2">
      <c r="A2900" s="294">
        <v>10892</v>
      </c>
      <c r="B2900" s="284" t="s">
        <v>2026</v>
      </c>
      <c r="C2900" s="295" t="s">
        <v>224</v>
      </c>
      <c r="D2900" s="295" t="s">
        <v>35</v>
      </c>
      <c r="E2900" s="292">
        <v>1</v>
      </c>
      <c r="F2900" s="283">
        <v>229.5</v>
      </c>
      <c r="G2900" s="293">
        <v>229.5</v>
      </c>
    </row>
    <row r="2901" spans="1:7" ht="51" x14ac:dyDescent="0.2">
      <c r="A2901" s="294">
        <v>4350</v>
      </c>
      <c r="B2901" s="284" t="s">
        <v>1264</v>
      </c>
      <c r="C2901" s="295" t="s">
        <v>224</v>
      </c>
      <c r="D2901" s="295" t="s">
        <v>35</v>
      </c>
      <c r="E2901" s="292">
        <v>2</v>
      </c>
      <c r="F2901" s="283">
        <v>0.62</v>
      </c>
      <c r="G2901" s="293">
        <v>1.24</v>
      </c>
    </row>
    <row r="2902" spans="1:7" ht="38.25" x14ac:dyDescent="0.2">
      <c r="A2902" s="294" t="s">
        <v>310</v>
      </c>
      <c r="B2902" s="284" t="s">
        <v>311</v>
      </c>
      <c r="C2902" s="295" t="s">
        <v>207</v>
      </c>
      <c r="D2902" s="295" t="s">
        <v>210</v>
      </c>
      <c r="E2902" s="292">
        <v>0.43105599999999999</v>
      </c>
      <c r="F2902" s="283">
        <v>20.07</v>
      </c>
      <c r="G2902" s="293">
        <v>8.65</v>
      </c>
    </row>
    <row r="2903" spans="1:7" ht="25.5" x14ac:dyDescent="0.2">
      <c r="A2903" s="294" t="s">
        <v>312</v>
      </c>
      <c r="B2903" s="284" t="s">
        <v>313</v>
      </c>
      <c r="C2903" s="295" t="s">
        <v>207</v>
      </c>
      <c r="D2903" s="295" t="s">
        <v>210</v>
      </c>
      <c r="E2903" s="292">
        <v>0.43105599999999999</v>
      </c>
      <c r="F2903" s="283">
        <v>23.53</v>
      </c>
      <c r="G2903" s="293">
        <v>10.14</v>
      </c>
    </row>
    <row r="2904" spans="1:7" x14ac:dyDescent="0.2">
      <c r="A2904" s="296" t="s">
        <v>213</v>
      </c>
      <c r="B2904" s="297"/>
      <c r="C2904" s="297"/>
      <c r="D2904" s="297"/>
      <c r="E2904" s="297"/>
      <c r="F2904" s="297"/>
      <c r="G2904" s="298">
        <v>11.26</v>
      </c>
    </row>
    <row r="2905" spans="1:7" x14ac:dyDescent="0.2">
      <c r="A2905" s="296" t="s">
        <v>214</v>
      </c>
      <c r="B2905" s="297"/>
      <c r="C2905" s="297"/>
      <c r="D2905" s="297"/>
      <c r="E2905" s="297"/>
      <c r="F2905" s="297"/>
      <c r="G2905" s="298">
        <v>238.27</v>
      </c>
    </row>
    <row r="2906" spans="1:7" x14ac:dyDescent="0.2">
      <c r="A2906" s="296" t="s">
        <v>215</v>
      </c>
      <c r="B2906" s="297"/>
      <c r="C2906" s="297"/>
      <c r="D2906" s="297"/>
      <c r="E2906" s="297"/>
      <c r="F2906" s="297"/>
      <c r="G2906" s="299">
        <v>249.53</v>
      </c>
    </row>
    <row r="2907" spans="1:7" x14ac:dyDescent="0.2">
      <c r="A2907" s="296" t="s">
        <v>2158</v>
      </c>
      <c r="B2907" s="297"/>
      <c r="C2907" s="297"/>
      <c r="D2907" s="297"/>
      <c r="E2907" s="297"/>
      <c r="F2907" s="297"/>
      <c r="G2907" s="298">
        <v>12.95</v>
      </c>
    </row>
    <row r="2908" spans="1:7" x14ac:dyDescent="0.2">
      <c r="A2908" s="296" t="s">
        <v>217</v>
      </c>
      <c r="B2908" s="297"/>
      <c r="C2908" s="297"/>
      <c r="D2908" s="297"/>
      <c r="E2908" s="297"/>
      <c r="F2908" s="297"/>
      <c r="G2908" s="298">
        <v>55.12999999977648</v>
      </c>
    </row>
    <row r="2909" spans="1:7" x14ac:dyDescent="0.2">
      <c r="A2909" s="296" t="s">
        <v>218</v>
      </c>
      <c r="B2909" s="297"/>
      <c r="C2909" s="297"/>
      <c r="D2909" s="297"/>
      <c r="E2909" s="297"/>
      <c r="F2909" s="297"/>
      <c r="G2909" s="298">
        <v>0</v>
      </c>
    </row>
    <row r="2910" spans="1:7" x14ac:dyDescent="0.2">
      <c r="A2910" s="296" t="s">
        <v>219</v>
      </c>
      <c r="B2910" s="297"/>
      <c r="C2910" s="297"/>
      <c r="D2910" s="297"/>
      <c r="E2910" s="297"/>
      <c r="F2910" s="297"/>
      <c r="G2910" s="298">
        <v>68.080000000000013</v>
      </c>
    </row>
    <row r="2911" spans="1:7" x14ac:dyDescent="0.2">
      <c r="A2911" s="296" t="s">
        <v>220</v>
      </c>
      <c r="B2911" s="297"/>
      <c r="C2911" s="297"/>
      <c r="D2911" s="297"/>
      <c r="E2911" s="297"/>
      <c r="F2911" s="297"/>
      <c r="G2911" s="299">
        <f>ROUND(G2906+G2910,2)</f>
        <v>317.61</v>
      </c>
    </row>
    <row r="2912" spans="1:7" x14ac:dyDescent="0.2">
      <c r="A2912" s="296" t="s">
        <v>221</v>
      </c>
      <c r="B2912" s="297"/>
      <c r="C2912" s="297"/>
      <c r="D2912" s="297"/>
      <c r="E2912" s="297"/>
      <c r="F2912" s="297"/>
      <c r="G2912" s="298">
        <v>5</v>
      </c>
    </row>
    <row r="2913" spans="1:7" x14ac:dyDescent="0.2">
      <c r="A2913" s="296" t="s">
        <v>222</v>
      </c>
      <c r="B2913" s="297"/>
      <c r="C2913" s="297"/>
      <c r="D2913" s="297"/>
      <c r="E2913" s="297"/>
      <c r="F2913" s="297"/>
      <c r="G2913" s="299">
        <f>ROUND(G2911*G2912,2)</f>
        <v>1588.05</v>
      </c>
    </row>
    <row r="2914" spans="1:7" x14ac:dyDescent="0.2">
      <c r="A2914" s="300"/>
      <c r="B2914" s="301"/>
      <c r="C2914" s="301"/>
      <c r="D2914" s="301"/>
      <c r="E2914" s="301"/>
      <c r="F2914" s="301"/>
      <c r="G2914" s="302"/>
    </row>
    <row r="2915" spans="1:7" ht="89.25" x14ac:dyDescent="0.2">
      <c r="A2915" s="287" t="s">
        <v>668</v>
      </c>
      <c r="B2915" s="290" t="s">
        <v>669</v>
      </c>
      <c r="C2915" s="291" t="s">
        <v>207</v>
      </c>
      <c r="D2915" s="291" t="s">
        <v>35</v>
      </c>
      <c r="E2915" s="292"/>
      <c r="F2915" s="283"/>
      <c r="G2915" s="293"/>
    </row>
    <row r="2916" spans="1:7" ht="89.25" x14ac:dyDescent="0.2">
      <c r="A2916" s="294">
        <v>10521</v>
      </c>
      <c r="B2916" s="284" t="s">
        <v>1265</v>
      </c>
      <c r="C2916" s="295" t="s">
        <v>224</v>
      </c>
      <c r="D2916" s="295" t="s">
        <v>35</v>
      </c>
      <c r="E2916" s="292">
        <v>1</v>
      </c>
      <c r="F2916" s="283">
        <v>403.25</v>
      </c>
      <c r="G2916" s="293">
        <v>403.25</v>
      </c>
    </row>
    <row r="2917" spans="1:7" ht="51" x14ac:dyDescent="0.2">
      <c r="A2917" s="294">
        <v>10899</v>
      </c>
      <c r="B2917" s="284" t="s">
        <v>1266</v>
      </c>
      <c r="C2917" s="295" t="s">
        <v>224</v>
      </c>
      <c r="D2917" s="295" t="s">
        <v>35</v>
      </c>
      <c r="E2917" s="292">
        <v>1</v>
      </c>
      <c r="F2917" s="283">
        <v>144.88999999999999</v>
      </c>
      <c r="G2917" s="293">
        <v>144.88999999999999</v>
      </c>
    </row>
    <row r="2918" spans="1:7" ht="63.75" x14ac:dyDescent="0.2">
      <c r="A2918" s="294">
        <v>10904</v>
      </c>
      <c r="B2918" s="284" t="s">
        <v>1267</v>
      </c>
      <c r="C2918" s="295" t="s">
        <v>224</v>
      </c>
      <c r="D2918" s="295" t="s">
        <v>35</v>
      </c>
      <c r="E2918" s="292">
        <v>1</v>
      </c>
      <c r="F2918" s="283">
        <v>330.75</v>
      </c>
      <c r="G2918" s="293">
        <v>330.75</v>
      </c>
    </row>
    <row r="2919" spans="1:7" ht="51" x14ac:dyDescent="0.2">
      <c r="A2919" s="294">
        <v>20971</v>
      </c>
      <c r="B2919" s="284" t="s">
        <v>1268</v>
      </c>
      <c r="C2919" s="295" t="s">
        <v>224</v>
      </c>
      <c r="D2919" s="295" t="s">
        <v>35</v>
      </c>
      <c r="E2919" s="292">
        <v>1</v>
      </c>
      <c r="F2919" s="283">
        <v>31.49</v>
      </c>
      <c r="G2919" s="293">
        <v>31.49</v>
      </c>
    </row>
    <row r="2920" spans="1:7" ht="51" x14ac:dyDescent="0.2">
      <c r="A2920" s="294">
        <v>21029</v>
      </c>
      <c r="B2920" s="284" t="s">
        <v>2159</v>
      </c>
      <c r="C2920" s="295" t="s">
        <v>224</v>
      </c>
      <c r="D2920" s="295" t="s">
        <v>35</v>
      </c>
      <c r="E2920" s="292">
        <v>1</v>
      </c>
      <c r="F2920" s="283">
        <v>360</v>
      </c>
      <c r="G2920" s="293">
        <v>360</v>
      </c>
    </row>
    <row r="2921" spans="1:7" ht="38.25" x14ac:dyDescent="0.2">
      <c r="A2921" s="294">
        <v>37555</v>
      </c>
      <c r="B2921" s="284" t="s">
        <v>1269</v>
      </c>
      <c r="C2921" s="295" t="s">
        <v>224</v>
      </c>
      <c r="D2921" s="295" t="s">
        <v>35</v>
      </c>
      <c r="E2921" s="292">
        <v>1</v>
      </c>
      <c r="F2921" s="283">
        <v>472.49</v>
      </c>
      <c r="G2921" s="293">
        <v>472.49</v>
      </c>
    </row>
    <row r="2922" spans="1:7" ht="63.75" x14ac:dyDescent="0.2">
      <c r="A2922" s="294" t="s">
        <v>1270</v>
      </c>
      <c r="B2922" s="284" t="s">
        <v>1271</v>
      </c>
      <c r="C2922" s="295" t="s">
        <v>207</v>
      </c>
      <c r="D2922" s="295" t="s">
        <v>38</v>
      </c>
      <c r="E2922" s="292">
        <v>4.3764999999999998E-2</v>
      </c>
      <c r="F2922" s="283">
        <v>624.76</v>
      </c>
      <c r="G2922" s="293">
        <v>27.34</v>
      </c>
    </row>
    <row r="2923" spans="1:7" ht="38.25" x14ac:dyDescent="0.2">
      <c r="A2923" s="294" t="s">
        <v>310</v>
      </c>
      <c r="B2923" s="284" t="s">
        <v>311</v>
      </c>
      <c r="C2923" s="295" t="s">
        <v>207</v>
      </c>
      <c r="D2923" s="295" t="s">
        <v>210</v>
      </c>
      <c r="E2923" s="292">
        <v>2.097871</v>
      </c>
      <c r="F2923" s="283">
        <v>20.07</v>
      </c>
      <c r="G2923" s="293">
        <v>42.1</v>
      </c>
    </row>
    <row r="2924" spans="1:7" ht="25.5" x14ac:dyDescent="0.2">
      <c r="A2924" s="294" t="s">
        <v>312</v>
      </c>
      <c r="B2924" s="284" t="s">
        <v>313</v>
      </c>
      <c r="C2924" s="295" t="s">
        <v>207</v>
      </c>
      <c r="D2924" s="295" t="s">
        <v>210</v>
      </c>
      <c r="E2924" s="292">
        <v>2.097871</v>
      </c>
      <c r="F2924" s="283">
        <v>23.53</v>
      </c>
      <c r="G2924" s="293">
        <v>49.37</v>
      </c>
    </row>
    <row r="2925" spans="1:7" x14ac:dyDescent="0.2">
      <c r="A2925" s="296" t="s">
        <v>213</v>
      </c>
      <c r="B2925" s="297"/>
      <c r="C2925" s="297"/>
      <c r="D2925" s="297"/>
      <c r="E2925" s="297"/>
      <c r="F2925" s="297"/>
      <c r="G2925" s="298">
        <v>59.82</v>
      </c>
    </row>
    <row r="2926" spans="1:7" x14ac:dyDescent="0.2">
      <c r="A2926" s="296" t="s">
        <v>214</v>
      </c>
      <c r="B2926" s="297"/>
      <c r="C2926" s="297"/>
      <c r="D2926" s="297"/>
      <c r="E2926" s="297"/>
      <c r="F2926" s="297"/>
      <c r="G2926" s="298">
        <v>1801.8600000000001</v>
      </c>
    </row>
    <row r="2927" spans="1:7" x14ac:dyDescent="0.2">
      <c r="A2927" s="296" t="s">
        <v>215</v>
      </c>
      <c r="B2927" s="297"/>
      <c r="C2927" s="297"/>
      <c r="D2927" s="297"/>
      <c r="E2927" s="297"/>
      <c r="F2927" s="297"/>
      <c r="G2927" s="299">
        <v>1861.68</v>
      </c>
    </row>
    <row r="2928" spans="1:7" x14ac:dyDescent="0.2">
      <c r="A2928" s="296" t="s">
        <v>2158</v>
      </c>
      <c r="B2928" s="297"/>
      <c r="C2928" s="297"/>
      <c r="D2928" s="297"/>
      <c r="E2928" s="297"/>
      <c r="F2928" s="297"/>
      <c r="G2928" s="298">
        <v>68.8</v>
      </c>
    </row>
    <row r="2929" spans="1:7" x14ac:dyDescent="0.2">
      <c r="A2929" s="296" t="s">
        <v>217</v>
      </c>
      <c r="B2929" s="297"/>
      <c r="C2929" s="297"/>
      <c r="D2929" s="297"/>
      <c r="E2929" s="297"/>
      <c r="F2929" s="297"/>
      <c r="G2929" s="298">
        <v>405.40000000000003</v>
      </c>
    </row>
    <row r="2930" spans="1:7" x14ac:dyDescent="0.2">
      <c r="A2930" s="296" t="s">
        <v>218</v>
      </c>
      <c r="B2930" s="297"/>
      <c r="C2930" s="297"/>
      <c r="D2930" s="297"/>
      <c r="E2930" s="297"/>
      <c r="F2930" s="297"/>
      <c r="G2930" s="298">
        <v>0</v>
      </c>
    </row>
    <row r="2931" spans="1:7" x14ac:dyDescent="0.2">
      <c r="A2931" s="296" t="s">
        <v>219</v>
      </c>
      <c r="B2931" s="297"/>
      <c r="C2931" s="297"/>
      <c r="D2931" s="297"/>
      <c r="E2931" s="297"/>
      <c r="F2931" s="297"/>
      <c r="G2931" s="298">
        <v>474.20000000000005</v>
      </c>
    </row>
    <row r="2932" spans="1:7" x14ac:dyDescent="0.2">
      <c r="A2932" s="296" t="s">
        <v>220</v>
      </c>
      <c r="B2932" s="297"/>
      <c r="C2932" s="297"/>
      <c r="D2932" s="297"/>
      <c r="E2932" s="297"/>
      <c r="F2932" s="297"/>
      <c r="G2932" s="299">
        <f>ROUND(G2927+G2931,2)</f>
        <v>2335.88</v>
      </c>
    </row>
    <row r="2933" spans="1:7" x14ac:dyDescent="0.2">
      <c r="A2933" s="296" t="s">
        <v>221</v>
      </c>
      <c r="B2933" s="297"/>
      <c r="C2933" s="297"/>
      <c r="D2933" s="297"/>
      <c r="E2933" s="297"/>
      <c r="F2933" s="297"/>
      <c r="G2933" s="298">
        <v>1</v>
      </c>
    </row>
    <row r="2934" spans="1:7" x14ac:dyDescent="0.2">
      <c r="A2934" s="296" t="s">
        <v>222</v>
      </c>
      <c r="B2934" s="297"/>
      <c r="C2934" s="297"/>
      <c r="D2934" s="297"/>
      <c r="E2934" s="297"/>
      <c r="F2934" s="297"/>
      <c r="G2934" s="299">
        <f>ROUND(G2932*G2933,2)</f>
        <v>2335.88</v>
      </c>
    </row>
    <row r="2935" spans="1:7" x14ac:dyDescent="0.2">
      <c r="A2935" s="300"/>
      <c r="B2935" s="301"/>
      <c r="C2935" s="301"/>
      <c r="D2935" s="301"/>
      <c r="E2935" s="301"/>
      <c r="F2935" s="301"/>
      <c r="G2935" s="302"/>
    </row>
    <row r="2936" spans="1:7" ht="38.25" x14ac:dyDescent="0.2">
      <c r="A2936" s="287" t="s">
        <v>670</v>
      </c>
      <c r="B2936" s="290" t="s">
        <v>671</v>
      </c>
      <c r="C2936" s="291" t="s">
        <v>207</v>
      </c>
      <c r="D2936" s="291" t="s">
        <v>35</v>
      </c>
      <c r="E2936" s="292"/>
      <c r="F2936" s="283"/>
      <c r="G2936" s="293"/>
    </row>
    <row r="2937" spans="1:7" ht="51" x14ac:dyDescent="0.2">
      <c r="A2937" s="294">
        <v>12899</v>
      </c>
      <c r="B2937" s="284" t="s">
        <v>1273</v>
      </c>
      <c r="C2937" s="295" t="s">
        <v>224</v>
      </c>
      <c r="D2937" s="295" t="s">
        <v>35</v>
      </c>
      <c r="E2937" s="292">
        <v>1</v>
      </c>
      <c r="F2937" s="283">
        <v>131.47999999999999</v>
      </c>
      <c r="G2937" s="293">
        <v>131.47999999999999</v>
      </c>
    </row>
    <row r="2938" spans="1:7" ht="25.5" x14ac:dyDescent="0.2">
      <c r="A2938" s="294">
        <v>3148</v>
      </c>
      <c r="B2938" s="284" t="s">
        <v>1228</v>
      </c>
      <c r="C2938" s="295" t="s">
        <v>224</v>
      </c>
      <c r="D2938" s="295" t="s">
        <v>35</v>
      </c>
      <c r="E2938" s="292">
        <v>1.2E-2</v>
      </c>
      <c r="F2938" s="283">
        <v>10.91</v>
      </c>
      <c r="G2938" s="293">
        <v>0.13</v>
      </c>
    </row>
    <row r="2939" spans="1:7" ht="38.25" x14ac:dyDescent="0.2">
      <c r="A2939" s="294" t="s">
        <v>310</v>
      </c>
      <c r="B2939" s="284" t="s">
        <v>311</v>
      </c>
      <c r="C2939" s="295" t="s">
        <v>207</v>
      </c>
      <c r="D2939" s="295" t="s">
        <v>210</v>
      </c>
      <c r="E2939" s="292">
        <v>0.79042000000000001</v>
      </c>
      <c r="F2939" s="283">
        <v>20.07</v>
      </c>
      <c r="G2939" s="293">
        <v>15.86</v>
      </c>
    </row>
    <row r="2940" spans="1:7" ht="25.5" x14ac:dyDescent="0.2">
      <c r="A2940" s="294" t="s">
        <v>312</v>
      </c>
      <c r="B2940" s="284" t="s">
        <v>313</v>
      </c>
      <c r="C2940" s="295" t="s">
        <v>207</v>
      </c>
      <c r="D2940" s="295" t="s">
        <v>210</v>
      </c>
      <c r="E2940" s="292">
        <v>0.79042000000000001</v>
      </c>
      <c r="F2940" s="283">
        <v>23.53</v>
      </c>
      <c r="G2940" s="293">
        <v>18.600000000000001</v>
      </c>
    </row>
    <row r="2941" spans="1:7" x14ac:dyDescent="0.2">
      <c r="A2941" s="296" t="s">
        <v>213</v>
      </c>
      <c r="B2941" s="297"/>
      <c r="C2941" s="297"/>
      <c r="D2941" s="297"/>
      <c r="E2941" s="297"/>
      <c r="F2941" s="297"/>
      <c r="G2941" s="298">
        <v>20.65</v>
      </c>
    </row>
    <row r="2942" spans="1:7" x14ac:dyDescent="0.2">
      <c r="A2942" s="296" t="s">
        <v>214</v>
      </c>
      <c r="B2942" s="297"/>
      <c r="C2942" s="297"/>
      <c r="D2942" s="297"/>
      <c r="E2942" s="297"/>
      <c r="F2942" s="297"/>
      <c r="G2942" s="298">
        <v>145.41999999999999</v>
      </c>
    </row>
    <row r="2943" spans="1:7" x14ac:dyDescent="0.2">
      <c r="A2943" s="296" t="s">
        <v>215</v>
      </c>
      <c r="B2943" s="297"/>
      <c r="C2943" s="297"/>
      <c r="D2943" s="297"/>
      <c r="E2943" s="297"/>
      <c r="F2943" s="297"/>
      <c r="G2943" s="299">
        <v>166.07</v>
      </c>
    </row>
    <row r="2944" spans="1:7" x14ac:dyDescent="0.2">
      <c r="A2944" s="296" t="s">
        <v>2158</v>
      </c>
      <c r="B2944" s="297"/>
      <c r="C2944" s="297"/>
      <c r="D2944" s="297"/>
      <c r="E2944" s="297"/>
      <c r="F2944" s="297"/>
      <c r="G2944" s="298">
        <v>23.75</v>
      </c>
    </row>
    <row r="2945" spans="1:7" x14ac:dyDescent="0.2">
      <c r="A2945" s="296" t="s">
        <v>217</v>
      </c>
      <c r="B2945" s="297"/>
      <c r="C2945" s="297"/>
      <c r="D2945" s="297"/>
      <c r="E2945" s="297"/>
      <c r="F2945" s="297"/>
      <c r="G2945" s="298">
        <v>39.860000000000014</v>
      </c>
    </row>
    <row r="2946" spans="1:7" x14ac:dyDescent="0.2">
      <c r="A2946" s="296" t="s">
        <v>218</v>
      </c>
      <c r="B2946" s="297"/>
      <c r="C2946" s="297"/>
      <c r="D2946" s="297"/>
      <c r="E2946" s="297"/>
      <c r="F2946" s="297"/>
      <c r="G2946" s="298">
        <v>0</v>
      </c>
    </row>
    <row r="2947" spans="1:7" x14ac:dyDescent="0.2">
      <c r="A2947" s="296" t="s">
        <v>219</v>
      </c>
      <c r="B2947" s="297"/>
      <c r="C2947" s="297"/>
      <c r="D2947" s="297"/>
      <c r="E2947" s="297"/>
      <c r="F2947" s="297"/>
      <c r="G2947" s="298">
        <v>63.610000000000014</v>
      </c>
    </row>
    <row r="2948" spans="1:7" x14ac:dyDescent="0.2">
      <c r="A2948" s="296" t="s">
        <v>220</v>
      </c>
      <c r="B2948" s="297"/>
      <c r="C2948" s="297"/>
      <c r="D2948" s="297"/>
      <c r="E2948" s="297"/>
      <c r="F2948" s="297"/>
      <c r="G2948" s="299">
        <f>ROUND(G2943+G2947,2)</f>
        <v>229.68</v>
      </c>
    </row>
    <row r="2949" spans="1:7" x14ac:dyDescent="0.2">
      <c r="A2949" s="296" t="s">
        <v>221</v>
      </c>
      <c r="B2949" s="297"/>
      <c r="C2949" s="297"/>
      <c r="D2949" s="297"/>
      <c r="E2949" s="297"/>
      <c r="F2949" s="297"/>
      <c r="G2949" s="298">
        <v>1</v>
      </c>
    </row>
    <row r="2950" spans="1:7" x14ac:dyDescent="0.2">
      <c r="A2950" s="296" t="s">
        <v>222</v>
      </c>
      <c r="B2950" s="297"/>
      <c r="C2950" s="297"/>
      <c r="D2950" s="297"/>
      <c r="E2950" s="297"/>
      <c r="F2950" s="297"/>
      <c r="G2950" s="299">
        <f>ROUND(G2948*G2949,2)</f>
        <v>229.68</v>
      </c>
    </row>
    <row r="2951" spans="1:7" x14ac:dyDescent="0.2">
      <c r="A2951" s="300"/>
      <c r="B2951" s="301"/>
      <c r="C2951" s="301"/>
      <c r="D2951" s="301"/>
      <c r="E2951" s="301"/>
      <c r="F2951" s="301"/>
      <c r="G2951" s="302"/>
    </row>
    <row r="2952" spans="1:7" ht="51" x14ac:dyDescent="0.2">
      <c r="A2952" s="287" t="s">
        <v>672</v>
      </c>
      <c r="B2952" s="290" t="s">
        <v>673</v>
      </c>
      <c r="C2952" s="291" t="s">
        <v>207</v>
      </c>
      <c r="D2952" s="291" t="s">
        <v>35</v>
      </c>
      <c r="E2952" s="292"/>
      <c r="F2952" s="283"/>
      <c r="G2952" s="293"/>
    </row>
    <row r="2953" spans="1:7" ht="25.5" x14ac:dyDescent="0.2">
      <c r="A2953" s="294" t="s">
        <v>253</v>
      </c>
      <c r="B2953" s="284" t="s">
        <v>254</v>
      </c>
      <c r="C2953" s="295" t="s">
        <v>207</v>
      </c>
      <c r="D2953" s="295" t="s">
        <v>210</v>
      </c>
      <c r="E2953" s="292">
        <v>6.5250000000000002E-2</v>
      </c>
      <c r="F2953" s="283">
        <v>20.85</v>
      </c>
      <c r="G2953" s="293">
        <v>1.36</v>
      </c>
    </row>
    <row r="2954" spans="1:7" ht="25.5" x14ac:dyDescent="0.2">
      <c r="A2954" s="294" t="s">
        <v>255</v>
      </c>
      <c r="B2954" s="284" t="s">
        <v>256</v>
      </c>
      <c r="C2954" s="295" t="s">
        <v>207</v>
      </c>
      <c r="D2954" s="295" t="s">
        <v>210</v>
      </c>
      <c r="E2954" s="292">
        <v>0.20880000000000001</v>
      </c>
      <c r="F2954" s="283">
        <v>25.93</v>
      </c>
      <c r="G2954" s="293">
        <v>5.41</v>
      </c>
    </row>
    <row r="2955" spans="1:7" ht="63.75" x14ac:dyDescent="0.2">
      <c r="A2955" s="294" t="s">
        <v>1275</v>
      </c>
      <c r="B2955" s="284" t="s">
        <v>1276</v>
      </c>
      <c r="C2955" s="295" t="s">
        <v>224</v>
      </c>
      <c r="D2955" s="295" t="s">
        <v>35</v>
      </c>
      <c r="E2955" s="292">
        <v>1</v>
      </c>
      <c r="F2955" s="283">
        <v>203.43</v>
      </c>
      <c r="G2955" s="293">
        <v>203.43</v>
      </c>
    </row>
    <row r="2956" spans="1:7" x14ac:dyDescent="0.2">
      <c r="A2956" s="296" t="s">
        <v>213</v>
      </c>
      <c r="B2956" s="297"/>
      <c r="C2956" s="297"/>
      <c r="D2956" s="297"/>
      <c r="E2956" s="297"/>
      <c r="F2956" s="297"/>
      <c r="G2956" s="298">
        <v>4.2300000000000004</v>
      </c>
    </row>
    <row r="2957" spans="1:7" x14ac:dyDescent="0.2">
      <c r="A2957" s="296" t="s">
        <v>214</v>
      </c>
      <c r="B2957" s="297"/>
      <c r="C2957" s="297"/>
      <c r="D2957" s="297"/>
      <c r="E2957" s="297"/>
      <c r="F2957" s="297"/>
      <c r="G2957" s="298">
        <v>205.97</v>
      </c>
    </row>
    <row r="2958" spans="1:7" x14ac:dyDescent="0.2">
      <c r="A2958" s="296" t="s">
        <v>215</v>
      </c>
      <c r="B2958" s="297"/>
      <c r="C2958" s="297"/>
      <c r="D2958" s="297"/>
      <c r="E2958" s="297"/>
      <c r="F2958" s="297"/>
      <c r="G2958" s="299">
        <v>210.2</v>
      </c>
    </row>
    <row r="2959" spans="1:7" x14ac:dyDescent="0.2">
      <c r="A2959" s="296" t="s">
        <v>2158</v>
      </c>
      <c r="B2959" s="297"/>
      <c r="C2959" s="297"/>
      <c r="D2959" s="297"/>
      <c r="E2959" s="297"/>
      <c r="F2959" s="297"/>
      <c r="G2959" s="298">
        <v>4.8600000000000003</v>
      </c>
    </row>
    <row r="2960" spans="1:7" x14ac:dyDescent="0.2">
      <c r="A2960" s="296" t="s">
        <v>217</v>
      </c>
      <c r="B2960" s="297"/>
      <c r="C2960" s="297"/>
      <c r="D2960" s="297"/>
      <c r="E2960" s="297"/>
      <c r="F2960" s="297"/>
      <c r="G2960" s="298">
        <v>45.169999999776479</v>
      </c>
    </row>
    <row r="2961" spans="1:7" x14ac:dyDescent="0.2">
      <c r="A2961" s="296" t="s">
        <v>218</v>
      </c>
      <c r="B2961" s="297"/>
      <c r="C2961" s="297"/>
      <c r="D2961" s="297"/>
      <c r="E2961" s="297"/>
      <c r="F2961" s="297"/>
      <c r="G2961" s="298">
        <v>0</v>
      </c>
    </row>
    <row r="2962" spans="1:7" x14ac:dyDescent="0.2">
      <c r="A2962" s="296" t="s">
        <v>219</v>
      </c>
      <c r="B2962" s="297"/>
      <c r="C2962" s="297"/>
      <c r="D2962" s="297"/>
      <c r="E2962" s="297"/>
      <c r="F2962" s="297"/>
      <c r="G2962" s="298">
        <v>50.03000000000003</v>
      </c>
    </row>
    <row r="2963" spans="1:7" x14ac:dyDescent="0.2">
      <c r="A2963" s="296" t="s">
        <v>220</v>
      </c>
      <c r="B2963" s="297"/>
      <c r="C2963" s="297"/>
      <c r="D2963" s="297"/>
      <c r="E2963" s="297"/>
      <c r="F2963" s="297"/>
      <c r="G2963" s="299">
        <f>ROUND(G2958+G2962,2)</f>
        <v>260.23</v>
      </c>
    </row>
    <row r="2964" spans="1:7" x14ac:dyDescent="0.2">
      <c r="A2964" s="296" t="s">
        <v>221</v>
      </c>
      <c r="B2964" s="297"/>
      <c r="C2964" s="297"/>
      <c r="D2964" s="297"/>
      <c r="E2964" s="297"/>
      <c r="F2964" s="297"/>
      <c r="G2964" s="298">
        <v>9</v>
      </c>
    </row>
    <row r="2965" spans="1:7" ht="12.75" customHeight="1" x14ac:dyDescent="0.2">
      <c r="A2965" s="296" t="s">
        <v>222</v>
      </c>
      <c r="B2965" s="297"/>
      <c r="C2965" s="297"/>
      <c r="D2965" s="297"/>
      <c r="E2965" s="297"/>
      <c r="F2965" s="297"/>
      <c r="G2965" s="299">
        <f>ROUND(G2963*G2964,2)</f>
        <v>2342.0700000000002</v>
      </c>
    </row>
    <row r="2966" spans="1:7" ht="12.75" customHeight="1" x14ac:dyDescent="0.2">
      <c r="A2966" s="238" t="s">
        <v>2076</v>
      </c>
      <c r="B2966" s="239"/>
      <c r="C2966" s="239"/>
      <c r="D2966" s="239"/>
      <c r="E2966" s="239"/>
      <c r="F2966" s="239"/>
      <c r="G2966" s="240"/>
    </row>
    <row r="2967" spans="1:7" ht="38.25" x14ac:dyDescent="0.2">
      <c r="A2967" s="287" t="s">
        <v>674</v>
      </c>
      <c r="B2967" s="290" t="s">
        <v>675</v>
      </c>
      <c r="C2967" s="291" t="s">
        <v>207</v>
      </c>
      <c r="D2967" s="291" t="s">
        <v>35</v>
      </c>
      <c r="E2967" s="292"/>
      <c r="F2967" s="283"/>
      <c r="G2967" s="293"/>
    </row>
    <row r="2968" spans="1:7" ht="25.5" x14ac:dyDescent="0.2">
      <c r="A2968" s="294" t="s">
        <v>253</v>
      </c>
      <c r="B2968" s="284" t="s">
        <v>254</v>
      </c>
      <c r="C2968" s="295" t="s">
        <v>207</v>
      </c>
      <c r="D2968" s="295" t="s">
        <v>210</v>
      </c>
      <c r="E2968" s="292">
        <v>4</v>
      </c>
      <c r="F2968" s="283">
        <v>20.85</v>
      </c>
      <c r="G2968" s="293">
        <v>83.38</v>
      </c>
    </row>
    <row r="2969" spans="1:7" ht="38.25" x14ac:dyDescent="0.2">
      <c r="A2969" s="294" t="s">
        <v>310</v>
      </c>
      <c r="B2969" s="284" t="s">
        <v>311</v>
      </c>
      <c r="C2969" s="295" t="s">
        <v>207</v>
      </c>
      <c r="D2969" s="295" t="s">
        <v>210</v>
      </c>
      <c r="E2969" s="292">
        <v>4</v>
      </c>
      <c r="F2969" s="283">
        <v>20.07</v>
      </c>
      <c r="G2969" s="293">
        <v>80.28</v>
      </c>
    </row>
    <row r="2970" spans="1:7" ht="25.5" x14ac:dyDescent="0.2">
      <c r="A2970" s="294" t="s">
        <v>255</v>
      </c>
      <c r="B2970" s="284" t="s">
        <v>256</v>
      </c>
      <c r="C2970" s="295" t="s">
        <v>207</v>
      </c>
      <c r="D2970" s="295" t="s">
        <v>210</v>
      </c>
      <c r="E2970" s="292">
        <v>2</v>
      </c>
      <c r="F2970" s="283">
        <v>25.93</v>
      </c>
      <c r="G2970" s="293">
        <v>51.86</v>
      </c>
    </row>
    <row r="2971" spans="1:7" ht="25.5" x14ac:dyDescent="0.2">
      <c r="A2971" s="294" t="s">
        <v>312</v>
      </c>
      <c r="B2971" s="284" t="s">
        <v>313</v>
      </c>
      <c r="C2971" s="295" t="s">
        <v>207</v>
      </c>
      <c r="D2971" s="295" t="s">
        <v>210</v>
      </c>
      <c r="E2971" s="292">
        <v>2</v>
      </c>
      <c r="F2971" s="283">
        <v>23.53</v>
      </c>
      <c r="G2971" s="293">
        <v>47.06</v>
      </c>
    </row>
    <row r="2972" spans="1:7" ht="25.5" x14ac:dyDescent="0.2">
      <c r="A2972" s="294" t="s">
        <v>1277</v>
      </c>
      <c r="B2972" s="284" t="s">
        <v>1278</v>
      </c>
      <c r="C2972" s="295" t="s">
        <v>224</v>
      </c>
      <c r="D2972" s="295" t="s">
        <v>35</v>
      </c>
      <c r="E2972" s="292">
        <v>6</v>
      </c>
      <c r="F2972" s="283">
        <v>3.99</v>
      </c>
      <c r="G2972" s="293">
        <v>23.94</v>
      </c>
    </row>
    <row r="2973" spans="1:7" ht="25.5" x14ac:dyDescent="0.2">
      <c r="A2973" s="294" t="s">
        <v>1279</v>
      </c>
      <c r="B2973" s="284" t="s">
        <v>1280</v>
      </c>
      <c r="C2973" s="295" t="s">
        <v>1281</v>
      </c>
      <c r="D2973" s="295" t="s">
        <v>35</v>
      </c>
      <c r="E2973" s="292">
        <v>1</v>
      </c>
      <c r="F2973" s="283">
        <v>5618.51</v>
      </c>
      <c r="G2973" s="293">
        <v>5618.51</v>
      </c>
    </row>
    <row r="2974" spans="1:7" x14ac:dyDescent="0.2">
      <c r="A2974" s="296" t="s">
        <v>213</v>
      </c>
      <c r="B2974" s="297"/>
      <c r="C2974" s="297"/>
      <c r="D2974" s="297"/>
      <c r="E2974" s="297"/>
      <c r="F2974" s="297"/>
      <c r="G2974" s="298">
        <v>154.34</v>
      </c>
    </row>
    <row r="2975" spans="1:7" x14ac:dyDescent="0.2">
      <c r="A2975" s="296" t="s">
        <v>214</v>
      </c>
      <c r="B2975" s="297"/>
      <c r="C2975" s="297"/>
      <c r="D2975" s="297"/>
      <c r="E2975" s="297"/>
      <c r="F2975" s="297"/>
      <c r="G2975" s="298">
        <v>5750.69</v>
      </c>
    </row>
    <row r="2976" spans="1:7" x14ac:dyDescent="0.2">
      <c r="A2976" s="296" t="s">
        <v>215</v>
      </c>
      <c r="B2976" s="297"/>
      <c r="C2976" s="297"/>
      <c r="D2976" s="297"/>
      <c r="E2976" s="297"/>
      <c r="F2976" s="297"/>
      <c r="G2976" s="299">
        <v>5905.03</v>
      </c>
    </row>
    <row r="2977" spans="1:7" x14ac:dyDescent="0.2">
      <c r="A2977" s="296" t="s">
        <v>2158</v>
      </c>
      <c r="B2977" s="297"/>
      <c r="C2977" s="297"/>
      <c r="D2977" s="297"/>
      <c r="E2977" s="297"/>
      <c r="F2977" s="297"/>
      <c r="G2977" s="298">
        <v>177.51</v>
      </c>
    </row>
    <row r="2978" spans="1:7" x14ac:dyDescent="0.2">
      <c r="A2978" s="296" t="s">
        <v>217</v>
      </c>
      <c r="B2978" s="297"/>
      <c r="C2978" s="297"/>
      <c r="D2978" s="297"/>
      <c r="E2978" s="297"/>
      <c r="F2978" s="297"/>
      <c r="G2978" s="298">
        <v>1277.3300000000002</v>
      </c>
    </row>
    <row r="2979" spans="1:7" x14ac:dyDescent="0.2">
      <c r="A2979" s="296" t="s">
        <v>218</v>
      </c>
      <c r="B2979" s="297"/>
      <c r="C2979" s="297"/>
      <c r="D2979" s="297"/>
      <c r="E2979" s="297"/>
      <c r="F2979" s="297"/>
      <c r="G2979" s="298">
        <v>0</v>
      </c>
    </row>
    <row r="2980" spans="1:7" x14ac:dyDescent="0.2">
      <c r="A2980" s="296" t="s">
        <v>219</v>
      </c>
      <c r="B2980" s="297"/>
      <c r="C2980" s="297"/>
      <c r="D2980" s="297"/>
      <c r="E2980" s="297"/>
      <c r="F2980" s="297"/>
      <c r="G2980" s="298">
        <v>1454.8400000000001</v>
      </c>
    </row>
    <row r="2981" spans="1:7" x14ac:dyDescent="0.2">
      <c r="A2981" s="296" t="s">
        <v>220</v>
      </c>
      <c r="B2981" s="297"/>
      <c r="C2981" s="297"/>
      <c r="D2981" s="297"/>
      <c r="E2981" s="297"/>
      <c r="F2981" s="297"/>
      <c r="G2981" s="299">
        <f>ROUND(G2976+G2980,2)</f>
        <v>7359.87</v>
      </c>
    </row>
    <row r="2982" spans="1:7" x14ac:dyDescent="0.2">
      <c r="A2982" s="296" t="s">
        <v>221</v>
      </c>
      <c r="B2982" s="297"/>
      <c r="C2982" s="297"/>
      <c r="D2982" s="297"/>
      <c r="E2982" s="297"/>
      <c r="F2982" s="297"/>
      <c r="G2982" s="298">
        <v>1</v>
      </c>
    </row>
    <row r="2983" spans="1:7" x14ac:dyDescent="0.2">
      <c r="A2983" s="296" t="s">
        <v>222</v>
      </c>
      <c r="B2983" s="297"/>
      <c r="C2983" s="297"/>
      <c r="D2983" s="297"/>
      <c r="E2983" s="297"/>
      <c r="F2983" s="297"/>
      <c r="G2983" s="299">
        <f>ROUND(G2981*G2982,2)</f>
        <v>7359.87</v>
      </c>
    </row>
    <row r="2984" spans="1:7" x14ac:dyDescent="0.2">
      <c r="A2984" s="300"/>
      <c r="B2984" s="301"/>
      <c r="C2984" s="301"/>
      <c r="D2984" s="301"/>
      <c r="E2984" s="301"/>
      <c r="F2984" s="301"/>
      <c r="G2984" s="302"/>
    </row>
    <row r="2985" spans="1:7" ht="51" x14ac:dyDescent="0.2">
      <c r="A2985" s="287" t="s">
        <v>676</v>
      </c>
      <c r="B2985" s="290" t="s">
        <v>677</v>
      </c>
      <c r="C2985" s="291" t="s">
        <v>207</v>
      </c>
      <c r="D2985" s="291" t="s">
        <v>35</v>
      </c>
      <c r="E2985" s="292"/>
      <c r="F2985" s="283"/>
      <c r="G2985" s="293"/>
    </row>
    <row r="2986" spans="1:7" ht="38.25" x14ac:dyDescent="0.2">
      <c r="A2986" s="294" t="s">
        <v>310</v>
      </c>
      <c r="B2986" s="284" t="s">
        <v>311</v>
      </c>
      <c r="C2986" s="295" t="s">
        <v>207</v>
      </c>
      <c r="D2986" s="295" t="s">
        <v>210</v>
      </c>
      <c r="E2986" s="292">
        <v>1.5</v>
      </c>
      <c r="F2986" s="283">
        <v>20.07</v>
      </c>
      <c r="G2986" s="293">
        <v>30.11</v>
      </c>
    </row>
    <row r="2987" spans="1:7" ht="25.5" x14ac:dyDescent="0.2">
      <c r="A2987" s="294" t="s">
        <v>255</v>
      </c>
      <c r="B2987" s="284" t="s">
        <v>256</v>
      </c>
      <c r="C2987" s="295" t="s">
        <v>207</v>
      </c>
      <c r="D2987" s="295" t="s">
        <v>210</v>
      </c>
      <c r="E2987" s="292">
        <v>1</v>
      </c>
      <c r="F2987" s="283">
        <v>25.93</v>
      </c>
      <c r="G2987" s="293">
        <v>25.93</v>
      </c>
    </row>
    <row r="2988" spans="1:7" ht="25.5" x14ac:dyDescent="0.2">
      <c r="A2988" s="294" t="s">
        <v>312</v>
      </c>
      <c r="B2988" s="284" t="s">
        <v>313</v>
      </c>
      <c r="C2988" s="295" t="s">
        <v>207</v>
      </c>
      <c r="D2988" s="295" t="s">
        <v>210</v>
      </c>
      <c r="E2988" s="292">
        <v>1.5</v>
      </c>
      <c r="F2988" s="283">
        <v>23.53</v>
      </c>
      <c r="G2988" s="293">
        <v>35.299999999999997</v>
      </c>
    </row>
    <row r="2989" spans="1:7" ht="76.5" x14ac:dyDescent="0.2">
      <c r="A2989" s="294" t="s">
        <v>1282</v>
      </c>
      <c r="B2989" s="284" t="s">
        <v>1283</v>
      </c>
      <c r="C2989" s="295" t="s">
        <v>224</v>
      </c>
      <c r="D2989" s="295" t="s">
        <v>35</v>
      </c>
      <c r="E2989" s="292">
        <v>1</v>
      </c>
      <c r="F2989" s="283">
        <v>493.56</v>
      </c>
      <c r="G2989" s="293">
        <v>493.56</v>
      </c>
    </row>
    <row r="2990" spans="1:7" x14ac:dyDescent="0.2">
      <c r="A2990" s="296" t="s">
        <v>213</v>
      </c>
      <c r="B2990" s="297"/>
      <c r="C2990" s="297"/>
      <c r="D2990" s="297"/>
      <c r="E2990" s="297"/>
      <c r="F2990" s="297"/>
      <c r="G2990" s="298">
        <v>55.81</v>
      </c>
    </row>
    <row r="2991" spans="1:7" x14ac:dyDescent="0.2">
      <c r="A2991" s="296" t="s">
        <v>214</v>
      </c>
      <c r="B2991" s="297"/>
      <c r="C2991" s="297"/>
      <c r="D2991" s="297"/>
      <c r="E2991" s="297"/>
      <c r="F2991" s="297"/>
      <c r="G2991" s="298">
        <v>529.07999999999993</v>
      </c>
    </row>
    <row r="2992" spans="1:7" x14ac:dyDescent="0.2">
      <c r="A2992" s="296" t="s">
        <v>215</v>
      </c>
      <c r="B2992" s="297"/>
      <c r="C2992" s="297"/>
      <c r="D2992" s="297"/>
      <c r="E2992" s="297"/>
      <c r="F2992" s="297"/>
      <c r="G2992" s="299">
        <v>584.89</v>
      </c>
    </row>
    <row r="2993" spans="1:7" x14ac:dyDescent="0.2">
      <c r="A2993" s="296" t="s">
        <v>2158</v>
      </c>
      <c r="B2993" s="297"/>
      <c r="C2993" s="297"/>
      <c r="D2993" s="297"/>
      <c r="E2993" s="297"/>
      <c r="F2993" s="297"/>
      <c r="G2993" s="298">
        <v>64.19</v>
      </c>
    </row>
    <row r="2994" spans="1:7" x14ac:dyDescent="0.2">
      <c r="A2994" s="296" t="s">
        <v>217</v>
      </c>
      <c r="B2994" s="297"/>
      <c r="C2994" s="297"/>
      <c r="D2994" s="297"/>
      <c r="E2994" s="297"/>
      <c r="F2994" s="297"/>
      <c r="G2994" s="298">
        <v>136.30000000022352</v>
      </c>
    </row>
    <row r="2995" spans="1:7" x14ac:dyDescent="0.2">
      <c r="A2995" s="296" t="s">
        <v>218</v>
      </c>
      <c r="B2995" s="297"/>
      <c r="C2995" s="297"/>
      <c r="D2995" s="297"/>
      <c r="E2995" s="297"/>
      <c r="F2995" s="297"/>
      <c r="G2995" s="298">
        <v>0</v>
      </c>
    </row>
    <row r="2996" spans="1:7" x14ac:dyDescent="0.2">
      <c r="A2996" s="296" t="s">
        <v>219</v>
      </c>
      <c r="B2996" s="297"/>
      <c r="C2996" s="297"/>
      <c r="D2996" s="297"/>
      <c r="E2996" s="297"/>
      <c r="F2996" s="297"/>
      <c r="G2996" s="298">
        <v>200.49</v>
      </c>
    </row>
    <row r="2997" spans="1:7" x14ac:dyDescent="0.2">
      <c r="A2997" s="296" t="s">
        <v>220</v>
      </c>
      <c r="B2997" s="297"/>
      <c r="C2997" s="297"/>
      <c r="D2997" s="297"/>
      <c r="E2997" s="297"/>
      <c r="F2997" s="297"/>
      <c r="G2997" s="299">
        <f>ROUND(G2992+G2996,2)</f>
        <v>785.38</v>
      </c>
    </row>
    <row r="2998" spans="1:7" x14ac:dyDescent="0.2">
      <c r="A2998" s="296" t="s">
        <v>221</v>
      </c>
      <c r="B2998" s="297"/>
      <c r="C2998" s="297"/>
      <c r="D2998" s="297"/>
      <c r="E2998" s="297"/>
      <c r="F2998" s="297"/>
      <c r="G2998" s="298">
        <v>1</v>
      </c>
    </row>
    <row r="2999" spans="1:7" x14ac:dyDescent="0.2">
      <c r="A2999" s="296" t="s">
        <v>222</v>
      </c>
      <c r="B2999" s="297"/>
      <c r="C2999" s="297"/>
      <c r="D2999" s="297"/>
      <c r="E2999" s="297"/>
      <c r="F2999" s="297"/>
      <c r="G2999" s="299">
        <f>ROUND(G2997*G2998,2)</f>
        <v>785.38</v>
      </c>
    </row>
    <row r="3000" spans="1:7" x14ac:dyDescent="0.2">
      <c r="A3000" s="300"/>
      <c r="B3000" s="301"/>
      <c r="C3000" s="301"/>
      <c r="D3000" s="301"/>
      <c r="E3000" s="301"/>
      <c r="F3000" s="301"/>
      <c r="G3000" s="302"/>
    </row>
    <row r="3001" spans="1:7" ht="25.5" x14ac:dyDescent="0.2">
      <c r="A3001" s="287" t="s">
        <v>678</v>
      </c>
      <c r="B3001" s="290" t="s">
        <v>679</v>
      </c>
      <c r="C3001" s="291" t="s">
        <v>207</v>
      </c>
      <c r="D3001" s="291" t="s">
        <v>35</v>
      </c>
      <c r="E3001" s="292"/>
      <c r="F3001" s="283"/>
      <c r="G3001" s="293"/>
    </row>
    <row r="3002" spans="1:7" ht="25.5" x14ac:dyDescent="0.2">
      <c r="A3002" s="294" t="s">
        <v>253</v>
      </c>
      <c r="B3002" s="284" t="s">
        <v>254</v>
      </c>
      <c r="C3002" s="295" t="s">
        <v>207</v>
      </c>
      <c r="D3002" s="295" t="s">
        <v>210</v>
      </c>
      <c r="E3002" s="292">
        <v>0.3</v>
      </c>
      <c r="F3002" s="283">
        <v>20.85</v>
      </c>
      <c r="G3002" s="293">
        <v>6.25</v>
      </c>
    </row>
    <row r="3003" spans="1:7" ht="25.5" x14ac:dyDescent="0.2">
      <c r="A3003" s="294" t="s">
        <v>255</v>
      </c>
      <c r="B3003" s="284" t="s">
        <v>256</v>
      </c>
      <c r="C3003" s="295" t="s">
        <v>207</v>
      </c>
      <c r="D3003" s="295" t="s">
        <v>210</v>
      </c>
      <c r="E3003" s="292">
        <v>0.3</v>
      </c>
      <c r="F3003" s="283">
        <v>25.93</v>
      </c>
      <c r="G3003" s="293">
        <v>7.78</v>
      </c>
    </row>
    <row r="3004" spans="1:7" ht="51" x14ac:dyDescent="0.2">
      <c r="A3004" s="294" t="s">
        <v>1284</v>
      </c>
      <c r="B3004" s="284" t="s">
        <v>1285</v>
      </c>
      <c r="C3004" s="295" t="s">
        <v>224</v>
      </c>
      <c r="D3004" s="295" t="s">
        <v>35</v>
      </c>
      <c r="E3004" s="292">
        <v>1</v>
      </c>
      <c r="F3004" s="283">
        <v>59.66</v>
      </c>
      <c r="G3004" s="293">
        <v>59.66</v>
      </c>
    </row>
    <row r="3005" spans="1:7" x14ac:dyDescent="0.2">
      <c r="A3005" s="296" t="s">
        <v>213</v>
      </c>
      <c r="B3005" s="297"/>
      <c r="C3005" s="297"/>
      <c r="D3005" s="297"/>
      <c r="E3005" s="297"/>
      <c r="F3005" s="297"/>
      <c r="G3005" s="298">
        <v>8.4499999999999993</v>
      </c>
    </row>
    <row r="3006" spans="1:7" x14ac:dyDescent="0.2">
      <c r="A3006" s="296" t="s">
        <v>214</v>
      </c>
      <c r="B3006" s="297"/>
      <c r="C3006" s="297"/>
      <c r="D3006" s="297"/>
      <c r="E3006" s="297"/>
      <c r="F3006" s="297"/>
      <c r="G3006" s="298">
        <v>65.239999999999995</v>
      </c>
    </row>
    <row r="3007" spans="1:7" x14ac:dyDescent="0.2">
      <c r="A3007" s="296" t="s">
        <v>215</v>
      </c>
      <c r="B3007" s="297"/>
      <c r="C3007" s="297"/>
      <c r="D3007" s="297"/>
      <c r="E3007" s="297"/>
      <c r="F3007" s="297"/>
      <c r="G3007" s="299">
        <v>73.69</v>
      </c>
    </row>
    <row r="3008" spans="1:7" x14ac:dyDescent="0.2">
      <c r="A3008" s="296" t="s">
        <v>2158</v>
      </c>
      <c r="B3008" s="297"/>
      <c r="C3008" s="297"/>
      <c r="D3008" s="297"/>
      <c r="E3008" s="297"/>
      <c r="F3008" s="297"/>
      <c r="G3008" s="298">
        <v>9.7200000000000006</v>
      </c>
    </row>
    <row r="3009" spans="1:7" x14ac:dyDescent="0.2">
      <c r="A3009" s="296" t="s">
        <v>217</v>
      </c>
      <c r="B3009" s="297"/>
      <c r="C3009" s="297"/>
      <c r="D3009" s="297"/>
      <c r="E3009" s="297"/>
      <c r="F3009" s="297"/>
      <c r="G3009" s="298">
        <v>17.520000000000007</v>
      </c>
    </row>
    <row r="3010" spans="1:7" x14ac:dyDescent="0.2">
      <c r="A3010" s="296" t="s">
        <v>218</v>
      </c>
      <c r="B3010" s="297"/>
      <c r="C3010" s="297"/>
      <c r="D3010" s="297"/>
      <c r="E3010" s="297"/>
      <c r="F3010" s="297"/>
      <c r="G3010" s="298">
        <v>0</v>
      </c>
    </row>
    <row r="3011" spans="1:7" x14ac:dyDescent="0.2">
      <c r="A3011" s="296" t="s">
        <v>219</v>
      </c>
      <c r="B3011" s="297"/>
      <c r="C3011" s="297"/>
      <c r="D3011" s="297"/>
      <c r="E3011" s="297"/>
      <c r="F3011" s="297"/>
      <c r="G3011" s="298">
        <v>27.240000000000009</v>
      </c>
    </row>
    <row r="3012" spans="1:7" x14ac:dyDescent="0.2">
      <c r="A3012" s="296" t="s">
        <v>220</v>
      </c>
      <c r="B3012" s="297"/>
      <c r="C3012" s="297"/>
      <c r="D3012" s="297"/>
      <c r="E3012" s="297"/>
      <c r="F3012" s="297"/>
      <c r="G3012" s="299">
        <f>ROUND(G3007+G3011,2)</f>
        <v>100.93</v>
      </c>
    </row>
    <row r="3013" spans="1:7" x14ac:dyDescent="0.2">
      <c r="A3013" s="296" t="s">
        <v>221</v>
      </c>
      <c r="B3013" s="297"/>
      <c r="C3013" s="297"/>
      <c r="D3013" s="297"/>
      <c r="E3013" s="297"/>
      <c r="F3013" s="297"/>
      <c r="G3013" s="298">
        <v>2</v>
      </c>
    </row>
    <row r="3014" spans="1:7" x14ac:dyDescent="0.2">
      <c r="A3014" s="296" t="s">
        <v>222</v>
      </c>
      <c r="B3014" s="297"/>
      <c r="C3014" s="297"/>
      <c r="D3014" s="297"/>
      <c r="E3014" s="297"/>
      <c r="F3014" s="297"/>
      <c r="G3014" s="299">
        <f>ROUND(G3012*G3013,2)</f>
        <v>201.86</v>
      </c>
    </row>
    <row r="3015" spans="1:7" x14ac:dyDescent="0.2">
      <c r="A3015" s="300"/>
      <c r="B3015" s="301"/>
      <c r="C3015" s="301"/>
      <c r="D3015" s="301"/>
      <c r="E3015" s="301"/>
      <c r="F3015" s="301"/>
      <c r="G3015" s="302"/>
    </row>
    <row r="3016" spans="1:7" ht="38.25" x14ac:dyDescent="0.2">
      <c r="A3016" s="287" t="s">
        <v>2012</v>
      </c>
      <c r="B3016" s="290" t="s">
        <v>2013</v>
      </c>
      <c r="C3016" s="291" t="s">
        <v>207</v>
      </c>
      <c r="D3016" s="291" t="s">
        <v>35</v>
      </c>
      <c r="E3016" s="292"/>
      <c r="F3016" s="283"/>
      <c r="G3016" s="293"/>
    </row>
    <row r="3017" spans="1:7" ht="25.5" x14ac:dyDescent="0.2">
      <c r="A3017" s="294" t="s">
        <v>395</v>
      </c>
      <c r="B3017" s="284" t="s">
        <v>396</v>
      </c>
      <c r="C3017" s="295" t="s">
        <v>207</v>
      </c>
      <c r="D3017" s="295" t="s">
        <v>210</v>
      </c>
      <c r="E3017" s="292">
        <v>5.94</v>
      </c>
      <c r="F3017" s="283">
        <v>22.33</v>
      </c>
      <c r="G3017" s="293">
        <v>132.66999999999999</v>
      </c>
    </row>
    <row r="3018" spans="1:7" x14ac:dyDescent="0.2">
      <c r="A3018" s="294">
        <v>1106</v>
      </c>
      <c r="B3018" s="284" t="s">
        <v>397</v>
      </c>
      <c r="C3018" s="295" t="s">
        <v>224</v>
      </c>
      <c r="D3018" s="295" t="s">
        <v>39</v>
      </c>
      <c r="E3018" s="292">
        <v>20.51</v>
      </c>
      <c r="F3018" s="283">
        <v>1.1399999999999999</v>
      </c>
      <c r="G3018" s="293">
        <v>23.38</v>
      </c>
    </row>
    <row r="3019" spans="1:7" ht="51" x14ac:dyDescent="0.2">
      <c r="A3019" s="294">
        <v>1347</v>
      </c>
      <c r="B3019" s="284" t="s">
        <v>398</v>
      </c>
      <c r="C3019" s="295" t="s">
        <v>224</v>
      </c>
      <c r="D3019" s="295" t="s">
        <v>37</v>
      </c>
      <c r="E3019" s="292">
        <v>0.18</v>
      </c>
      <c r="F3019" s="283">
        <v>50.75</v>
      </c>
      <c r="G3019" s="293">
        <v>9.14</v>
      </c>
    </row>
    <row r="3020" spans="1:7" x14ac:dyDescent="0.2">
      <c r="A3020" s="294">
        <v>1379</v>
      </c>
      <c r="B3020" s="284" t="s">
        <v>379</v>
      </c>
      <c r="C3020" s="295" t="s">
        <v>224</v>
      </c>
      <c r="D3020" s="295" t="s">
        <v>39</v>
      </c>
      <c r="E3020" s="292">
        <v>42.11</v>
      </c>
      <c r="F3020" s="283">
        <v>0.67</v>
      </c>
      <c r="G3020" s="293">
        <v>28.21</v>
      </c>
    </row>
    <row r="3021" spans="1:7" x14ac:dyDescent="0.2">
      <c r="A3021" s="294">
        <v>34</v>
      </c>
      <c r="B3021" s="284" t="s">
        <v>399</v>
      </c>
      <c r="C3021" s="295" t="s">
        <v>224</v>
      </c>
      <c r="D3021" s="295" t="s">
        <v>39</v>
      </c>
      <c r="E3021" s="292">
        <v>5.96</v>
      </c>
      <c r="F3021" s="283">
        <v>6.23</v>
      </c>
      <c r="G3021" s="293">
        <v>37.130000000000003</v>
      </c>
    </row>
    <row r="3022" spans="1:7" ht="38.25" x14ac:dyDescent="0.2">
      <c r="A3022" s="294">
        <v>43132</v>
      </c>
      <c r="B3022" s="284" t="s">
        <v>279</v>
      </c>
      <c r="C3022" s="295" t="s">
        <v>224</v>
      </c>
      <c r="D3022" s="295" t="s">
        <v>39</v>
      </c>
      <c r="E3022" s="292">
        <v>0.16</v>
      </c>
      <c r="F3022" s="283">
        <v>21.66</v>
      </c>
      <c r="G3022" s="293">
        <v>3.47</v>
      </c>
    </row>
    <row r="3023" spans="1:7" ht="25.5" x14ac:dyDescent="0.2">
      <c r="A3023" s="294">
        <v>4491</v>
      </c>
      <c r="B3023" s="284" t="s">
        <v>223</v>
      </c>
      <c r="C3023" s="295" t="s">
        <v>224</v>
      </c>
      <c r="D3023" s="295" t="s">
        <v>40</v>
      </c>
      <c r="E3023" s="292">
        <v>0.82</v>
      </c>
      <c r="F3023" s="283">
        <v>8.14</v>
      </c>
      <c r="G3023" s="293">
        <v>6.67</v>
      </c>
    </row>
    <row r="3024" spans="1:7" ht="25.5" x14ac:dyDescent="0.2">
      <c r="A3024" s="294">
        <v>4509</v>
      </c>
      <c r="B3024" s="284" t="s">
        <v>242</v>
      </c>
      <c r="C3024" s="295" t="s">
        <v>224</v>
      </c>
      <c r="D3024" s="295" t="s">
        <v>40</v>
      </c>
      <c r="E3024" s="292">
        <v>0.73</v>
      </c>
      <c r="F3024" s="283">
        <v>4.13</v>
      </c>
      <c r="G3024" s="293">
        <v>3.01</v>
      </c>
    </row>
    <row r="3025" spans="1:7" ht="25.5" x14ac:dyDescent="0.2">
      <c r="A3025" s="294">
        <v>654</v>
      </c>
      <c r="B3025" s="284" t="s">
        <v>402</v>
      </c>
      <c r="C3025" s="295" t="s">
        <v>224</v>
      </c>
      <c r="D3025" s="295" t="s">
        <v>35</v>
      </c>
      <c r="E3025" s="292">
        <v>29</v>
      </c>
      <c r="F3025" s="283">
        <v>4.66</v>
      </c>
      <c r="G3025" s="293">
        <v>135.13999999999999</v>
      </c>
    </row>
    <row r="3026" spans="1:7" ht="25.5" x14ac:dyDescent="0.2">
      <c r="A3026" s="294" t="s">
        <v>280</v>
      </c>
      <c r="B3026" s="284" t="s">
        <v>281</v>
      </c>
      <c r="C3026" s="295" t="s">
        <v>207</v>
      </c>
      <c r="D3026" s="295" t="s">
        <v>210</v>
      </c>
      <c r="E3026" s="292">
        <v>0.43</v>
      </c>
      <c r="F3026" s="283">
        <v>20.55</v>
      </c>
      <c r="G3026" s="293">
        <v>8.84</v>
      </c>
    </row>
    <row r="3027" spans="1:7" ht="25.5" x14ac:dyDescent="0.2">
      <c r="A3027" s="294" t="s">
        <v>228</v>
      </c>
      <c r="B3027" s="284" t="s">
        <v>229</v>
      </c>
      <c r="C3027" s="295" t="s">
        <v>207</v>
      </c>
      <c r="D3027" s="295" t="s">
        <v>210</v>
      </c>
      <c r="E3027" s="292">
        <v>0.85</v>
      </c>
      <c r="F3027" s="283">
        <v>20.12</v>
      </c>
      <c r="G3027" s="293">
        <v>17.11</v>
      </c>
    </row>
    <row r="3028" spans="1:7" x14ac:dyDescent="0.2">
      <c r="A3028" s="294" t="s">
        <v>282</v>
      </c>
      <c r="B3028" s="284" t="s">
        <v>283</v>
      </c>
      <c r="C3028" s="295" t="s">
        <v>207</v>
      </c>
      <c r="D3028" s="295" t="s">
        <v>210</v>
      </c>
      <c r="E3028" s="292">
        <v>0.22</v>
      </c>
      <c r="F3028" s="283">
        <v>21.54</v>
      </c>
      <c r="G3028" s="293">
        <v>4.74</v>
      </c>
    </row>
    <row r="3029" spans="1:7" ht="38.25" x14ac:dyDescent="0.2">
      <c r="A3029" s="294" t="s">
        <v>310</v>
      </c>
      <c r="B3029" s="284" t="s">
        <v>311</v>
      </c>
      <c r="C3029" s="295" t="s">
        <v>207</v>
      </c>
      <c r="D3029" s="295" t="s">
        <v>210</v>
      </c>
      <c r="E3029" s="292">
        <v>5</v>
      </c>
      <c r="F3029" s="283">
        <v>20.07</v>
      </c>
      <c r="G3029" s="293">
        <v>100.35</v>
      </c>
    </row>
    <row r="3030" spans="1:7" ht="25.5" x14ac:dyDescent="0.2">
      <c r="A3030" s="294" t="s">
        <v>260</v>
      </c>
      <c r="B3030" s="284" t="s">
        <v>261</v>
      </c>
      <c r="C3030" s="295" t="s">
        <v>207</v>
      </c>
      <c r="D3030" s="295" t="s">
        <v>210</v>
      </c>
      <c r="E3030" s="292">
        <v>0.85</v>
      </c>
      <c r="F3030" s="283">
        <v>21.12</v>
      </c>
      <c r="G3030" s="293">
        <v>17.95</v>
      </c>
    </row>
    <row r="3031" spans="1:7" ht="25.5" x14ac:dyDescent="0.2">
      <c r="A3031" s="294" t="s">
        <v>312</v>
      </c>
      <c r="B3031" s="284" t="s">
        <v>313</v>
      </c>
      <c r="C3031" s="295" t="s">
        <v>207</v>
      </c>
      <c r="D3031" s="295" t="s">
        <v>210</v>
      </c>
      <c r="E3031" s="292">
        <v>5</v>
      </c>
      <c r="F3031" s="283">
        <v>23.53</v>
      </c>
      <c r="G3031" s="293">
        <v>117.66</v>
      </c>
    </row>
    <row r="3032" spans="1:7" x14ac:dyDescent="0.2">
      <c r="A3032" s="294" t="s">
        <v>288</v>
      </c>
      <c r="B3032" s="284" t="s">
        <v>289</v>
      </c>
      <c r="C3032" s="295" t="s">
        <v>207</v>
      </c>
      <c r="D3032" s="295" t="s">
        <v>210</v>
      </c>
      <c r="E3032" s="292">
        <v>4.0999999999999996</v>
      </c>
      <c r="F3032" s="283">
        <v>21.66</v>
      </c>
      <c r="G3032" s="293">
        <v>88.79</v>
      </c>
    </row>
    <row r="3033" spans="1:7" x14ac:dyDescent="0.2">
      <c r="A3033" s="294" t="s">
        <v>403</v>
      </c>
      <c r="B3033" s="284" t="s">
        <v>404</v>
      </c>
      <c r="C3033" s="295" t="s">
        <v>207</v>
      </c>
      <c r="D3033" s="295" t="s">
        <v>210</v>
      </c>
      <c r="E3033" s="292">
        <v>5.94</v>
      </c>
      <c r="F3033" s="283">
        <v>23.33</v>
      </c>
      <c r="G3033" s="293">
        <v>138.57</v>
      </c>
    </row>
    <row r="3034" spans="1:7" ht="25.5" x14ac:dyDescent="0.2">
      <c r="A3034" s="294" t="s">
        <v>246</v>
      </c>
      <c r="B3034" s="284" t="s">
        <v>247</v>
      </c>
      <c r="C3034" s="295" t="s">
        <v>207</v>
      </c>
      <c r="D3034" s="295" t="s">
        <v>210</v>
      </c>
      <c r="E3034" s="292">
        <v>5.5579999999999998</v>
      </c>
      <c r="F3034" s="283">
        <v>19.41</v>
      </c>
      <c r="G3034" s="293">
        <v>107.89</v>
      </c>
    </row>
    <row r="3035" spans="1:7" ht="25.5" x14ac:dyDescent="0.2">
      <c r="A3035" s="294" t="s">
        <v>380</v>
      </c>
      <c r="B3035" s="284" t="s">
        <v>381</v>
      </c>
      <c r="C3035" s="295" t="s">
        <v>224</v>
      </c>
      <c r="D3035" s="295" t="s">
        <v>38</v>
      </c>
      <c r="E3035" s="292">
        <v>0.21</v>
      </c>
      <c r="F3035" s="283">
        <v>170</v>
      </c>
      <c r="G3035" s="293">
        <v>35.700000000000003</v>
      </c>
    </row>
    <row r="3036" spans="1:7" x14ac:dyDescent="0.2">
      <c r="A3036" s="294" t="s">
        <v>1234</v>
      </c>
      <c r="B3036" s="284" t="s">
        <v>1235</v>
      </c>
      <c r="C3036" s="295" t="s">
        <v>224</v>
      </c>
      <c r="D3036" s="295" t="s">
        <v>38</v>
      </c>
      <c r="E3036" s="292">
        <v>0.08</v>
      </c>
      <c r="F3036" s="283">
        <v>154.13</v>
      </c>
      <c r="G3036" s="293">
        <v>12.33</v>
      </c>
    </row>
    <row r="3037" spans="1:7" x14ac:dyDescent="0.2">
      <c r="A3037" s="294" t="s">
        <v>2027</v>
      </c>
      <c r="B3037" s="284" t="s">
        <v>2028</v>
      </c>
      <c r="C3037" s="295" t="s">
        <v>224</v>
      </c>
      <c r="D3037" s="295" t="s">
        <v>40</v>
      </c>
      <c r="E3037" s="292">
        <v>10.7</v>
      </c>
      <c r="F3037" s="283">
        <v>0.19</v>
      </c>
      <c r="G3037" s="293">
        <v>2.0299999999999998</v>
      </c>
    </row>
    <row r="3038" spans="1:7" x14ac:dyDescent="0.2">
      <c r="A3038" s="294" t="s">
        <v>262</v>
      </c>
      <c r="B3038" s="284" t="s">
        <v>263</v>
      </c>
      <c r="C3038" s="295" t="s">
        <v>224</v>
      </c>
      <c r="D3038" s="295" t="s">
        <v>37</v>
      </c>
      <c r="E3038" s="292">
        <v>0.26</v>
      </c>
      <c r="F3038" s="283">
        <v>110.92</v>
      </c>
      <c r="G3038" s="293">
        <v>28.84</v>
      </c>
    </row>
    <row r="3039" spans="1:7" x14ac:dyDescent="0.2">
      <c r="A3039" s="294" t="s">
        <v>2029</v>
      </c>
      <c r="B3039" s="284" t="s">
        <v>2030</v>
      </c>
      <c r="C3039" s="295" t="s">
        <v>224</v>
      </c>
      <c r="D3039" s="295" t="s">
        <v>39</v>
      </c>
      <c r="E3039" s="292">
        <v>0.13</v>
      </c>
      <c r="F3039" s="283">
        <v>10.42</v>
      </c>
      <c r="G3039" s="293">
        <v>1.35</v>
      </c>
    </row>
    <row r="3040" spans="1:7" x14ac:dyDescent="0.2">
      <c r="A3040" s="294" t="s">
        <v>2031</v>
      </c>
      <c r="B3040" s="284" t="s">
        <v>2032</v>
      </c>
      <c r="C3040" s="295" t="s">
        <v>224</v>
      </c>
      <c r="D3040" s="295" t="s">
        <v>315</v>
      </c>
      <c r="E3040" s="292">
        <v>8.7999999999999995E-2</v>
      </c>
      <c r="F3040" s="283">
        <v>14.74</v>
      </c>
      <c r="G3040" s="293">
        <v>1.3</v>
      </c>
    </row>
    <row r="3041" spans="1:7" ht="25.5" x14ac:dyDescent="0.2">
      <c r="A3041" s="294" t="s">
        <v>2033</v>
      </c>
      <c r="B3041" s="284" t="s">
        <v>2034</v>
      </c>
      <c r="C3041" s="295" t="s">
        <v>224</v>
      </c>
      <c r="D3041" s="295" t="s">
        <v>35</v>
      </c>
      <c r="E3041" s="292">
        <v>0.26</v>
      </c>
      <c r="F3041" s="283">
        <v>844.62</v>
      </c>
      <c r="G3041" s="293">
        <v>219.6</v>
      </c>
    </row>
    <row r="3042" spans="1:7" ht="25.5" x14ac:dyDescent="0.2">
      <c r="A3042" s="294" t="s">
        <v>1755</v>
      </c>
      <c r="B3042" s="284" t="s">
        <v>1756</v>
      </c>
      <c r="C3042" s="295" t="s">
        <v>224</v>
      </c>
      <c r="D3042" s="295" t="s">
        <v>35</v>
      </c>
      <c r="E3042" s="292">
        <v>3.5</v>
      </c>
      <c r="F3042" s="283">
        <v>3.34</v>
      </c>
      <c r="G3042" s="293">
        <v>11.69</v>
      </c>
    </row>
    <row r="3043" spans="1:7" ht="63.75" x14ac:dyDescent="0.2">
      <c r="A3043" s="294" t="s">
        <v>1757</v>
      </c>
      <c r="B3043" s="284" t="s">
        <v>1758</v>
      </c>
      <c r="C3043" s="295" t="s">
        <v>224</v>
      </c>
      <c r="D3043" s="295" t="s">
        <v>315</v>
      </c>
      <c r="E3043" s="292">
        <v>1.7</v>
      </c>
      <c r="F3043" s="283">
        <v>39.44</v>
      </c>
      <c r="G3043" s="293">
        <v>67.05</v>
      </c>
    </row>
    <row r="3044" spans="1:7" ht="25.5" x14ac:dyDescent="0.2">
      <c r="A3044" s="294" t="s">
        <v>405</v>
      </c>
      <c r="B3044" s="284" t="s">
        <v>406</v>
      </c>
      <c r="C3044" s="295" t="s">
        <v>224</v>
      </c>
      <c r="D3044" s="295" t="s">
        <v>315</v>
      </c>
      <c r="E3044" s="292">
        <v>1</v>
      </c>
      <c r="F3044" s="283">
        <v>14.15</v>
      </c>
      <c r="G3044" s="293">
        <v>14.15</v>
      </c>
    </row>
    <row r="3045" spans="1:7" ht="51" x14ac:dyDescent="0.2">
      <c r="A3045" s="294" t="s">
        <v>407</v>
      </c>
      <c r="B3045" s="284" t="s">
        <v>408</v>
      </c>
      <c r="C3045" s="295" t="s">
        <v>224</v>
      </c>
      <c r="D3045" s="295" t="s">
        <v>315</v>
      </c>
      <c r="E3045" s="292">
        <v>1.05</v>
      </c>
      <c r="F3045" s="283">
        <v>33.35</v>
      </c>
      <c r="G3045" s="293">
        <v>35.020000000000003</v>
      </c>
    </row>
    <row r="3046" spans="1:7" ht="25.5" x14ac:dyDescent="0.2">
      <c r="A3046" s="294" t="s">
        <v>1759</v>
      </c>
      <c r="B3046" s="284" t="s">
        <v>1760</v>
      </c>
      <c r="C3046" s="295" t="s">
        <v>224</v>
      </c>
      <c r="D3046" s="295" t="s">
        <v>315</v>
      </c>
      <c r="E3046" s="292">
        <v>0.81</v>
      </c>
      <c r="F3046" s="283">
        <v>43.86</v>
      </c>
      <c r="G3046" s="293">
        <v>35.53</v>
      </c>
    </row>
    <row r="3047" spans="1:7" ht="25.5" x14ac:dyDescent="0.2">
      <c r="A3047" s="294" t="s">
        <v>2035</v>
      </c>
      <c r="B3047" s="284" t="s">
        <v>2036</v>
      </c>
      <c r="C3047" s="295" t="s">
        <v>224</v>
      </c>
      <c r="D3047" s="295" t="s">
        <v>40</v>
      </c>
      <c r="E3047" s="292">
        <v>2</v>
      </c>
      <c r="F3047" s="283">
        <v>174.77</v>
      </c>
      <c r="G3047" s="293">
        <v>349.54</v>
      </c>
    </row>
    <row r="3048" spans="1:7" ht="51" x14ac:dyDescent="0.2">
      <c r="A3048" s="294" t="s">
        <v>2037</v>
      </c>
      <c r="B3048" s="284" t="s">
        <v>2038</v>
      </c>
      <c r="C3048" s="295" t="s">
        <v>224</v>
      </c>
      <c r="D3048" s="295" t="s">
        <v>35</v>
      </c>
      <c r="E3048" s="292">
        <v>1</v>
      </c>
      <c r="F3048" s="283">
        <v>509.98</v>
      </c>
      <c r="G3048" s="293">
        <v>509.98</v>
      </c>
    </row>
    <row r="3049" spans="1:7" ht="25.5" x14ac:dyDescent="0.2">
      <c r="A3049" s="294" t="s">
        <v>2039</v>
      </c>
      <c r="B3049" s="284" t="s">
        <v>2040</v>
      </c>
      <c r="C3049" s="295" t="s">
        <v>224</v>
      </c>
      <c r="D3049" s="295" t="s">
        <v>35</v>
      </c>
      <c r="E3049" s="292">
        <v>1</v>
      </c>
      <c r="F3049" s="283">
        <v>408.34</v>
      </c>
      <c r="G3049" s="293">
        <v>408.34</v>
      </c>
    </row>
    <row r="3050" spans="1:7" ht="25.5" x14ac:dyDescent="0.2">
      <c r="A3050" s="294" t="s">
        <v>2041</v>
      </c>
      <c r="B3050" s="284" t="s">
        <v>2042</v>
      </c>
      <c r="C3050" s="295" t="s">
        <v>224</v>
      </c>
      <c r="D3050" s="295" t="s">
        <v>35</v>
      </c>
      <c r="E3050" s="292">
        <v>1</v>
      </c>
      <c r="F3050" s="283">
        <v>66.38</v>
      </c>
      <c r="G3050" s="293">
        <v>66.38</v>
      </c>
    </row>
    <row r="3051" spans="1:7" x14ac:dyDescent="0.2">
      <c r="A3051" s="294" t="s">
        <v>2043</v>
      </c>
      <c r="B3051" s="284" t="s">
        <v>2044</v>
      </c>
      <c r="C3051" s="295" t="s">
        <v>224</v>
      </c>
      <c r="D3051" s="295" t="s">
        <v>35</v>
      </c>
      <c r="E3051" s="292">
        <v>2</v>
      </c>
      <c r="F3051" s="283">
        <v>68.53</v>
      </c>
      <c r="G3051" s="293">
        <v>137.06</v>
      </c>
    </row>
    <row r="3052" spans="1:7" ht="51" x14ac:dyDescent="0.2">
      <c r="A3052" s="294" t="s">
        <v>2045</v>
      </c>
      <c r="B3052" s="284" t="s">
        <v>2046</v>
      </c>
      <c r="C3052" s="295" t="s">
        <v>250</v>
      </c>
      <c r="D3052" s="295" t="s">
        <v>210</v>
      </c>
      <c r="E3052" s="292">
        <v>0.08</v>
      </c>
      <c r="F3052" s="283">
        <v>29.83</v>
      </c>
      <c r="G3052" s="293">
        <v>2.39</v>
      </c>
    </row>
    <row r="3053" spans="1:7" ht="25.5" x14ac:dyDescent="0.2">
      <c r="A3053" s="294" t="s">
        <v>2047</v>
      </c>
      <c r="B3053" s="284" t="s">
        <v>2048</v>
      </c>
      <c r="C3053" s="295" t="s">
        <v>224</v>
      </c>
      <c r="D3053" s="295" t="s">
        <v>35</v>
      </c>
      <c r="E3053" s="292">
        <v>1</v>
      </c>
      <c r="F3053" s="283">
        <v>186.76</v>
      </c>
      <c r="G3053" s="293">
        <v>186.76</v>
      </c>
    </row>
    <row r="3054" spans="1:7" ht="25.5" x14ac:dyDescent="0.2">
      <c r="A3054" s="294" t="s">
        <v>2049</v>
      </c>
      <c r="B3054" s="284" t="s">
        <v>2050</v>
      </c>
      <c r="C3054" s="295" t="s">
        <v>224</v>
      </c>
      <c r="D3054" s="295" t="s">
        <v>35</v>
      </c>
      <c r="E3054" s="292">
        <v>2</v>
      </c>
      <c r="F3054" s="283">
        <v>239.08</v>
      </c>
      <c r="G3054" s="293">
        <v>478.16</v>
      </c>
    </row>
    <row r="3055" spans="1:7" ht="25.5" x14ac:dyDescent="0.2">
      <c r="A3055" s="294" t="s">
        <v>2051</v>
      </c>
      <c r="B3055" s="284" t="s">
        <v>2052</v>
      </c>
      <c r="C3055" s="295" t="s">
        <v>224</v>
      </c>
      <c r="D3055" s="295" t="s">
        <v>35</v>
      </c>
      <c r="E3055" s="292">
        <v>1.5</v>
      </c>
      <c r="F3055" s="283">
        <v>0.77</v>
      </c>
      <c r="G3055" s="293">
        <v>1.1599999999999999</v>
      </c>
    </row>
    <row r="3056" spans="1:7" x14ac:dyDescent="0.2">
      <c r="A3056" s="296" t="s">
        <v>213</v>
      </c>
      <c r="B3056" s="297"/>
      <c r="C3056" s="297"/>
      <c r="D3056" s="297"/>
      <c r="E3056" s="297"/>
      <c r="F3056" s="297"/>
      <c r="G3056" s="298">
        <v>405.73</v>
      </c>
    </row>
    <row r="3057" spans="1:7" x14ac:dyDescent="0.2">
      <c r="A3057" s="296" t="s">
        <v>214</v>
      </c>
      <c r="B3057" s="297"/>
      <c r="C3057" s="297"/>
      <c r="D3057" s="297"/>
      <c r="E3057" s="297"/>
      <c r="F3057" s="297"/>
      <c r="G3057" s="298">
        <v>3179.34</v>
      </c>
    </row>
    <row r="3058" spans="1:7" x14ac:dyDescent="0.2">
      <c r="A3058" s="296" t="s">
        <v>215</v>
      </c>
      <c r="B3058" s="297"/>
      <c r="C3058" s="297"/>
      <c r="D3058" s="297"/>
      <c r="E3058" s="297"/>
      <c r="F3058" s="297"/>
      <c r="G3058" s="299">
        <v>3585.07</v>
      </c>
    </row>
    <row r="3059" spans="1:7" x14ac:dyDescent="0.2">
      <c r="A3059" s="296" t="s">
        <v>2158</v>
      </c>
      <c r="B3059" s="297"/>
      <c r="C3059" s="297"/>
      <c r="D3059" s="297"/>
      <c r="E3059" s="297"/>
      <c r="F3059" s="297"/>
      <c r="G3059" s="298">
        <v>466.63</v>
      </c>
    </row>
    <row r="3060" spans="1:7" x14ac:dyDescent="0.2">
      <c r="A3060" s="296" t="s">
        <v>217</v>
      </c>
      <c r="B3060" s="297"/>
      <c r="C3060" s="297"/>
      <c r="D3060" s="297"/>
      <c r="E3060" s="297"/>
      <c r="F3060" s="297"/>
      <c r="G3060" s="298">
        <v>850.86000000000024</v>
      </c>
    </row>
    <row r="3061" spans="1:7" x14ac:dyDescent="0.2">
      <c r="A3061" s="296" t="s">
        <v>218</v>
      </c>
      <c r="B3061" s="297"/>
      <c r="C3061" s="297"/>
      <c r="D3061" s="297"/>
      <c r="E3061" s="297"/>
      <c r="F3061" s="297"/>
      <c r="G3061" s="298">
        <v>0</v>
      </c>
    </row>
    <row r="3062" spans="1:7" x14ac:dyDescent="0.2">
      <c r="A3062" s="296" t="s">
        <v>219</v>
      </c>
      <c r="B3062" s="297"/>
      <c r="C3062" s="297"/>
      <c r="D3062" s="297"/>
      <c r="E3062" s="297"/>
      <c r="F3062" s="297"/>
      <c r="G3062" s="298">
        <v>1317.4900000000002</v>
      </c>
    </row>
    <row r="3063" spans="1:7" x14ac:dyDescent="0.2">
      <c r="A3063" s="296" t="s">
        <v>220</v>
      </c>
      <c r="B3063" s="297"/>
      <c r="C3063" s="297"/>
      <c r="D3063" s="297"/>
      <c r="E3063" s="297"/>
      <c r="F3063" s="297"/>
      <c r="G3063" s="299">
        <f>ROUND(G3058+G3062,2)</f>
        <v>4902.5600000000004</v>
      </c>
    </row>
    <row r="3064" spans="1:7" x14ac:dyDescent="0.2">
      <c r="A3064" s="296" t="s">
        <v>221</v>
      </c>
      <c r="B3064" s="297"/>
      <c r="C3064" s="297"/>
      <c r="D3064" s="297"/>
      <c r="E3064" s="297"/>
      <c r="F3064" s="297"/>
      <c r="G3064" s="298">
        <v>1</v>
      </c>
    </row>
    <row r="3065" spans="1:7" x14ac:dyDescent="0.2">
      <c r="A3065" s="296" t="s">
        <v>222</v>
      </c>
      <c r="B3065" s="297"/>
      <c r="C3065" s="297"/>
      <c r="D3065" s="297"/>
      <c r="E3065" s="297"/>
      <c r="F3065" s="297"/>
      <c r="G3065" s="299">
        <f>ROUND(G3063*G3064,2)</f>
        <v>4902.5600000000004</v>
      </c>
    </row>
    <row r="3066" spans="1:7" x14ac:dyDescent="0.2">
      <c r="A3066" s="300"/>
      <c r="B3066" s="301"/>
      <c r="C3066" s="301"/>
      <c r="D3066" s="301"/>
      <c r="E3066" s="301"/>
      <c r="F3066" s="301"/>
      <c r="G3066" s="302"/>
    </row>
    <row r="3067" spans="1:7" x14ac:dyDescent="0.2">
      <c r="A3067" s="287" t="s">
        <v>680</v>
      </c>
      <c r="B3067" s="290" t="s">
        <v>681</v>
      </c>
      <c r="C3067" s="291" t="s">
        <v>207</v>
      </c>
      <c r="D3067" s="291" t="s">
        <v>35</v>
      </c>
      <c r="E3067" s="292"/>
      <c r="F3067" s="283"/>
      <c r="G3067" s="293"/>
    </row>
    <row r="3068" spans="1:7" ht="25.5" x14ac:dyDescent="0.2">
      <c r="A3068" s="294" t="s">
        <v>253</v>
      </c>
      <c r="B3068" s="284" t="s">
        <v>254</v>
      </c>
      <c r="C3068" s="295" t="s">
        <v>207</v>
      </c>
      <c r="D3068" s="295" t="s">
        <v>210</v>
      </c>
      <c r="E3068" s="292">
        <v>0.3</v>
      </c>
      <c r="F3068" s="283">
        <v>20.85</v>
      </c>
      <c r="G3068" s="293">
        <v>6.25</v>
      </c>
    </row>
    <row r="3069" spans="1:7" ht="25.5" x14ac:dyDescent="0.2">
      <c r="A3069" s="294" t="s">
        <v>255</v>
      </c>
      <c r="B3069" s="284" t="s">
        <v>256</v>
      </c>
      <c r="C3069" s="295" t="s">
        <v>207</v>
      </c>
      <c r="D3069" s="295" t="s">
        <v>210</v>
      </c>
      <c r="E3069" s="292">
        <v>0.3</v>
      </c>
      <c r="F3069" s="283">
        <v>25.93</v>
      </c>
      <c r="G3069" s="293">
        <v>7.78</v>
      </c>
    </row>
    <row r="3070" spans="1:7" ht="51" x14ac:dyDescent="0.2">
      <c r="A3070" s="294" t="s">
        <v>1286</v>
      </c>
      <c r="B3070" s="284" t="s">
        <v>1287</v>
      </c>
      <c r="C3070" s="295" t="s">
        <v>224</v>
      </c>
      <c r="D3070" s="295" t="s">
        <v>35</v>
      </c>
      <c r="E3070" s="292">
        <v>1</v>
      </c>
      <c r="F3070" s="283">
        <v>318.01</v>
      </c>
      <c r="G3070" s="293">
        <v>318.01</v>
      </c>
    </row>
    <row r="3071" spans="1:7" x14ac:dyDescent="0.2">
      <c r="A3071" s="296" t="s">
        <v>213</v>
      </c>
      <c r="B3071" s="297"/>
      <c r="C3071" s="297"/>
      <c r="D3071" s="297"/>
      <c r="E3071" s="297"/>
      <c r="F3071" s="297"/>
      <c r="G3071" s="298">
        <v>8.4499999999999993</v>
      </c>
    </row>
    <row r="3072" spans="1:7" x14ac:dyDescent="0.2">
      <c r="A3072" s="296" t="s">
        <v>214</v>
      </c>
      <c r="B3072" s="297"/>
      <c r="C3072" s="297"/>
      <c r="D3072" s="297"/>
      <c r="E3072" s="297"/>
      <c r="F3072" s="297"/>
      <c r="G3072" s="298">
        <v>323.59000000000003</v>
      </c>
    </row>
    <row r="3073" spans="1:7" x14ac:dyDescent="0.2">
      <c r="A3073" s="296" t="s">
        <v>215</v>
      </c>
      <c r="B3073" s="297"/>
      <c r="C3073" s="297"/>
      <c r="D3073" s="297"/>
      <c r="E3073" s="297"/>
      <c r="F3073" s="297"/>
      <c r="G3073" s="299">
        <v>332.04</v>
      </c>
    </row>
    <row r="3074" spans="1:7" x14ac:dyDescent="0.2">
      <c r="A3074" s="296" t="s">
        <v>2158</v>
      </c>
      <c r="B3074" s="297"/>
      <c r="C3074" s="297"/>
      <c r="D3074" s="297"/>
      <c r="E3074" s="297"/>
      <c r="F3074" s="297"/>
      <c r="G3074" s="298">
        <v>9.7200000000000006</v>
      </c>
    </row>
    <row r="3075" spans="1:7" x14ac:dyDescent="0.2">
      <c r="A3075" s="296" t="s">
        <v>217</v>
      </c>
      <c r="B3075" s="297"/>
      <c r="C3075" s="297"/>
      <c r="D3075" s="297"/>
      <c r="E3075" s="297"/>
      <c r="F3075" s="297"/>
      <c r="G3075" s="298">
        <v>71.769999999999953</v>
      </c>
    </row>
    <row r="3076" spans="1:7" x14ac:dyDescent="0.2">
      <c r="A3076" s="296" t="s">
        <v>218</v>
      </c>
      <c r="B3076" s="297"/>
      <c r="C3076" s="297"/>
      <c r="D3076" s="297"/>
      <c r="E3076" s="297"/>
      <c r="F3076" s="297"/>
      <c r="G3076" s="298">
        <v>0</v>
      </c>
    </row>
    <row r="3077" spans="1:7" x14ac:dyDescent="0.2">
      <c r="A3077" s="296" t="s">
        <v>219</v>
      </c>
      <c r="B3077" s="297"/>
      <c r="C3077" s="297"/>
      <c r="D3077" s="297"/>
      <c r="E3077" s="297"/>
      <c r="F3077" s="297"/>
      <c r="G3077" s="298">
        <v>81.489999999999952</v>
      </c>
    </row>
    <row r="3078" spans="1:7" x14ac:dyDescent="0.2">
      <c r="A3078" s="296" t="s">
        <v>220</v>
      </c>
      <c r="B3078" s="297"/>
      <c r="C3078" s="297"/>
      <c r="D3078" s="297"/>
      <c r="E3078" s="297"/>
      <c r="F3078" s="297"/>
      <c r="G3078" s="299">
        <f>ROUND(G3073+G3077,2)</f>
        <v>413.53</v>
      </c>
    </row>
    <row r="3079" spans="1:7" x14ac:dyDescent="0.2">
      <c r="A3079" s="296" t="s">
        <v>221</v>
      </c>
      <c r="B3079" s="297"/>
      <c r="C3079" s="297"/>
      <c r="D3079" s="297"/>
      <c r="E3079" s="297"/>
      <c r="F3079" s="297"/>
      <c r="G3079" s="298">
        <v>2</v>
      </c>
    </row>
    <row r="3080" spans="1:7" x14ac:dyDescent="0.2">
      <c r="A3080" s="296" t="s">
        <v>222</v>
      </c>
      <c r="B3080" s="297"/>
      <c r="C3080" s="297"/>
      <c r="D3080" s="297"/>
      <c r="E3080" s="297"/>
      <c r="F3080" s="297"/>
      <c r="G3080" s="299">
        <f>ROUND(G3078*G3079,2)</f>
        <v>827.06</v>
      </c>
    </row>
    <row r="3081" spans="1:7" x14ac:dyDescent="0.2">
      <c r="A3081" s="300"/>
      <c r="B3081" s="301"/>
      <c r="C3081" s="301"/>
      <c r="D3081" s="301"/>
      <c r="E3081" s="301"/>
      <c r="F3081" s="301"/>
      <c r="G3081" s="302"/>
    </row>
    <row r="3082" spans="1:7" ht="38.25" x14ac:dyDescent="0.2">
      <c r="A3082" s="287" t="s">
        <v>682</v>
      </c>
      <c r="B3082" s="290" t="s">
        <v>683</v>
      </c>
      <c r="C3082" s="291" t="s">
        <v>207</v>
      </c>
      <c r="D3082" s="291" t="s">
        <v>35</v>
      </c>
      <c r="E3082" s="292"/>
      <c r="F3082" s="283"/>
      <c r="G3082" s="293"/>
    </row>
    <row r="3083" spans="1:7" ht="25.5" x14ac:dyDescent="0.2">
      <c r="A3083" s="294" t="s">
        <v>253</v>
      </c>
      <c r="B3083" s="284" t="s">
        <v>254</v>
      </c>
      <c r="C3083" s="295" t="s">
        <v>207</v>
      </c>
      <c r="D3083" s="295" t="s">
        <v>210</v>
      </c>
      <c r="E3083" s="292">
        <v>0.2</v>
      </c>
      <c r="F3083" s="283">
        <v>20.85</v>
      </c>
      <c r="G3083" s="293">
        <v>4.17</v>
      </c>
    </row>
    <row r="3084" spans="1:7" ht="25.5" x14ac:dyDescent="0.2">
      <c r="A3084" s="294" t="s">
        <v>255</v>
      </c>
      <c r="B3084" s="284" t="s">
        <v>256</v>
      </c>
      <c r="C3084" s="295" t="s">
        <v>207</v>
      </c>
      <c r="D3084" s="295" t="s">
        <v>210</v>
      </c>
      <c r="E3084" s="292">
        <v>0.4</v>
      </c>
      <c r="F3084" s="283">
        <v>25.93</v>
      </c>
      <c r="G3084" s="293">
        <v>10.37</v>
      </c>
    </row>
    <row r="3085" spans="1:7" ht="25.5" x14ac:dyDescent="0.2">
      <c r="A3085" s="294" t="s">
        <v>1288</v>
      </c>
      <c r="B3085" s="284" t="s">
        <v>1289</v>
      </c>
      <c r="C3085" s="295" t="s">
        <v>224</v>
      </c>
      <c r="D3085" s="295" t="s">
        <v>35</v>
      </c>
      <c r="E3085" s="292">
        <v>1</v>
      </c>
      <c r="F3085" s="283">
        <v>808.17</v>
      </c>
      <c r="G3085" s="293">
        <v>808.17</v>
      </c>
    </row>
    <row r="3086" spans="1:7" x14ac:dyDescent="0.2">
      <c r="A3086" s="296" t="s">
        <v>213</v>
      </c>
      <c r="B3086" s="297"/>
      <c r="C3086" s="297"/>
      <c r="D3086" s="297"/>
      <c r="E3086" s="297"/>
      <c r="F3086" s="297"/>
      <c r="G3086" s="298">
        <v>8.9600000000000009</v>
      </c>
    </row>
    <row r="3087" spans="1:7" x14ac:dyDescent="0.2">
      <c r="A3087" s="296" t="s">
        <v>214</v>
      </c>
      <c r="B3087" s="297"/>
      <c r="C3087" s="297"/>
      <c r="D3087" s="297"/>
      <c r="E3087" s="297"/>
      <c r="F3087" s="297"/>
      <c r="G3087" s="298">
        <v>813.75</v>
      </c>
    </row>
    <row r="3088" spans="1:7" x14ac:dyDescent="0.2">
      <c r="A3088" s="296" t="s">
        <v>215</v>
      </c>
      <c r="B3088" s="297"/>
      <c r="C3088" s="297"/>
      <c r="D3088" s="297"/>
      <c r="E3088" s="297"/>
      <c r="F3088" s="297"/>
      <c r="G3088" s="299">
        <v>822.71</v>
      </c>
    </row>
    <row r="3089" spans="1:7" x14ac:dyDescent="0.2">
      <c r="A3089" s="296" t="s">
        <v>2158</v>
      </c>
      <c r="B3089" s="297"/>
      <c r="C3089" s="297"/>
      <c r="D3089" s="297"/>
      <c r="E3089" s="297"/>
      <c r="F3089" s="297"/>
      <c r="G3089" s="298">
        <v>10.31</v>
      </c>
    </row>
    <row r="3090" spans="1:7" x14ac:dyDescent="0.2">
      <c r="A3090" s="296" t="s">
        <v>217</v>
      </c>
      <c r="B3090" s="297"/>
      <c r="C3090" s="297"/>
      <c r="D3090" s="297"/>
      <c r="E3090" s="297"/>
      <c r="F3090" s="297"/>
      <c r="G3090" s="298">
        <v>174.93</v>
      </c>
    </row>
    <row r="3091" spans="1:7" x14ac:dyDescent="0.2">
      <c r="A3091" s="296" t="s">
        <v>218</v>
      </c>
      <c r="B3091" s="297"/>
      <c r="C3091" s="297"/>
      <c r="D3091" s="297"/>
      <c r="E3091" s="297"/>
      <c r="F3091" s="297"/>
      <c r="G3091" s="298">
        <v>0</v>
      </c>
    </row>
    <row r="3092" spans="1:7" x14ac:dyDescent="0.2">
      <c r="A3092" s="296" t="s">
        <v>219</v>
      </c>
      <c r="B3092" s="297"/>
      <c r="C3092" s="297"/>
      <c r="D3092" s="297"/>
      <c r="E3092" s="297"/>
      <c r="F3092" s="297"/>
      <c r="G3092" s="298">
        <v>185.24</v>
      </c>
    </row>
    <row r="3093" spans="1:7" x14ac:dyDescent="0.2">
      <c r="A3093" s="296" t="s">
        <v>220</v>
      </c>
      <c r="B3093" s="297"/>
      <c r="C3093" s="297"/>
      <c r="D3093" s="297"/>
      <c r="E3093" s="297"/>
      <c r="F3093" s="297"/>
      <c r="G3093" s="299">
        <f>ROUND(G3088+G3092,2)</f>
        <v>1007.95</v>
      </c>
    </row>
    <row r="3094" spans="1:7" x14ac:dyDescent="0.2">
      <c r="A3094" s="296" t="s">
        <v>221</v>
      </c>
      <c r="B3094" s="297"/>
      <c r="C3094" s="297"/>
      <c r="D3094" s="297"/>
      <c r="E3094" s="297"/>
      <c r="F3094" s="297"/>
      <c r="G3094" s="298">
        <v>1</v>
      </c>
    </row>
    <row r="3095" spans="1:7" x14ac:dyDescent="0.2">
      <c r="A3095" s="296" t="s">
        <v>222</v>
      </c>
      <c r="B3095" s="297"/>
      <c r="C3095" s="297"/>
      <c r="D3095" s="297"/>
      <c r="E3095" s="297"/>
      <c r="F3095" s="297"/>
      <c r="G3095" s="299">
        <f>ROUND(G3093*G3094,2)</f>
        <v>1007.95</v>
      </c>
    </row>
    <row r="3096" spans="1:7" x14ac:dyDescent="0.2">
      <c r="A3096" s="300"/>
      <c r="B3096" s="301"/>
      <c r="C3096" s="301"/>
      <c r="D3096" s="301"/>
      <c r="E3096" s="301"/>
      <c r="F3096" s="301"/>
      <c r="G3096" s="302"/>
    </row>
    <row r="3097" spans="1:7" ht="25.5" x14ac:dyDescent="0.2">
      <c r="A3097" s="287" t="s">
        <v>684</v>
      </c>
      <c r="B3097" s="290" t="s">
        <v>685</v>
      </c>
      <c r="C3097" s="291" t="s">
        <v>207</v>
      </c>
      <c r="D3097" s="291" t="s">
        <v>35</v>
      </c>
      <c r="E3097" s="292"/>
      <c r="F3097" s="283"/>
      <c r="G3097" s="293"/>
    </row>
    <row r="3098" spans="1:7" ht="25.5" x14ac:dyDescent="0.2">
      <c r="A3098" s="294" t="s">
        <v>253</v>
      </c>
      <c r="B3098" s="284" t="s">
        <v>254</v>
      </c>
      <c r="C3098" s="295" t="s">
        <v>207</v>
      </c>
      <c r="D3098" s="295" t="s">
        <v>210</v>
      </c>
      <c r="E3098" s="292">
        <v>1</v>
      </c>
      <c r="F3098" s="283">
        <v>20.85</v>
      </c>
      <c r="G3098" s="293">
        <v>20.85</v>
      </c>
    </row>
    <row r="3099" spans="1:7" ht="25.5" x14ac:dyDescent="0.2">
      <c r="A3099" s="294" t="s">
        <v>255</v>
      </c>
      <c r="B3099" s="284" t="s">
        <v>256</v>
      </c>
      <c r="C3099" s="295" t="s">
        <v>207</v>
      </c>
      <c r="D3099" s="295" t="s">
        <v>210</v>
      </c>
      <c r="E3099" s="292">
        <v>1</v>
      </c>
      <c r="F3099" s="283">
        <v>25.93</v>
      </c>
      <c r="G3099" s="293">
        <v>25.93</v>
      </c>
    </row>
    <row r="3100" spans="1:7" ht="38.25" x14ac:dyDescent="0.2">
      <c r="A3100" s="294" t="s">
        <v>1290</v>
      </c>
      <c r="B3100" s="284" t="s">
        <v>1291</v>
      </c>
      <c r="C3100" s="295" t="s">
        <v>224</v>
      </c>
      <c r="D3100" s="295" t="s">
        <v>35</v>
      </c>
      <c r="E3100" s="292">
        <v>1</v>
      </c>
      <c r="F3100" s="283">
        <v>188.83</v>
      </c>
      <c r="G3100" s="293">
        <v>188.83</v>
      </c>
    </row>
    <row r="3101" spans="1:7" x14ac:dyDescent="0.2">
      <c r="A3101" s="296" t="s">
        <v>213</v>
      </c>
      <c r="B3101" s="297"/>
      <c r="C3101" s="297"/>
      <c r="D3101" s="297"/>
      <c r="E3101" s="297"/>
      <c r="F3101" s="297"/>
      <c r="G3101" s="298">
        <v>28.17</v>
      </c>
    </row>
    <row r="3102" spans="1:7" x14ac:dyDescent="0.2">
      <c r="A3102" s="296" t="s">
        <v>214</v>
      </c>
      <c r="B3102" s="297"/>
      <c r="C3102" s="297"/>
      <c r="D3102" s="297"/>
      <c r="E3102" s="297"/>
      <c r="F3102" s="297"/>
      <c r="G3102" s="298">
        <v>207.43</v>
      </c>
    </row>
    <row r="3103" spans="1:7" x14ac:dyDescent="0.2">
      <c r="A3103" s="296" t="s">
        <v>215</v>
      </c>
      <c r="B3103" s="297"/>
      <c r="C3103" s="297"/>
      <c r="D3103" s="297"/>
      <c r="E3103" s="297"/>
      <c r="F3103" s="297"/>
      <c r="G3103" s="299">
        <v>235.6</v>
      </c>
    </row>
    <row r="3104" spans="1:7" x14ac:dyDescent="0.2">
      <c r="A3104" s="296" t="s">
        <v>2158</v>
      </c>
      <c r="B3104" s="297"/>
      <c r="C3104" s="297"/>
      <c r="D3104" s="297"/>
      <c r="E3104" s="297"/>
      <c r="F3104" s="297"/>
      <c r="G3104" s="298">
        <v>32.4</v>
      </c>
    </row>
    <row r="3105" spans="1:7" x14ac:dyDescent="0.2">
      <c r="A3105" s="296" t="s">
        <v>217</v>
      </c>
      <c r="B3105" s="297"/>
      <c r="C3105" s="297"/>
      <c r="D3105" s="297"/>
      <c r="E3105" s="297"/>
      <c r="F3105" s="297"/>
      <c r="G3105" s="298">
        <v>56.289999999776484</v>
      </c>
    </row>
    <row r="3106" spans="1:7" x14ac:dyDescent="0.2">
      <c r="A3106" s="296" t="s">
        <v>218</v>
      </c>
      <c r="B3106" s="297"/>
      <c r="C3106" s="297"/>
      <c r="D3106" s="297"/>
      <c r="E3106" s="297"/>
      <c r="F3106" s="297"/>
      <c r="G3106" s="298">
        <v>0</v>
      </c>
    </row>
    <row r="3107" spans="1:7" x14ac:dyDescent="0.2">
      <c r="A3107" s="296" t="s">
        <v>219</v>
      </c>
      <c r="B3107" s="297"/>
      <c r="C3107" s="297"/>
      <c r="D3107" s="297"/>
      <c r="E3107" s="297"/>
      <c r="F3107" s="297"/>
      <c r="G3107" s="298">
        <v>88.690000000000026</v>
      </c>
    </row>
    <row r="3108" spans="1:7" x14ac:dyDescent="0.2">
      <c r="A3108" s="296" t="s">
        <v>220</v>
      </c>
      <c r="B3108" s="297"/>
      <c r="C3108" s="297"/>
      <c r="D3108" s="297"/>
      <c r="E3108" s="297"/>
      <c r="F3108" s="297"/>
      <c r="G3108" s="299">
        <f>ROUND(G3103+G3107,2)</f>
        <v>324.29000000000002</v>
      </c>
    </row>
    <row r="3109" spans="1:7" x14ac:dyDescent="0.2">
      <c r="A3109" s="296" t="s">
        <v>221</v>
      </c>
      <c r="B3109" s="297"/>
      <c r="C3109" s="297"/>
      <c r="D3109" s="297"/>
      <c r="E3109" s="297"/>
      <c r="F3109" s="297"/>
      <c r="G3109" s="298">
        <v>35</v>
      </c>
    </row>
    <row r="3110" spans="1:7" x14ac:dyDescent="0.2">
      <c r="A3110" s="296" t="s">
        <v>222</v>
      </c>
      <c r="B3110" s="297"/>
      <c r="C3110" s="297"/>
      <c r="D3110" s="297"/>
      <c r="E3110" s="297"/>
      <c r="F3110" s="297"/>
      <c r="G3110" s="299">
        <f>ROUND(G3108*G3109,2)</f>
        <v>11350.15</v>
      </c>
    </row>
    <row r="3111" spans="1:7" x14ac:dyDescent="0.2">
      <c r="A3111" s="300"/>
      <c r="B3111" s="301"/>
      <c r="C3111" s="301"/>
      <c r="D3111" s="301"/>
      <c r="E3111" s="301"/>
      <c r="F3111" s="301"/>
      <c r="G3111" s="302"/>
    </row>
    <row r="3112" spans="1:7" ht="25.5" x14ac:dyDescent="0.2">
      <c r="A3112" s="287" t="s">
        <v>2007</v>
      </c>
      <c r="B3112" s="290" t="s">
        <v>2008</v>
      </c>
      <c r="C3112" s="291" t="s">
        <v>207</v>
      </c>
      <c r="D3112" s="291" t="s">
        <v>35</v>
      </c>
      <c r="E3112" s="292"/>
      <c r="F3112" s="283"/>
      <c r="G3112" s="293"/>
    </row>
    <row r="3113" spans="1:7" ht="25.5" x14ac:dyDescent="0.2">
      <c r="A3113" s="294" t="s">
        <v>253</v>
      </c>
      <c r="B3113" s="284" t="s">
        <v>254</v>
      </c>
      <c r="C3113" s="295" t="s">
        <v>207</v>
      </c>
      <c r="D3113" s="295" t="s">
        <v>210</v>
      </c>
      <c r="E3113" s="292">
        <v>0.3</v>
      </c>
      <c r="F3113" s="283">
        <v>20.85</v>
      </c>
      <c r="G3113" s="293">
        <v>6.25</v>
      </c>
    </row>
    <row r="3114" spans="1:7" ht="25.5" x14ac:dyDescent="0.2">
      <c r="A3114" s="294" t="s">
        <v>255</v>
      </c>
      <c r="B3114" s="284" t="s">
        <v>256</v>
      </c>
      <c r="C3114" s="295" t="s">
        <v>207</v>
      </c>
      <c r="D3114" s="295" t="s">
        <v>210</v>
      </c>
      <c r="E3114" s="292">
        <v>0.3</v>
      </c>
      <c r="F3114" s="283">
        <v>25.93</v>
      </c>
      <c r="G3114" s="293">
        <v>7.78</v>
      </c>
    </row>
    <row r="3115" spans="1:7" ht="25.5" x14ac:dyDescent="0.2">
      <c r="A3115" s="294" t="s">
        <v>2053</v>
      </c>
      <c r="B3115" s="284" t="s">
        <v>2054</v>
      </c>
      <c r="C3115" s="295" t="s">
        <v>224</v>
      </c>
      <c r="D3115" s="295" t="s">
        <v>35</v>
      </c>
      <c r="E3115" s="292">
        <v>1</v>
      </c>
      <c r="F3115" s="283">
        <v>179.81</v>
      </c>
      <c r="G3115" s="293">
        <v>179.81</v>
      </c>
    </row>
    <row r="3116" spans="1:7" x14ac:dyDescent="0.2">
      <c r="A3116" s="296" t="s">
        <v>213</v>
      </c>
      <c r="B3116" s="297"/>
      <c r="C3116" s="297"/>
      <c r="D3116" s="297"/>
      <c r="E3116" s="297"/>
      <c r="F3116" s="297"/>
      <c r="G3116" s="298">
        <v>8.4499999999999993</v>
      </c>
    </row>
    <row r="3117" spans="1:7" x14ac:dyDescent="0.2">
      <c r="A3117" s="296" t="s">
        <v>214</v>
      </c>
      <c r="B3117" s="297"/>
      <c r="C3117" s="297"/>
      <c r="D3117" s="297"/>
      <c r="E3117" s="297"/>
      <c r="F3117" s="297"/>
      <c r="G3117" s="298">
        <v>185.39000000000001</v>
      </c>
    </row>
    <row r="3118" spans="1:7" x14ac:dyDescent="0.2">
      <c r="A3118" s="296" t="s">
        <v>215</v>
      </c>
      <c r="B3118" s="297"/>
      <c r="C3118" s="297"/>
      <c r="D3118" s="297"/>
      <c r="E3118" s="297"/>
      <c r="F3118" s="297"/>
      <c r="G3118" s="299">
        <v>193.84</v>
      </c>
    </row>
    <row r="3119" spans="1:7" x14ac:dyDescent="0.2">
      <c r="A3119" s="296" t="s">
        <v>2158</v>
      </c>
      <c r="B3119" s="297"/>
      <c r="C3119" s="297"/>
      <c r="D3119" s="297"/>
      <c r="E3119" s="297"/>
      <c r="F3119" s="297"/>
      <c r="G3119" s="298">
        <v>9.7200000000000006</v>
      </c>
    </row>
    <row r="3120" spans="1:7" x14ac:dyDescent="0.2">
      <c r="A3120" s="296" t="s">
        <v>217</v>
      </c>
      <c r="B3120" s="297"/>
      <c r="C3120" s="297"/>
      <c r="D3120" s="297"/>
      <c r="E3120" s="297"/>
      <c r="F3120" s="297"/>
      <c r="G3120" s="298">
        <v>42.75</v>
      </c>
    </row>
    <row r="3121" spans="1:7" x14ac:dyDescent="0.2">
      <c r="A3121" s="296" t="s">
        <v>218</v>
      </c>
      <c r="B3121" s="297"/>
      <c r="C3121" s="297"/>
      <c r="D3121" s="297"/>
      <c r="E3121" s="297"/>
      <c r="F3121" s="297"/>
      <c r="G3121" s="298">
        <v>0</v>
      </c>
    </row>
    <row r="3122" spans="1:7" x14ac:dyDescent="0.2">
      <c r="A3122" s="296" t="s">
        <v>219</v>
      </c>
      <c r="B3122" s="297"/>
      <c r="C3122" s="297"/>
      <c r="D3122" s="297"/>
      <c r="E3122" s="297"/>
      <c r="F3122" s="297"/>
      <c r="G3122" s="298">
        <v>52.47</v>
      </c>
    </row>
    <row r="3123" spans="1:7" x14ac:dyDescent="0.2">
      <c r="A3123" s="296" t="s">
        <v>220</v>
      </c>
      <c r="B3123" s="297"/>
      <c r="C3123" s="297"/>
      <c r="D3123" s="297"/>
      <c r="E3123" s="297"/>
      <c r="F3123" s="297"/>
      <c r="G3123" s="299">
        <f>ROUND(G3118+G3122,2)</f>
        <v>246.31</v>
      </c>
    </row>
    <row r="3124" spans="1:7" x14ac:dyDescent="0.2">
      <c r="A3124" s="296" t="s">
        <v>221</v>
      </c>
      <c r="B3124" s="297"/>
      <c r="C3124" s="297"/>
      <c r="D3124" s="297"/>
      <c r="E3124" s="297"/>
      <c r="F3124" s="297"/>
      <c r="G3124" s="298">
        <v>2</v>
      </c>
    </row>
    <row r="3125" spans="1:7" x14ac:dyDescent="0.2">
      <c r="A3125" s="296" t="s">
        <v>222</v>
      </c>
      <c r="B3125" s="297"/>
      <c r="C3125" s="297"/>
      <c r="D3125" s="297"/>
      <c r="E3125" s="297"/>
      <c r="F3125" s="297"/>
      <c r="G3125" s="299">
        <f>ROUND(G3123*G3124,2)</f>
        <v>492.62</v>
      </c>
    </row>
    <row r="3126" spans="1:7" x14ac:dyDescent="0.2">
      <c r="A3126" s="300"/>
      <c r="B3126" s="301"/>
      <c r="C3126" s="301"/>
      <c r="D3126" s="301"/>
      <c r="E3126" s="301"/>
      <c r="F3126" s="301"/>
      <c r="G3126" s="302"/>
    </row>
    <row r="3127" spans="1:7" ht="51" x14ac:dyDescent="0.2">
      <c r="A3127" s="287" t="s">
        <v>686</v>
      </c>
      <c r="B3127" s="290" t="s">
        <v>687</v>
      </c>
      <c r="C3127" s="291" t="s">
        <v>207</v>
      </c>
      <c r="D3127" s="291" t="s">
        <v>35</v>
      </c>
      <c r="E3127" s="292"/>
      <c r="F3127" s="283"/>
      <c r="G3127" s="293"/>
    </row>
    <row r="3128" spans="1:7" x14ac:dyDescent="0.2">
      <c r="A3128" s="294" t="s">
        <v>288</v>
      </c>
      <c r="B3128" s="284" t="s">
        <v>289</v>
      </c>
      <c r="C3128" s="295" t="s">
        <v>207</v>
      </c>
      <c r="D3128" s="295" t="s">
        <v>210</v>
      </c>
      <c r="E3128" s="292">
        <v>0.1</v>
      </c>
      <c r="F3128" s="283">
        <v>21.66</v>
      </c>
      <c r="G3128" s="293">
        <v>2.17</v>
      </c>
    </row>
    <row r="3129" spans="1:7" ht="25.5" x14ac:dyDescent="0.2">
      <c r="A3129" s="294" t="s">
        <v>246</v>
      </c>
      <c r="B3129" s="284" t="s">
        <v>247</v>
      </c>
      <c r="C3129" s="295" t="s">
        <v>207</v>
      </c>
      <c r="D3129" s="295" t="s">
        <v>210</v>
      </c>
      <c r="E3129" s="292">
        <v>0.2</v>
      </c>
      <c r="F3129" s="283">
        <v>19.41</v>
      </c>
      <c r="G3129" s="293">
        <v>3.88</v>
      </c>
    </row>
    <row r="3130" spans="1:7" ht="76.5" x14ac:dyDescent="0.2">
      <c r="A3130" s="294" t="s">
        <v>1292</v>
      </c>
      <c r="B3130" s="284" t="s">
        <v>1293</v>
      </c>
      <c r="C3130" s="295" t="s">
        <v>224</v>
      </c>
      <c r="D3130" s="295" t="s">
        <v>35</v>
      </c>
      <c r="E3130" s="292">
        <v>1</v>
      </c>
      <c r="F3130" s="283">
        <v>15.66</v>
      </c>
      <c r="G3130" s="293">
        <v>15.66</v>
      </c>
    </row>
    <row r="3131" spans="1:7" x14ac:dyDescent="0.2">
      <c r="A3131" s="296" t="s">
        <v>213</v>
      </c>
      <c r="B3131" s="297"/>
      <c r="C3131" s="297"/>
      <c r="D3131" s="297"/>
      <c r="E3131" s="297"/>
      <c r="F3131" s="297"/>
      <c r="G3131" s="298">
        <v>3.28</v>
      </c>
    </row>
    <row r="3132" spans="1:7" x14ac:dyDescent="0.2">
      <c r="A3132" s="296" t="s">
        <v>214</v>
      </c>
      <c r="B3132" s="297"/>
      <c r="C3132" s="297"/>
      <c r="D3132" s="297"/>
      <c r="E3132" s="297"/>
      <c r="F3132" s="297"/>
      <c r="G3132" s="298">
        <v>18.43</v>
      </c>
    </row>
    <row r="3133" spans="1:7" x14ac:dyDescent="0.2">
      <c r="A3133" s="296" t="s">
        <v>215</v>
      </c>
      <c r="B3133" s="297"/>
      <c r="C3133" s="297"/>
      <c r="D3133" s="297"/>
      <c r="E3133" s="297"/>
      <c r="F3133" s="297"/>
      <c r="G3133" s="299">
        <v>21.71</v>
      </c>
    </row>
    <row r="3134" spans="1:7" x14ac:dyDescent="0.2">
      <c r="A3134" s="296" t="s">
        <v>2158</v>
      </c>
      <c r="B3134" s="297"/>
      <c r="C3134" s="297"/>
      <c r="D3134" s="297"/>
      <c r="E3134" s="297"/>
      <c r="F3134" s="297"/>
      <c r="G3134" s="298">
        <v>3.77</v>
      </c>
    </row>
    <row r="3135" spans="1:7" x14ac:dyDescent="0.2">
      <c r="A3135" s="296" t="s">
        <v>217</v>
      </c>
      <c r="B3135" s="297"/>
      <c r="C3135" s="297"/>
      <c r="D3135" s="297"/>
      <c r="E3135" s="297"/>
      <c r="F3135" s="297"/>
      <c r="G3135" s="298">
        <v>5.3499999999999979</v>
      </c>
    </row>
    <row r="3136" spans="1:7" x14ac:dyDescent="0.2">
      <c r="A3136" s="296" t="s">
        <v>218</v>
      </c>
      <c r="B3136" s="297"/>
      <c r="C3136" s="297"/>
      <c r="D3136" s="297"/>
      <c r="E3136" s="297"/>
      <c r="F3136" s="297"/>
      <c r="G3136" s="298">
        <v>0</v>
      </c>
    </row>
    <row r="3137" spans="1:7" x14ac:dyDescent="0.2">
      <c r="A3137" s="296" t="s">
        <v>219</v>
      </c>
      <c r="B3137" s="297"/>
      <c r="C3137" s="297"/>
      <c r="D3137" s="297"/>
      <c r="E3137" s="297"/>
      <c r="F3137" s="297"/>
      <c r="G3137" s="298">
        <v>9.1199999999999974</v>
      </c>
    </row>
    <row r="3138" spans="1:7" x14ac:dyDescent="0.2">
      <c r="A3138" s="296" t="s">
        <v>220</v>
      </c>
      <c r="B3138" s="297"/>
      <c r="C3138" s="297"/>
      <c r="D3138" s="297"/>
      <c r="E3138" s="297"/>
      <c r="F3138" s="297"/>
      <c r="G3138" s="299">
        <f>ROUND(G3133+G3137,2)</f>
        <v>30.83</v>
      </c>
    </row>
    <row r="3139" spans="1:7" x14ac:dyDescent="0.2">
      <c r="A3139" s="296" t="s">
        <v>221</v>
      </c>
      <c r="B3139" s="297"/>
      <c r="C3139" s="297"/>
      <c r="D3139" s="297"/>
      <c r="E3139" s="297"/>
      <c r="F3139" s="297"/>
      <c r="G3139" s="298">
        <v>9</v>
      </c>
    </row>
    <row r="3140" spans="1:7" x14ac:dyDescent="0.2">
      <c r="A3140" s="296" t="s">
        <v>222</v>
      </c>
      <c r="B3140" s="297"/>
      <c r="C3140" s="297"/>
      <c r="D3140" s="297"/>
      <c r="E3140" s="297"/>
      <c r="F3140" s="297"/>
      <c r="G3140" s="299">
        <f>ROUND(G3138*G3139,2)</f>
        <v>277.47000000000003</v>
      </c>
    </row>
    <row r="3141" spans="1:7" x14ac:dyDescent="0.2">
      <c r="A3141" s="300"/>
      <c r="B3141" s="301"/>
      <c r="C3141" s="301"/>
      <c r="D3141" s="301"/>
      <c r="E3141" s="301"/>
      <c r="F3141" s="301"/>
      <c r="G3141" s="302"/>
    </row>
    <row r="3142" spans="1:7" ht="51" x14ac:dyDescent="0.2">
      <c r="A3142" s="287" t="s">
        <v>688</v>
      </c>
      <c r="B3142" s="290" t="s">
        <v>689</v>
      </c>
      <c r="C3142" s="291" t="s">
        <v>207</v>
      </c>
      <c r="D3142" s="291" t="s">
        <v>35</v>
      </c>
      <c r="E3142" s="292"/>
      <c r="F3142" s="283"/>
      <c r="G3142" s="293"/>
    </row>
    <row r="3143" spans="1:7" x14ac:dyDescent="0.2">
      <c r="A3143" s="294" t="s">
        <v>288</v>
      </c>
      <c r="B3143" s="284" t="s">
        <v>289</v>
      </c>
      <c r="C3143" s="295" t="s">
        <v>207</v>
      </c>
      <c r="D3143" s="295" t="s">
        <v>210</v>
      </c>
      <c r="E3143" s="292">
        <v>0.1</v>
      </c>
      <c r="F3143" s="283">
        <v>21.66</v>
      </c>
      <c r="G3143" s="293">
        <v>2.17</v>
      </c>
    </row>
    <row r="3144" spans="1:7" ht="25.5" x14ac:dyDescent="0.2">
      <c r="A3144" s="294" t="s">
        <v>246</v>
      </c>
      <c r="B3144" s="284" t="s">
        <v>247</v>
      </c>
      <c r="C3144" s="295" t="s">
        <v>207</v>
      </c>
      <c r="D3144" s="295" t="s">
        <v>210</v>
      </c>
      <c r="E3144" s="292">
        <v>0.2</v>
      </c>
      <c r="F3144" s="283">
        <v>19.41</v>
      </c>
      <c r="G3144" s="293">
        <v>3.88</v>
      </c>
    </row>
    <row r="3145" spans="1:7" ht="63.75" x14ac:dyDescent="0.2">
      <c r="A3145" s="294" t="s">
        <v>1294</v>
      </c>
      <c r="B3145" s="284" t="s">
        <v>1295</v>
      </c>
      <c r="C3145" s="295" t="s">
        <v>224</v>
      </c>
      <c r="D3145" s="295" t="s">
        <v>35</v>
      </c>
      <c r="E3145" s="292">
        <v>1</v>
      </c>
      <c r="F3145" s="283">
        <v>19.88</v>
      </c>
      <c r="G3145" s="293">
        <v>19.88</v>
      </c>
    </row>
    <row r="3146" spans="1:7" x14ac:dyDescent="0.2">
      <c r="A3146" s="296" t="s">
        <v>213</v>
      </c>
      <c r="B3146" s="297"/>
      <c r="C3146" s="297"/>
      <c r="D3146" s="297"/>
      <c r="E3146" s="297"/>
      <c r="F3146" s="297"/>
      <c r="G3146" s="298">
        <v>3.28</v>
      </c>
    </row>
    <row r="3147" spans="1:7" x14ac:dyDescent="0.2">
      <c r="A3147" s="296" t="s">
        <v>214</v>
      </c>
      <c r="B3147" s="297"/>
      <c r="C3147" s="297"/>
      <c r="D3147" s="297"/>
      <c r="E3147" s="297"/>
      <c r="F3147" s="297"/>
      <c r="G3147" s="298">
        <v>22.65</v>
      </c>
    </row>
    <row r="3148" spans="1:7" x14ac:dyDescent="0.2">
      <c r="A3148" s="296" t="s">
        <v>215</v>
      </c>
      <c r="B3148" s="297"/>
      <c r="C3148" s="297"/>
      <c r="D3148" s="297"/>
      <c r="E3148" s="297"/>
      <c r="F3148" s="297"/>
      <c r="G3148" s="299">
        <v>25.93</v>
      </c>
    </row>
    <row r="3149" spans="1:7" x14ac:dyDescent="0.2">
      <c r="A3149" s="296" t="s">
        <v>2158</v>
      </c>
      <c r="B3149" s="297"/>
      <c r="C3149" s="297"/>
      <c r="D3149" s="297"/>
      <c r="E3149" s="297"/>
      <c r="F3149" s="297"/>
      <c r="G3149" s="298">
        <v>3.77</v>
      </c>
    </row>
    <row r="3150" spans="1:7" x14ac:dyDescent="0.2">
      <c r="A3150" s="296" t="s">
        <v>217</v>
      </c>
      <c r="B3150" s="297"/>
      <c r="C3150" s="297"/>
      <c r="D3150" s="297"/>
      <c r="E3150" s="297"/>
      <c r="F3150" s="297"/>
      <c r="G3150" s="298">
        <v>6.2399999999999984</v>
      </c>
    </row>
    <row r="3151" spans="1:7" x14ac:dyDescent="0.2">
      <c r="A3151" s="296" t="s">
        <v>218</v>
      </c>
      <c r="B3151" s="297"/>
      <c r="C3151" s="297"/>
      <c r="D3151" s="297"/>
      <c r="E3151" s="297"/>
      <c r="F3151" s="297"/>
      <c r="G3151" s="298">
        <v>0</v>
      </c>
    </row>
    <row r="3152" spans="1:7" x14ac:dyDescent="0.2">
      <c r="A3152" s="296" t="s">
        <v>219</v>
      </c>
      <c r="B3152" s="297"/>
      <c r="C3152" s="297"/>
      <c r="D3152" s="297"/>
      <c r="E3152" s="297"/>
      <c r="F3152" s="297"/>
      <c r="G3152" s="298">
        <v>10.009999999999998</v>
      </c>
    </row>
    <row r="3153" spans="1:7" x14ac:dyDescent="0.2">
      <c r="A3153" s="296" t="s">
        <v>220</v>
      </c>
      <c r="B3153" s="297"/>
      <c r="C3153" s="297"/>
      <c r="D3153" s="297"/>
      <c r="E3153" s="297"/>
      <c r="F3153" s="297"/>
      <c r="G3153" s="299">
        <f>ROUND(G3148+G3152,2)</f>
        <v>35.94</v>
      </c>
    </row>
    <row r="3154" spans="1:7" x14ac:dyDescent="0.2">
      <c r="A3154" s="296" t="s">
        <v>221</v>
      </c>
      <c r="B3154" s="297"/>
      <c r="C3154" s="297"/>
      <c r="D3154" s="297"/>
      <c r="E3154" s="297"/>
      <c r="F3154" s="297"/>
      <c r="G3154" s="298">
        <v>16</v>
      </c>
    </row>
    <row r="3155" spans="1:7" x14ac:dyDescent="0.2">
      <c r="A3155" s="296" t="s">
        <v>222</v>
      </c>
      <c r="B3155" s="297"/>
      <c r="C3155" s="297"/>
      <c r="D3155" s="297"/>
      <c r="E3155" s="297"/>
      <c r="F3155" s="297"/>
      <c r="G3155" s="299">
        <f>ROUND(G3153*G3154,2)</f>
        <v>575.04</v>
      </c>
    </row>
    <row r="3156" spans="1:7" x14ac:dyDescent="0.2">
      <c r="A3156" s="300"/>
      <c r="B3156" s="301"/>
      <c r="C3156" s="301"/>
      <c r="D3156" s="301"/>
      <c r="E3156" s="301"/>
      <c r="F3156" s="301"/>
      <c r="G3156" s="302"/>
    </row>
    <row r="3157" spans="1:7" ht="25.5" x14ac:dyDescent="0.2">
      <c r="A3157" s="287" t="s">
        <v>2009</v>
      </c>
      <c r="B3157" s="290" t="s">
        <v>2010</v>
      </c>
      <c r="C3157" s="291" t="s">
        <v>207</v>
      </c>
      <c r="D3157" s="291" t="s">
        <v>35</v>
      </c>
      <c r="E3157" s="292"/>
      <c r="F3157" s="283"/>
      <c r="G3157" s="293"/>
    </row>
    <row r="3158" spans="1:7" ht="25.5" x14ac:dyDescent="0.2">
      <c r="A3158" s="294">
        <v>2673</v>
      </c>
      <c r="B3158" s="284" t="s">
        <v>2055</v>
      </c>
      <c r="C3158" s="295" t="s">
        <v>224</v>
      </c>
      <c r="D3158" s="295" t="s">
        <v>40</v>
      </c>
      <c r="E3158" s="292">
        <v>3</v>
      </c>
      <c r="F3158" s="283">
        <v>3.45</v>
      </c>
      <c r="G3158" s="293">
        <v>10.35</v>
      </c>
    </row>
    <row r="3159" spans="1:7" ht="38.25" x14ac:dyDescent="0.2">
      <c r="A3159" s="294">
        <v>392</v>
      </c>
      <c r="B3159" s="284" t="s">
        <v>2056</v>
      </c>
      <c r="C3159" s="295" t="s">
        <v>224</v>
      </c>
      <c r="D3159" s="295" t="s">
        <v>35</v>
      </c>
      <c r="E3159" s="292">
        <v>4</v>
      </c>
      <c r="F3159" s="283">
        <v>1.65</v>
      </c>
      <c r="G3159" s="293">
        <v>6.6</v>
      </c>
    </row>
    <row r="3160" spans="1:7" x14ac:dyDescent="0.2">
      <c r="A3160" s="294" t="s">
        <v>2057</v>
      </c>
      <c r="B3160" s="284" t="s">
        <v>2058</v>
      </c>
      <c r="C3160" s="295" t="s">
        <v>224</v>
      </c>
      <c r="D3160" s="295" t="s">
        <v>35</v>
      </c>
      <c r="E3160" s="292">
        <v>1</v>
      </c>
      <c r="F3160" s="283">
        <v>290.22000000000003</v>
      </c>
      <c r="G3160" s="293">
        <v>290.22000000000003</v>
      </c>
    </row>
    <row r="3161" spans="1:7" x14ac:dyDescent="0.2">
      <c r="A3161" s="294" t="s">
        <v>2059</v>
      </c>
      <c r="B3161" s="284" t="s">
        <v>2060</v>
      </c>
      <c r="C3161" s="295" t="s">
        <v>224</v>
      </c>
      <c r="D3161" s="295" t="s">
        <v>35</v>
      </c>
      <c r="E3161" s="292">
        <v>1</v>
      </c>
      <c r="F3161" s="283">
        <v>20.94</v>
      </c>
      <c r="G3161" s="293">
        <v>20.94</v>
      </c>
    </row>
    <row r="3162" spans="1:7" x14ac:dyDescent="0.2">
      <c r="A3162" s="294" t="s">
        <v>2061</v>
      </c>
      <c r="B3162" s="284" t="s">
        <v>2062</v>
      </c>
      <c r="C3162" s="295" t="s">
        <v>224</v>
      </c>
      <c r="D3162" s="295" t="s">
        <v>35</v>
      </c>
      <c r="E3162" s="292">
        <v>2</v>
      </c>
      <c r="F3162" s="283">
        <v>53.91</v>
      </c>
      <c r="G3162" s="293">
        <v>107.82</v>
      </c>
    </row>
    <row r="3163" spans="1:7" x14ac:dyDescent="0.2">
      <c r="A3163" s="294" t="s">
        <v>2063</v>
      </c>
      <c r="B3163" s="284" t="s">
        <v>2064</v>
      </c>
      <c r="C3163" s="295" t="s">
        <v>224</v>
      </c>
      <c r="D3163" s="295" t="s">
        <v>35</v>
      </c>
      <c r="E3163" s="292">
        <v>2</v>
      </c>
      <c r="F3163" s="283">
        <v>4.4400000000000004</v>
      </c>
      <c r="G3163" s="293">
        <v>8.8800000000000008</v>
      </c>
    </row>
    <row r="3164" spans="1:7" x14ac:dyDescent="0.2">
      <c r="A3164" s="294" t="s">
        <v>2065</v>
      </c>
      <c r="B3164" s="284" t="s">
        <v>2066</v>
      </c>
      <c r="C3164" s="295" t="s">
        <v>224</v>
      </c>
      <c r="D3164" s="295" t="s">
        <v>35</v>
      </c>
      <c r="E3164" s="292">
        <v>1</v>
      </c>
      <c r="F3164" s="283">
        <v>215.9</v>
      </c>
      <c r="G3164" s="293">
        <v>215.9</v>
      </c>
    </row>
    <row r="3165" spans="1:7" ht="25.5" x14ac:dyDescent="0.2">
      <c r="A3165" s="294" t="s">
        <v>253</v>
      </c>
      <c r="B3165" s="284" t="s">
        <v>254</v>
      </c>
      <c r="C3165" s="295" t="s">
        <v>207</v>
      </c>
      <c r="D3165" s="295" t="s">
        <v>210</v>
      </c>
      <c r="E3165" s="292">
        <v>4</v>
      </c>
      <c r="F3165" s="283">
        <v>20.85</v>
      </c>
      <c r="G3165" s="293">
        <v>83.38</v>
      </c>
    </row>
    <row r="3166" spans="1:7" ht="25.5" x14ac:dyDescent="0.2">
      <c r="A3166" s="294" t="s">
        <v>255</v>
      </c>
      <c r="B3166" s="284" t="s">
        <v>256</v>
      </c>
      <c r="C3166" s="295" t="s">
        <v>207</v>
      </c>
      <c r="D3166" s="295" t="s">
        <v>210</v>
      </c>
      <c r="E3166" s="292">
        <v>4</v>
      </c>
      <c r="F3166" s="283">
        <v>25.93</v>
      </c>
      <c r="G3166" s="293">
        <v>103.71</v>
      </c>
    </row>
    <row r="3167" spans="1:7" ht="25.5" x14ac:dyDescent="0.2">
      <c r="A3167" s="294" t="s">
        <v>2067</v>
      </c>
      <c r="B3167" s="284" t="s">
        <v>2068</v>
      </c>
      <c r="C3167" s="295" t="s">
        <v>224</v>
      </c>
      <c r="D3167" s="295" t="s">
        <v>938</v>
      </c>
      <c r="E3167" s="292">
        <v>8</v>
      </c>
      <c r="F3167" s="283">
        <v>0.81</v>
      </c>
      <c r="G3167" s="293">
        <v>6.48</v>
      </c>
    </row>
    <row r="3168" spans="1:7" x14ac:dyDescent="0.2">
      <c r="A3168" s="296" t="s">
        <v>213</v>
      </c>
      <c r="B3168" s="297"/>
      <c r="C3168" s="297"/>
      <c r="D3168" s="297"/>
      <c r="E3168" s="297"/>
      <c r="F3168" s="297"/>
      <c r="G3168" s="298">
        <v>112.69</v>
      </c>
    </row>
    <row r="3169" spans="1:7" x14ac:dyDescent="0.2">
      <c r="A3169" s="296" t="s">
        <v>214</v>
      </c>
      <c r="B3169" s="297"/>
      <c r="C3169" s="297"/>
      <c r="D3169" s="297"/>
      <c r="E3169" s="297"/>
      <c r="F3169" s="297"/>
      <c r="G3169" s="298">
        <v>741.58999999999992</v>
      </c>
    </row>
    <row r="3170" spans="1:7" x14ac:dyDescent="0.2">
      <c r="A3170" s="296" t="s">
        <v>215</v>
      </c>
      <c r="B3170" s="297"/>
      <c r="C3170" s="297"/>
      <c r="D3170" s="297"/>
      <c r="E3170" s="297"/>
      <c r="F3170" s="297"/>
      <c r="G3170" s="299">
        <v>854.28</v>
      </c>
    </row>
    <row r="3171" spans="1:7" x14ac:dyDescent="0.2">
      <c r="A3171" s="296" t="s">
        <v>2158</v>
      </c>
      <c r="B3171" s="297"/>
      <c r="C3171" s="297"/>
      <c r="D3171" s="297"/>
      <c r="E3171" s="297"/>
      <c r="F3171" s="297"/>
      <c r="G3171" s="298">
        <v>129.61000000000001</v>
      </c>
    </row>
    <row r="3172" spans="1:7" x14ac:dyDescent="0.2">
      <c r="A3172" s="296" t="s">
        <v>217</v>
      </c>
      <c r="B3172" s="297"/>
      <c r="C3172" s="297"/>
      <c r="D3172" s="297"/>
      <c r="E3172" s="297"/>
      <c r="F3172" s="297"/>
      <c r="G3172" s="298">
        <v>206.62</v>
      </c>
    </row>
    <row r="3173" spans="1:7" x14ac:dyDescent="0.2">
      <c r="A3173" s="296" t="s">
        <v>218</v>
      </c>
      <c r="B3173" s="297"/>
      <c r="C3173" s="297"/>
      <c r="D3173" s="297"/>
      <c r="E3173" s="297"/>
      <c r="F3173" s="297"/>
      <c r="G3173" s="298">
        <v>0</v>
      </c>
    </row>
    <row r="3174" spans="1:7" x14ac:dyDescent="0.2">
      <c r="A3174" s="296" t="s">
        <v>219</v>
      </c>
      <c r="B3174" s="297"/>
      <c r="C3174" s="297"/>
      <c r="D3174" s="297"/>
      <c r="E3174" s="297"/>
      <c r="F3174" s="297"/>
      <c r="G3174" s="298">
        <v>336.23</v>
      </c>
    </row>
    <row r="3175" spans="1:7" x14ac:dyDescent="0.2">
      <c r="A3175" s="296" t="s">
        <v>220</v>
      </c>
      <c r="B3175" s="297"/>
      <c r="C3175" s="297"/>
      <c r="D3175" s="297"/>
      <c r="E3175" s="297"/>
      <c r="F3175" s="297"/>
      <c r="G3175" s="299">
        <f>ROUND(G3170+G3174,2)</f>
        <v>1190.51</v>
      </c>
    </row>
    <row r="3176" spans="1:7" x14ac:dyDescent="0.2">
      <c r="A3176" s="296" t="s">
        <v>221</v>
      </c>
      <c r="B3176" s="297"/>
      <c r="C3176" s="297"/>
      <c r="D3176" s="297"/>
      <c r="E3176" s="297"/>
      <c r="F3176" s="297"/>
      <c r="G3176" s="298">
        <v>1</v>
      </c>
    </row>
    <row r="3177" spans="1:7" x14ac:dyDescent="0.2">
      <c r="A3177" s="296" t="s">
        <v>222</v>
      </c>
      <c r="B3177" s="297"/>
      <c r="C3177" s="297"/>
      <c r="D3177" s="297"/>
      <c r="E3177" s="297"/>
      <c r="F3177" s="297"/>
      <c r="G3177" s="299">
        <f>ROUND(G3175*G3176,2)</f>
        <v>1190.51</v>
      </c>
    </row>
    <row r="3178" spans="1:7" x14ac:dyDescent="0.2">
      <c r="A3178" s="300"/>
      <c r="B3178" s="301"/>
      <c r="C3178" s="301"/>
      <c r="D3178" s="301"/>
      <c r="E3178" s="301"/>
      <c r="F3178" s="301"/>
      <c r="G3178" s="302"/>
    </row>
    <row r="3179" spans="1:7" ht="51" x14ac:dyDescent="0.2">
      <c r="A3179" s="287" t="s">
        <v>690</v>
      </c>
      <c r="B3179" s="290" t="s">
        <v>691</v>
      </c>
      <c r="C3179" s="291" t="s">
        <v>207</v>
      </c>
      <c r="D3179" s="291" t="s">
        <v>692</v>
      </c>
      <c r="E3179" s="292"/>
      <c r="F3179" s="283"/>
      <c r="G3179" s="293"/>
    </row>
    <row r="3180" spans="1:7" ht="38.25" x14ac:dyDescent="0.2">
      <c r="A3180" s="294" t="s">
        <v>1296</v>
      </c>
      <c r="B3180" s="284" t="s">
        <v>1297</v>
      </c>
      <c r="C3180" s="295" t="s">
        <v>1298</v>
      </c>
      <c r="D3180" s="295" t="s">
        <v>210</v>
      </c>
      <c r="E3180" s="292">
        <v>6</v>
      </c>
      <c r="F3180" s="283">
        <v>265.81</v>
      </c>
      <c r="G3180" s="293">
        <v>1594.86</v>
      </c>
    </row>
    <row r="3181" spans="1:7" ht="25.5" x14ac:dyDescent="0.2">
      <c r="A3181" s="294" t="s">
        <v>1299</v>
      </c>
      <c r="B3181" s="284" t="s">
        <v>1300</v>
      </c>
      <c r="C3181" s="295" t="s">
        <v>207</v>
      </c>
      <c r="D3181" s="295" t="s">
        <v>210</v>
      </c>
      <c r="E3181" s="292">
        <v>6</v>
      </c>
      <c r="F3181" s="283">
        <v>68.13</v>
      </c>
      <c r="G3181" s="293">
        <v>408.81</v>
      </c>
    </row>
    <row r="3182" spans="1:7" x14ac:dyDescent="0.2">
      <c r="A3182" s="296" t="s">
        <v>213</v>
      </c>
      <c r="B3182" s="297"/>
      <c r="C3182" s="297"/>
      <c r="D3182" s="297"/>
      <c r="E3182" s="297"/>
      <c r="F3182" s="297"/>
      <c r="G3182" s="298">
        <v>1961.91</v>
      </c>
    </row>
    <row r="3183" spans="1:7" x14ac:dyDescent="0.2">
      <c r="A3183" s="296" t="s">
        <v>214</v>
      </c>
      <c r="B3183" s="297"/>
      <c r="C3183" s="297"/>
      <c r="D3183" s="297"/>
      <c r="E3183" s="297"/>
      <c r="F3183" s="297"/>
      <c r="G3183" s="298">
        <v>41.76</v>
      </c>
    </row>
    <row r="3184" spans="1:7" x14ac:dyDescent="0.2">
      <c r="A3184" s="296" t="s">
        <v>215</v>
      </c>
      <c r="B3184" s="297"/>
      <c r="C3184" s="297"/>
      <c r="D3184" s="297"/>
      <c r="E3184" s="297"/>
      <c r="F3184" s="297"/>
      <c r="G3184" s="299">
        <v>2003.67</v>
      </c>
    </row>
    <row r="3185" spans="1:7" x14ac:dyDescent="0.2">
      <c r="A3185" s="296" t="s">
        <v>2158</v>
      </c>
      <c r="B3185" s="297"/>
      <c r="C3185" s="297"/>
      <c r="D3185" s="297"/>
      <c r="E3185" s="297"/>
      <c r="F3185" s="297"/>
      <c r="G3185" s="298">
        <v>2256.3800000002234</v>
      </c>
    </row>
    <row r="3186" spans="1:7" x14ac:dyDescent="0.2">
      <c r="A3186" s="296" t="s">
        <v>217</v>
      </c>
      <c r="B3186" s="297"/>
      <c r="C3186" s="297"/>
      <c r="D3186" s="297"/>
      <c r="E3186" s="297"/>
      <c r="F3186" s="297"/>
      <c r="G3186" s="298">
        <v>894.61</v>
      </c>
    </row>
    <row r="3187" spans="1:7" x14ac:dyDescent="0.2">
      <c r="A3187" s="296" t="s">
        <v>218</v>
      </c>
      <c r="B3187" s="297"/>
      <c r="C3187" s="297"/>
      <c r="D3187" s="297"/>
      <c r="E3187" s="297"/>
      <c r="F3187" s="297"/>
      <c r="G3187" s="298">
        <v>0</v>
      </c>
    </row>
    <row r="3188" spans="1:7" x14ac:dyDescent="0.2">
      <c r="A3188" s="296" t="s">
        <v>219</v>
      </c>
      <c r="B3188" s="297"/>
      <c r="C3188" s="297"/>
      <c r="D3188" s="297"/>
      <c r="E3188" s="297"/>
      <c r="F3188" s="297"/>
      <c r="G3188" s="298">
        <v>3150.99</v>
      </c>
    </row>
    <row r="3189" spans="1:7" x14ac:dyDescent="0.2">
      <c r="A3189" s="296" t="s">
        <v>220</v>
      </c>
      <c r="B3189" s="297"/>
      <c r="C3189" s="297"/>
      <c r="D3189" s="297"/>
      <c r="E3189" s="297"/>
      <c r="F3189" s="297"/>
      <c r="G3189" s="299">
        <f>ROUND(G3184+G3188,2)</f>
        <v>5154.66</v>
      </c>
    </row>
    <row r="3190" spans="1:7" x14ac:dyDescent="0.2">
      <c r="A3190" s="296" t="s">
        <v>221</v>
      </c>
      <c r="B3190" s="297"/>
      <c r="C3190" s="297"/>
      <c r="D3190" s="297"/>
      <c r="E3190" s="297"/>
      <c r="F3190" s="297"/>
      <c r="G3190" s="298">
        <v>1</v>
      </c>
    </row>
    <row r="3191" spans="1:7" x14ac:dyDescent="0.2">
      <c r="A3191" s="296" t="s">
        <v>222</v>
      </c>
      <c r="B3191" s="297"/>
      <c r="C3191" s="297"/>
      <c r="D3191" s="297"/>
      <c r="E3191" s="297"/>
      <c r="F3191" s="297"/>
      <c r="G3191" s="299">
        <f>ROUND(G3189*G3190,2)</f>
        <v>5154.66</v>
      </c>
    </row>
    <row r="3192" spans="1:7" ht="12.75" customHeight="1" x14ac:dyDescent="0.2">
      <c r="A3192" s="300"/>
      <c r="B3192" s="301"/>
      <c r="C3192" s="301"/>
      <c r="D3192" s="301"/>
      <c r="E3192" s="301"/>
      <c r="F3192" s="301"/>
      <c r="G3192" s="302"/>
    </row>
    <row r="3193" spans="1:7" ht="12.75" customHeight="1" x14ac:dyDescent="0.2">
      <c r="A3193" s="287" t="s">
        <v>710</v>
      </c>
      <c r="B3193" s="288" t="s">
        <v>70</v>
      </c>
      <c r="C3193" s="288"/>
      <c r="D3193" s="288"/>
      <c r="E3193" s="288"/>
      <c r="F3193" s="288"/>
      <c r="G3193" s="289"/>
    </row>
    <row r="3194" spans="1:7" ht="38.25" x14ac:dyDescent="0.2">
      <c r="A3194" s="287" t="s">
        <v>694</v>
      </c>
      <c r="B3194" s="290" t="s">
        <v>695</v>
      </c>
      <c r="C3194" s="291" t="s">
        <v>207</v>
      </c>
      <c r="D3194" s="291" t="s">
        <v>35</v>
      </c>
      <c r="E3194" s="292"/>
      <c r="F3194" s="283"/>
      <c r="G3194" s="293"/>
    </row>
    <row r="3195" spans="1:7" ht="25.5" x14ac:dyDescent="0.2">
      <c r="A3195" s="294">
        <v>3146</v>
      </c>
      <c r="B3195" s="284" t="s">
        <v>1274</v>
      </c>
      <c r="C3195" s="295" t="s">
        <v>224</v>
      </c>
      <c r="D3195" s="295" t="s">
        <v>35</v>
      </c>
      <c r="E3195" s="292">
        <v>3.32E-2</v>
      </c>
      <c r="F3195" s="283">
        <v>2.96</v>
      </c>
      <c r="G3195" s="293">
        <v>0.1</v>
      </c>
    </row>
    <row r="3196" spans="1:7" ht="25.5" x14ac:dyDescent="0.2">
      <c r="A3196" s="294">
        <v>6136</v>
      </c>
      <c r="B3196" s="284" t="s">
        <v>1301</v>
      </c>
      <c r="C3196" s="295" t="s">
        <v>224</v>
      </c>
      <c r="D3196" s="295" t="s">
        <v>35</v>
      </c>
      <c r="E3196" s="292">
        <v>1</v>
      </c>
      <c r="F3196" s="283">
        <v>169.42</v>
      </c>
      <c r="G3196" s="293">
        <v>169.42</v>
      </c>
    </row>
    <row r="3197" spans="1:7" ht="25.5" x14ac:dyDescent="0.2">
      <c r="A3197" s="294" t="s">
        <v>312</v>
      </c>
      <c r="B3197" s="284" t="s">
        <v>313</v>
      </c>
      <c r="C3197" s="295" t="s">
        <v>207</v>
      </c>
      <c r="D3197" s="295" t="s">
        <v>210</v>
      </c>
      <c r="E3197" s="292">
        <v>0.27339999999999998</v>
      </c>
      <c r="F3197" s="283">
        <v>23.53</v>
      </c>
      <c r="G3197" s="293">
        <v>6.43</v>
      </c>
    </row>
    <row r="3198" spans="1:7" ht="25.5" x14ac:dyDescent="0.2">
      <c r="A3198" s="294" t="s">
        <v>246</v>
      </c>
      <c r="B3198" s="284" t="s">
        <v>247</v>
      </c>
      <c r="C3198" s="295" t="s">
        <v>207</v>
      </c>
      <c r="D3198" s="295" t="s">
        <v>210</v>
      </c>
      <c r="E3198" s="292">
        <v>8.6199999999999999E-2</v>
      </c>
      <c r="F3198" s="283">
        <v>19.41</v>
      </c>
      <c r="G3198" s="293">
        <v>1.67</v>
      </c>
    </row>
    <row r="3199" spans="1:7" x14ac:dyDescent="0.2">
      <c r="A3199" s="296" t="s">
        <v>213</v>
      </c>
      <c r="B3199" s="297"/>
      <c r="C3199" s="297"/>
      <c r="D3199" s="297"/>
      <c r="E3199" s="297"/>
      <c r="F3199" s="297"/>
      <c r="G3199" s="298">
        <v>4.92</v>
      </c>
    </row>
    <row r="3200" spans="1:7" x14ac:dyDescent="0.2">
      <c r="A3200" s="296" t="s">
        <v>214</v>
      </c>
      <c r="B3200" s="297"/>
      <c r="C3200" s="297"/>
      <c r="D3200" s="297"/>
      <c r="E3200" s="297"/>
      <c r="F3200" s="297"/>
      <c r="G3200" s="298">
        <v>172.71</v>
      </c>
    </row>
    <row r="3201" spans="1:7" x14ac:dyDescent="0.2">
      <c r="A3201" s="296" t="s">
        <v>215</v>
      </c>
      <c r="B3201" s="297"/>
      <c r="C3201" s="297"/>
      <c r="D3201" s="297"/>
      <c r="E3201" s="297"/>
      <c r="F3201" s="297"/>
      <c r="G3201" s="299">
        <v>177.63</v>
      </c>
    </row>
    <row r="3202" spans="1:7" x14ac:dyDescent="0.2">
      <c r="A3202" s="296" t="s">
        <v>2158</v>
      </c>
      <c r="B3202" s="297"/>
      <c r="C3202" s="297"/>
      <c r="D3202" s="297"/>
      <c r="E3202" s="297"/>
      <c r="F3202" s="297"/>
      <c r="G3202" s="298">
        <v>5.66</v>
      </c>
    </row>
    <row r="3203" spans="1:7" x14ac:dyDescent="0.2">
      <c r="A3203" s="296" t="s">
        <v>217</v>
      </c>
      <c r="B3203" s="297"/>
      <c r="C3203" s="297"/>
      <c r="D3203" s="297"/>
      <c r="E3203" s="297"/>
      <c r="F3203" s="297"/>
      <c r="G3203" s="298">
        <v>38.49</v>
      </c>
    </row>
    <row r="3204" spans="1:7" x14ac:dyDescent="0.2">
      <c r="A3204" s="296" t="s">
        <v>218</v>
      </c>
      <c r="B3204" s="297"/>
      <c r="C3204" s="297"/>
      <c r="D3204" s="297"/>
      <c r="E3204" s="297"/>
      <c r="F3204" s="297"/>
      <c r="G3204" s="298">
        <v>0</v>
      </c>
    </row>
    <row r="3205" spans="1:7" x14ac:dyDescent="0.2">
      <c r="A3205" s="296" t="s">
        <v>219</v>
      </c>
      <c r="B3205" s="297"/>
      <c r="C3205" s="297"/>
      <c r="D3205" s="297"/>
      <c r="E3205" s="297"/>
      <c r="F3205" s="297"/>
      <c r="G3205" s="298">
        <v>44.150000000000006</v>
      </c>
    </row>
    <row r="3206" spans="1:7" x14ac:dyDescent="0.2">
      <c r="A3206" s="296" t="s">
        <v>220</v>
      </c>
      <c r="B3206" s="297"/>
      <c r="C3206" s="297"/>
      <c r="D3206" s="297"/>
      <c r="E3206" s="297"/>
      <c r="F3206" s="297"/>
      <c r="G3206" s="299">
        <f>ROUND(G3201+G3205,2)</f>
        <v>221.78</v>
      </c>
    </row>
    <row r="3207" spans="1:7" x14ac:dyDescent="0.2">
      <c r="A3207" s="296" t="s">
        <v>221</v>
      </c>
      <c r="B3207" s="297"/>
      <c r="C3207" s="297"/>
      <c r="D3207" s="297"/>
      <c r="E3207" s="297"/>
      <c r="F3207" s="297"/>
      <c r="G3207" s="298">
        <v>6</v>
      </c>
    </row>
    <row r="3208" spans="1:7" x14ac:dyDescent="0.2">
      <c r="A3208" s="296" t="s">
        <v>222</v>
      </c>
      <c r="B3208" s="297"/>
      <c r="C3208" s="297"/>
      <c r="D3208" s="297"/>
      <c r="E3208" s="297"/>
      <c r="F3208" s="297"/>
      <c r="G3208" s="299">
        <f>ROUND(G3206*G3207,2)</f>
        <v>1330.68</v>
      </c>
    </row>
    <row r="3209" spans="1:7" x14ac:dyDescent="0.2">
      <c r="A3209" s="300"/>
      <c r="B3209" s="301"/>
      <c r="C3209" s="301"/>
      <c r="D3209" s="301"/>
      <c r="E3209" s="301"/>
      <c r="F3209" s="301"/>
      <c r="G3209" s="302"/>
    </row>
    <row r="3210" spans="1:7" ht="63.75" x14ac:dyDescent="0.2">
      <c r="A3210" s="287" t="s">
        <v>71</v>
      </c>
      <c r="B3210" s="290" t="s">
        <v>72</v>
      </c>
      <c r="C3210" s="291" t="s">
        <v>207</v>
      </c>
      <c r="D3210" s="291" t="s">
        <v>40</v>
      </c>
      <c r="E3210" s="292"/>
      <c r="F3210" s="283"/>
      <c r="G3210" s="293"/>
    </row>
    <row r="3211" spans="1:7" x14ac:dyDescent="0.2">
      <c r="A3211" s="294">
        <v>38383</v>
      </c>
      <c r="B3211" s="284" t="s">
        <v>309</v>
      </c>
      <c r="C3211" s="295" t="s">
        <v>224</v>
      </c>
      <c r="D3211" s="295" t="s">
        <v>35</v>
      </c>
      <c r="E3211" s="292">
        <v>1.6299999999999999E-2</v>
      </c>
      <c r="F3211" s="283">
        <v>2.38</v>
      </c>
      <c r="G3211" s="293">
        <v>0.04</v>
      </c>
    </row>
    <row r="3212" spans="1:7" ht="38.25" x14ac:dyDescent="0.2">
      <c r="A3212" s="294" t="s">
        <v>310</v>
      </c>
      <c r="B3212" s="284" t="s">
        <v>311</v>
      </c>
      <c r="C3212" s="295" t="s">
        <v>207</v>
      </c>
      <c r="D3212" s="295" t="s">
        <v>210</v>
      </c>
      <c r="E3212" s="292">
        <v>0.29299999999999998</v>
      </c>
      <c r="F3212" s="283">
        <v>20.07</v>
      </c>
      <c r="G3212" s="293">
        <v>5.88</v>
      </c>
    </row>
    <row r="3213" spans="1:7" ht="25.5" x14ac:dyDescent="0.2">
      <c r="A3213" s="294" t="s">
        <v>312</v>
      </c>
      <c r="B3213" s="284" t="s">
        <v>313</v>
      </c>
      <c r="C3213" s="295" t="s">
        <v>207</v>
      </c>
      <c r="D3213" s="295" t="s">
        <v>210</v>
      </c>
      <c r="E3213" s="292">
        <v>0.29299999999999998</v>
      </c>
      <c r="F3213" s="283">
        <v>23.53</v>
      </c>
      <c r="G3213" s="293">
        <v>6.89</v>
      </c>
    </row>
    <row r="3214" spans="1:7" ht="25.5" x14ac:dyDescent="0.2">
      <c r="A3214" s="294">
        <v>9835</v>
      </c>
      <c r="B3214" s="284" t="s">
        <v>351</v>
      </c>
      <c r="C3214" s="295" t="s">
        <v>224</v>
      </c>
      <c r="D3214" s="295" t="s">
        <v>40</v>
      </c>
      <c r="E3214" s="292">
        <v>1.0548999999999999</v>
      </c>
      <c r="F3214" s="283">
        <v>7.82</v>
      </c>
      <c r="G3214" s="293">
        <v>8.25</v>
      </c>
    </row>
    <row r="3215" spans="1:7" x14ac:dyDescent="0.2">
      <c r="A3215" s="296" t="s">
        <v>213</v>
      </c>
      <c r="B3215" s="297"/>
      <c r="C3215" s="297"/>
      <c r="D3215" s="297"/>
      <c r="E3215" s="297"/>
      <c r="F3215" s="297"/>
      <c r="G3215" s="298">
        <v>7.65</v>
      </c>
    </row>
    <row r="3216" spans="1:7" x14ac:dyDescent="0.2">
      <c r="A3216" s="296" t="s">
        <v>214</v>
      </c>
      <c r="B3216" s="297"/>
      <c r="C3216" s="297"/>
      <c r="D3216" s="297"/>
      <c r="E3216" s="297"/>
      <c r="F3216" s="297"/>
      <c r="G3216" s="298">
        <v>13.409999999999998</v>
      </c>
    </row>
    <row r="3217" spans="1:7" x14ac:dyDescent="0.2">
      <c r="A3217" s="296" t="s">
        <v>215</v>
      </c>
      <c r="B3217" s="297"/>
      <c r="C3217" s="297"/>
      <c r="D3217" s="297"/>
      <c r="E3217" s="297"/>
      <c r="F3217" s="297"/>
      <c r="G3217" s="299">
        <v>21.06</v>
      </c>
    </row>
    <row r="3218" spans="1:7" x14ac:dyDescent="0.2">
      <c r="A3218" s="296" t="s">
        <v>2158</v>
      </c>
      <c r="B3218" s="297"/>
      <c r="C3218" s="297"/>
      <c r="D3218" s="297"/>
      <c r="E3218" s="297"/>
      <c r="F3218" s="297"/>
      <c r="G3218" s="298">
        <v>8.8099999997764833</v>
      </c>
    </row>
    <row r="3219" spans="1:7" x14ac:dyDescent="0.2">
      <c r="A3219" s="296" t="s">
        <v>217</v>
      </c>
      <c r="B3219" s="297"/>
      <c r="C3219" s="297"/>
      <c r="D3219" s="297"/>
      <c r="E3219" s="297"/>
      <c r="F3219" s="297"/>
      <c r="G3219" s="298">
        <v>6.27</v>
      </c>
    </row>
    <row r="3220" spans="1:7" x14ac:dyDescent="0.2">
      <c r="A3220" s="296" t="s">
        <v>218</v>
      </c>
      <c r="B3220" s="297"/>
      <c r="C3220" s="297"/>
      <c r="D3220" s="297"/>
      <c r="E3220" s="297"/>
      <c r="F3220" s="297"/>
      <c r="G3220" s="298">
        <v>0</v>
      </c>
    </row>
    <row r="3221" spans="1:7" x14ac:dyDescent="0.2">
      <c r="A3221" s="296" t="s">
        <v>219</v>
      </c>
      <c r="B3221" s="297"/>
      <c r="C3221" s="297"/>
      <c r="D3221" s="297"/>
      <c r="E3221" s="297"/>
      <c r="F3221" s="297"/>
      <c r="G3221" s="298">
        <v>15.080000000000002</v>
      </c>
    </row>
    <row r="3222" spans="1:7" x14ac:dyDescent="0.2">
      <c r="A3222" s="296" t="s">
        <v>220</v>
      </c>
      <c r="B3222" s="297"/>
      <c r="C3222" s="297"/>
      <c r="D3222" s="297"/>
      <c r="E3222" s="297"/>
      <c r="F3222" s="297"/>
      <c r="G3222" s="299">
        <f>ROUND(G3217+G3221,2)</f>
        <v>36.14</v>
      </c>
    </row>
    <row r="3223" spans="1:7" x14ac:dyDescent="0.2">
      <c r="A3223" s="296" t="s">
        <v>221</v>
      </c>
      <c r="B3223" s="297"/>
      <c r="C3223" s="297"/>
      <c r="D3223" s="297"/>
      <c r="E3223" s="297"/>
      <c r="F3223" s="297"/>
      <c r="G3223" s="298">
        <v>15</v>
      </c>
    </row>
    <row r="3224" spans="1:7" x14ac:dyDescent="0.2">
      <c r="A3224" s="296" t="s">
        <v>222</v>
      </c>
      <c r="B3224" s="297"/>
      <c r="C3224" s="297"/>
      <c r="D3224" s="297"/>
      <c r="E3224" s="297"/>
      <c r="F3224" s="297"/>
      <c r="G3224" s="299">
        <f>ROUND(G3222*G3223,2)</f>
        <v>542.1</v>
      </c>
    </row>
    <row r="3225" spans="1:7" x14ac:dyDescent="0.2">
      <c r="A3225" s="300"/>
      <c r="B3225" s="301"/>
      <c r="C3225" s="301"/>
      <c r="D3225" s="301"/>
      <c r="E3225" s="301"/>
      <c r="F3225" s="301"/>
      <c r="G3225" s="302"/>
    </row>
    <row r="3226" spans="1:7" ht="63.75" x14ac:dyDescent="0.2">
      <c r="A3226" s="287" t="s">
        <v>73</v>
      </c>
      <c r="B3226" s="290" t="s">
        <v>74</v>
      </c>
      <c r="C3226" s="291" t="s">
        <v>207</v>
      </c>
      <c r="D3226" s="291" t="s">
        <v>40</v>
      </c>
      <c r="E3226" s="292"/>
      <c r="F3226" s="283"/>
      <c r="G3226" s="293"/>
    </row>
    <row r="3227" spans="1:7" x14ac:dyDescent="0.2">
      <c r="A3227" s="294">
        <v>38383</v>
      </c>
      <c r="B3227" s="284" t="s">
        <v>309</v>
      </c>
      <c r="C3227" s="295" t="s">
        <v>224</v>
      </c>
      <c r="D3227" s="295" t="s">
        <v>35</v>
      </c>
      <c r="E3227" s="292">
        <v>1.77E-2</v>
      </c>
      <c r="F3227" s="283">
        <v>2.38</v>
      </c>
      <c r="G3227" s="293">
        <v>0.04</v>
      </c>
    </row>
    <row r="3228" spans="1:7" ht="38.25" x14ac:dyDescent="0.2">
      <c r="A3228" s="294" t="s">
        <v>310</v>
      </c>
      <c r="B3228" s="284" t="s">
        <v>311</v>
      </c>
      <c r="C3228" s="295" t="s">
        <v>207</v>
      </c>
      <c r="D3228" s="295" t="s">
        <v>210</v>
      </c>
      <c r="E3228" s="292">
        <v>0.31819999999999998</v>
      </c>
      <c r="F3228" s="283">
        <v>20.07</v>
      </c>
      <c r="G3228" s="293">
        <v>6.39</v>
      </c>
    </row>
    <row r="3229" spans="1:7" ht="25.5" x14ac:dyDescent="0.2">
      <c r="A3229" s="294" t="s">
        <v>312</v>
      </c>
      <c r="B3229" s="284" t="s">
        <v>313</v>
      </c>
      <c r="C3229" s="295" t="s">
        <v>207</v>
      </c>
      <c r="D3229" s="295" t="s">
        <v>210</v>
      </c>
      <c r="E3229" s="292">
        <v>0.31819999999999998</v>
      </c>
      <c r="F3229" s="283">
        <v>23.53</v>
      </c>
      <c r="G3229" s="293">
        <v>7.49</v>
      </c>
    </row>
    <row r="3230" spans="1:7" ht="25.5" x14ac:dyDescent="0.2">
      <c r="A3230" s="294">
        <v>9838</v>
      </c>
      <c r="B3230" s="284" t="s">
        <v>352</v>
      </c>
      <c r="C3230" s="295" t="s">
        <v>224</v>
      </c>
      <c r="D3230" s="295" t="s">
        <v>40</v>
      </c>
      <c r="E3230" s="292">
        <v>1.0548999999999999</v>
      </c>
      <c r="F3230" s="283">
        <v>12.91</v>
      </c>
      <c r="G3230" s="293">
        <v>13.62</v>
      </c>
    </row>
    <row r="3231" spans="1:7" x14ac:dyDescent="0.2">
      <c r="A3231" s="296" t="s">
        <v>213</v>
      </c>
      <c r="B3231" s="297"/>
      <c r="C3231" s="297"/>
      <c r="D3231" s="297"/>
      <c r="E3231" s="297"/>
      <c r="F3231" s="297"/>
      <c r="G3231" s="298">
        <v>8.31</v>
      </c>
    </row>
    <row r="3232" spans="1:7" x14ac:dyDescent="0.2">
      <c r="A3232" s="296" t="s">
        <v>214</v>
      </c>
      <c r="B3232" s="297"/>
      <c r="C3232" s="297"/>
      <c r="D3232" s="297"/>
      <c r="E3232" s="297"/>
      <c r="F3232" s="297"/>
      <c r="G3232" s="298">
        <v>19.22</v>
      </c>
    </row>
    <row r="3233" spans="1:7" x14ac:dyDescent="0.2">
      <c r="A3233" s="296" t="s">
        <v>215</v>
      </c>
      <c r="B3233" s="297"/>
      <c r="C3233" s="297"/>
      <c r="D3233" s="297"/>
      <c r="E3233" s="297"/>
      <c r="F3233" s="297"/>
      <c r="G3233" s="299">
        <v>27.53</v>
      </c>
    </row>
    <row r="3234" spans="1:7" x14ac:dyDescent="0.2">
      <c r="A3234" s="296" t="s">
        <v>2158</v>
      </c>
      <c r="B3234" s="297"/>
      <c r="C3234" s="297"/>
      <c r="D3234" s="297"/>
      <c r="E3234" s="297"/>
      <c r="F3234" s="297"/>
      <c r="G3234" s="298">
        <v>9.56</v>
      </c>
    </row>
    <row r="3235" spans="1:7" x14ac:dyDescent="0.2">
      <c r="A3235" s="296" t="s">
        <v>217</v>
      </c>
      <c r="B3235" s="297"/>
      <c r="C3235" s="297"/>
      <c r="D3235" s="297"/>
      <c r="E3235" s="297"/>
      <c r="F3235" s="297"/>
      <c r="G3235" s="298">
        <v>7.79</v>
      </c>
    </row>
    <row r="3236" spans="1:7" x14ac:dyDescent="0.2">
      <c r="A3236" s="296" t="s">
        <v>218</v>
      </c>
      <c r="B3236" s="297"/>
      <c r="C3236" s="297"/>
      <c r="D3236" s="297"/>
      <c r="E3236" s="297"/>
      <c r="F3236" s="297"/>
      <c r="G3236" s="298">
        <v>0</v>
      </c>
    </row>
    <row r="3237" spans="1:7" x14ac:dyDescent="0.2">
      <c r="A3237" s="296" t="s">
        <v>219</v>
      </c>
      <c r="B3237" s="297"/>
      <c r="C3237" s="297"/>
      <c r="D3237" s="297"/>
      <c r="E3237" s="297"/>
      <c r="F3237" s="297"/>
      <c r="G3237" s="298">
        <v>17.350000000000001</v>
      </c>
    </row>
    <row r="3238" spans="1:7" x14ac:dyDescent="0.2">
      <c r="A3238" s="296" t="s">
        <v>220</v>
      </c>
      <c r="B3238" s="297"/>
      <c r="C3238" s="297"/>
      <c r="D3238" s="297"/>
      <c r="E3238" s="297"/>
      <c r="F3238" s="297"/>
      <c r="G3238" s="299">
        <f>ROUND(G3233+G3237,2)</f>
        <v>44.88</v>
      </c>
    </row>
    <row r="3239" spans="1:7" x14ac:dyDescent="0.2">
      <c r="A3239" s="296" t="s">
        <v>221</v>
      </c>
      <c r="B3239" s="297"/>
      <c r="C3239" s="297"/>
      <c r="D3239" s="297"/>
      <c r="E3239" s="297"/>
      <c r="F3239" s="297"/>
      <c r="G3239" s="298">
        <v>12</v>
      </c>
    </row>
    <row r="3240" spans="1:7" x14ac:dyDescent="0.2">
      <c r="A3240" s="296" t="s">
        <v>222</v>
      </c>
      <c r="B3240" s="297"/>
      <c r="C3240" s="297"/>
      <c r="D3240" s="297"/>
      <c r="E3240" s="297"/>
      <c r="F3240" s="297"/>
      <c r="G3240" s="299">
        <f>ROUND(G3238*G3239,2)</f>
        <v>538.55999999999995</v>
      </c>
    </row>
    <row r="3241" spans="1:7" x14ac:dyDescent="0.2">
      <c r="A3241" s="300"/>
      <c r="B3241" s="301"/>
      <c r="C3241" s="301"/>
      <c r="D3241" s="301"/>
      <c r="E3241" s="301"/>
      <c r="F3241" s="301"/>
      <c r="G3241" s="302"/>
    </row>
    <row r="3242" spans="1:7" ht="63.75" x14ac:dyDescent="0.2">
      <c r="A3242" s="287" t="s">
        <v>156</v>
      </c>
      <c r="B3242" s="290" t="s">
        <v>157</v>
      </c>
      <c r="C3242" s="291" t="s">
        <v>207</v>
      </c>
      <c r="D3242" s="291" t="s">
        <v>40</v>
      </c>
      <c r="E3242" s="292"/>
      <c r="F3242" s="283"/>
      <c r="G3242" s="293"/>
    </row>
    <row r="3243" spans="1:7" x14ac:dyDescent="0.2">
      <c r="A3243" s="294">
        <v>38383</v>
      </c>
      <c r="B3243" s="284" t="s">
        <v>309</v>
      </c>
      <c r="C3243" s="295" t="s">
        <v>224</v>
      </c>
      <c r="D3243" s="295" t="s">
        <v>35</v>
      </c>
      <c r="E3243" s="292">
        <v>2.12E-2</v>
      </c>
      <c r="F3243" s="283">
        <v>2.38</v>
      </c>
      <c r="G3243" s="293">
        <v>0.05</v>
      </c>
    </row>
    <row r="3244" spans="1:7" ht="38.25" x14ac:dyDescent="0.2">
      <c r="A3244" s="294" t="s">
        <v>310</v>
      </c>
      <c r="B3244" s="284" t="s">
        <v>311</v>
      </c>
      <c r="C3244" s="295" t="s">
        <v>207</v>
      </c>
      <c r="D3244" s="295" t="s">
        <v>210</v>
      </c>
      <c r="E3244" s="292">
        <v>0.38129999999999997</v>
      </c>
      <c r="F3244" s="283">
        <v>20.07</v>
      </c>
      <c r="G3244" s="293">
        <v>7.65</v>
      </c>
    </row>
    <row r="3245" spans="1:7" ht="25.5" x14ac:dyDescent="0.2">
      <c r="A3245" s="294" t="s">
        <v>312</v>
      </c>
      <c r="B3245" s="284" t="s">
        <v>313</v>
      </c>
      <c r="C3245" s="295" t="s">
        <v>207</v>
      </c>
      <c r="D3245" s="295" t="s">
        <v>210</v>
      </c>
      <c r="E3245" s="292">
        <v>0.38129999999999997</v>
      </c>
      <c r="F3245" s="283">
        <v>23.53</v>
      </c>
      <c r="G3245" s="293">
        <v>8.9700000000000006</v>
      </c>
    </row>
    <row r="3246" spans="1:7" ht="25.5" x14ac:dyDescent="0.2">
      <c r="A3246" s="294">
        <v>9837</v>
      </c>
      <c r="B3246" s="284" t="s">
        <v>353</v>
      </c>
      <c r="C3246" s="295" t="s">
        <v>224</v>
      </c>
      <c r="D3246" s="295" t="s">
        <v>40</v>
      </c>
      <c r="E3246" s="292">
        <v>1.0548999999999999</v>
      </c>
      <c r="F3246" s="283">
        <v>16.95</v>
      </c>
      <c r="G3246" s="293">
        <v>17.88</v>
      </c>
    </row>
    <row r="3247" spans="1:7" x14ac:dyDescent="0.2">
      <c r="A3247" s="296" t="s">
        <v>213</v>
      </c>
      <c r="B3247" s="297"/>
      <c r="C3247" s="297"/>
      <c r="D3247" s="297"/>
      <c r="E3247" s="297"/>
      <c r="F3247" s="297"/>
      <c r="G3247" s="298">
        <v>9.9600000000000009</v>
      </c>
    </row>
    <row r="3248" spans="1:7" x14ac:dyDescent="0.2">
      <c r="A3248" s="296" t="s">
        <v>214</v>
      </c>
      <c r="B3248" s="297"/>
      <c r="C3248" s="297"/>
      <c r="D3248" s="297"/>
      <c r="E3248" s="297"/>
      <c r="F3248" s="297"/>
      <c r="G3248" s="298">
        <v>24.6</v>
      </c>
    </row>
    <row r="3249" spans="1:7" x14ac:dyDescent="0.2">
      <c r="A3249" s="296" t="s">
        <v>215</v>
      </c>
      <c r="B3249" s="297"/>
      <c r="C3249" s="297"/>
      <c r="D3249" s="297"/>
      <c r="E3249" s="297"/>
      <c r="F3249" s="297"/>
      <c r="G3249" s="299">
        <v>34.56</v>
      </c>
    </row>
    <row r="3250" spans="1:7" x14ac:dyDescent="0.2">
      <c r="A3250" s="296" t="s">
        <v>2158</v>
      </c>
      <c r="B3250" s="297"/>
      <c r="C3250" s="297"/>
      <c r="D3250" s="297"/>
      <c r="E3250" s="297"/>
      <c r="F3250" s="297"/>
      <c r="G3250" s="298">
        <v>11.450000000223518</v>
      </c>
    </row>
    <row r="3251" spans="1:7" x14ac:dyDescent="0.2">
      <c r="A3251" s="296" t="s">
        <v>217</v>
      </c>
      <c r="B3251" s="297"/>
      <c r="C3251" s="297"/>
      <c r="D3251" s="297"/>
      <c r="E3251" s="297"/>
      <c r="F3251" s="297"/>
      <c r="G3251" s="298">
        <v>9.66</v>
      </c>
    </row>
    <row r="3252" spans="1:7" x14ac:dyDescent="0.2">
      <c r="A3252" s="296" t="s">
        <v>218</v>
      </c>
      <c r="B3252" s="297"/>
      <c r="C3252" s="297"/>
      <c r="D3252" s="297"/>
      <c r="E3252" s="297"/>
      <c r="F3252" s="297"/>
      <c r="G3252" s="298">
        <v>0</v>
      </c>
    </row>
    <row r="3253" spans="1:7" x14ac:dyDescent="0.2">
      <c r="A3253" s="296" t="s">
        <v>219</v>
      </c>
      <c r="B3253" s="297"/>
      <c r="C3253" s="297"/>
      <c r="D3253" s="297"/>
      <c r="E3253" s="297"/>
      <c r="F3253" s="297"/>
      <c r="G3253" s="298">
        <v>21.11</v>
      </c>
    </row>
    <row r="3254" spans="1:7" x14ac:dyDescent="0.2">
      <c r="A3254" s="296" t="s">
        <v>220</v>
      </c>
      <c r="B3254" s="297"/>
      <c r="C3254" s="297"/>
      <c r="D3254" s="297"/>
      <c r="E3254" s="297"/>
      <c r="F3254" s="297"/>
      <c r="G3254" s="299">
        <f>ROUND(G3249+G3253,2)</f>
        <v>55.67</v>
      </c>
    </row>
    <row r="3255" spans="1:7" x14ac:dyDescent="0.2">
      <c r="A3255" s="296" t="s">
        <v>221</v>
      </c>
      <c r="B3255" s="297"/>
      <c r="C3255" s="297"/>
      <c r="D3255" s="297"/>
      <c r="E3255" s="297"/>
      <c r="F3255" s="297"/>
      <c r="G3255" s="298">
        <v>1.5</v>
      </c>
    </row>
    <row r="3256" spans="1:7" x14ac:dyDescent="0.2">
      <c r="A3256" s="296" t="s">
        <v>222</v>
      </c>
      <c r="B3256" s="297"/>
      <c r="C3256" s="297"/>
      <c r="D3256" s="297"/>
      <c r="E3256" s="297"/>
      <c r="F3256" s="297"/>
      <c r="G3256" s="299">
        <f>ROUND(G3254*G3255,2)</f>
        <v>83.51</v>
      </c>
    </row>
    <row r="3257" spans="1:7" x14ac:dyDescent="0.2">
      <c r="A3257" s="300"/>
      <c r="B3257" s="301"/>
      <c r="C3257" s="301"/>
      <c r="D3257" s="301"/>
      <c r="E3257" s="301"/>
      <c r="F3257" s="301"/>
      <c r="G3257" s="302"/>
    </row>
    <row r="3258" spans="1:7" ht="63.75" x14ac:dyDescent="0.2">
      <c r="A3258" s="287" t="s">
        <v>696</v>
      </c>
      <c r="B3258" s="290" t="s">
        <v>697</v>
      </c>
      <c r="C3258" s="291" t="s">
        <v>207</v>
      </c>
      <c r="D3258" s="291" t="s">
        <v>40</v>
      </c>
      <c r="E3258" s="292"/>
      <c r="F3258" s="283"/>
      <c r="G3258" s="293"/>
    </row>
    <row r="3259" spans="1:7" x14ac:dyDescent="0.2">
      <c r="A3259" s="294">
        <v>38383</v>
      </c>
      <c r="B3259" s="284" t="s">
        <v>309</v>
      </c>
      <c r="C3259" s="295" t="s">
        <v>224</v>
      </c>
      <c r="D3259" s="295" t="s">
        <v>35</v>
      </c>
      <c r="E3259" s="292">
        <v>2.47E-2</v>
      </c>
      <c r="F3259" s="283">
        <v>2.38</v>
      </c>
      <c r="G3259" s="293">
        <v>0.06</v>
      </c>
    </row>
    <row r="3260" spans="1:7" ht="38.25" x14ac:dyDescent="0.2">
      <c r="A3260" s="294" t="s">
        <v>310</v>
      </c>
      <c r="B3260" s="284" t="s">
        <v>311</v>
      </c>
      <c r="C3260" s="295" t="s">
        <v>207</v>
      </c>
      <c r="D3260" s="295" t="s">
        <v>210</v>
      </c>
      <c r="E3260" s="292">
        <v>0.44440000000000002</v>
      </c>
      <c r="F3260" s="283">
        <v>20.07</v>
      </c>
      <c r="G3260" s="293">
        <v>8.92</v>
      </c>
    </row>
    <row r="3261" spans="1:7" ht="25.5" x14ac:dyDescent="0.2">
      <c r="A3261" s="294" t="s">
        <v>312</v>
      </c>
      <c r="B3261" s="284" t="s">
        <v>313</v>
      </c>
      <c r="C3261" s="295" t="s">
        <v>207</v>
      </c>
      <c r="D3261" s="295" t="s">
        <v>210</v>
      </c>
      <c r="E3261" s="292">
        <v>0.44440000000000002</v>
      </c>
      <c r="F3261" s="283">
        <v>23.53</v>
      </c>
      <c r="G3261" s="293">
        <v>10.46</v>
      </c>
    </row>
    <row r="3262" spans="1:7" ht="25.5" x14ac:dyDescent="0.2">
      <c r="A3262" s="294">
        <v>9836</v>
      </c>
      <c r="B3262" s="284" t="s">
        <v>364</v>
      </c>
      <c r="C3262" s="295" t="s">
        <v>224</v>
      </c>
      <c r="D3262" s="295" t="s">
        <v>40</v>
      </c>
      <c r="E3262" s="292">
        <v>1.0548999999999999</v>
      </c>
      <c r="F3262" s="283">
        <v>17.899999999999999</v>
      </c>
      <c r="G3262" s="293">
        <v>18.88</v>
      </c>
    </row>
    <row r="3263" spans="1:7" x14ac:dyDescent="0.2">
      <c r="A3263" s="296" t="s">
        <v>213</v>
      </c>
      <c r="B3263" s="297"/>
      <c r="C3263" s="297"/>
      <c r="D3263" s="297"/>
      <c r="E3263" s="297"/>
      <c r="F3263" s="297"/>
      <c r="G3263" s="298">
        <v>11.61</v>
      </c>
    </row>
    <row r="3264" spans="1:7" x14ac:dyDescent="0.2">
      <c r="A3264" s="296" t="s">
        <v>214</v>
      </c>
      <c r="B3264" s="297"/>
      <c r="C3264" s="297"/>
      <c r="D3264" s="297"/>
      <c r="E3264" s="297"/>
      <c r="F3264" s="297"/>
      <c r="G3264" s="298">
        <v>26.71</v>
      </c>
    </row>
    <row r="3265" spans="1:7" x14ac:dyDescent="0.2">
      <c r="A3265" s="296" t="s">
        <v>215</v>
      </c>
      <c r="B3265" s="297"/>
      <c r="C3265" s="297"/>
      <c r="D3265" s="297"/>
      <c r="E3265" s="297"/>
      <c r="F3265" s="297"/>
      <c r="G3265" s="299">
        <v>38.32</v>
      </c>
    </row>
    <row r="3266" spans="1:7" x14ac:dyDescent="0.2">
      <c r="A3266" s="296" t="s">
        <v>2158</v>
      </c>
      <c r="B3266" s="297"/>
      <c r="C3266" s="297"/>
      <c r="D3266" s="297"/>
      <c r="E3266" s="297"/>
      <c r="F3266" s="297"/>
      <c r="G3266" s="298">
        <v>13.350000000000003</v>
      </c>
    </row>
    <row r="3267" spans="1:7" x14ac:dyDescent="0.2">
      <c r="A3267" s="296" t="s">
        <v>217</v>
      </c>
      <c r="B3267" s="297"/>
      <c r="C3267" s="297"/>
      <c r="D3267" s="297"/>
      <c r="E3267" s="297"/>
      <c r="F3267" s="297"/>
      <c r="G3267" s="298">
        <v>10.85</v>
      </c>
    </row>
    <row r="3268" spans="1:7" x14ac:dyDescent="0.2">
      <c r="A3268" s="296" t="s">
        <v>218</v>
      </c>
      <c r="B3268" s="297"/>
      <c r="C3268" s="297"/>
      <c r="D3268" s="297"/>
      <c r="E3268" s="297"/>
      <c r="F3268" s="297"/>
      <c r="G3268" s="298">
        <v>0</v>
      </c>
    </row>
    <row r="3269" spans="1:7" x14ac:dyDescent="0.2">
      <c r="A3269" s="296" t="s">
        <v>219</v>
      </c>
      <c r="B3269" s="297"/>
      <c r="C3269" s="297"/>
      <c r="D3269" s="297"/>
      <c r="E3269" s="297"/>
      <c r="F3269" s="297"/>
      <c r="G3269" s="298">
        <v>24.200000000000003</v>
      </c>
    </row>
    <row r="3270" spans="1:7" x14ac:dyDescent="0.2">
      <c r="A3270" s="296" t="s">
        <v>220</v>
      </c>
      <c r="B3270" s="297"/>
      <c r="C3270" s="297"/>
      <c r="D3270" s="297"/>
      <c r="E3270" s="297"/>
      <c r="F3270" s="297"/>
      <c r="G3270" s="299">
        <f>ROUND(G3265+G3269,2)</f>
        <v>62.52</v>
      </c>
    </row>
    <row r="3271" spans="1:7" x14ac:dyDescent="0.2">
      <c r="A3271" s="296" t="s">
        <v>221</v>
      </c>
      <c r="B3271" s="297"/>
      <c r="C3271" s="297"/>
      <c r="D3271" s="297"/>
      <c r="E3271" s="297"/>
      <c r="F3271" s="297"/>
      <c r="G3271" s="298">
        <v>5</v>
      </c>
    </row>
    <row r="3272" spans="1:7" x14ac:dyDescent="0.2">
      <c r="A3272" s="296" t="s">
        <v>222</v>
      </c>
      <c r="B3272" s="297"/>
      <c r="C3272" s="297"/>
      <c r="D3272" s="297"/>
      <c r="E3272" s="297"/>
      <c r="F3272" s="297"/>
      <c r="G3272" s="299">
        <f>ROUND(G3270*G3271,2)</f>
        <v>312.60000000000002</v>
      </c>
    </row>
    <row r="3273" spans="1:7" x14ac:dyDescent="0.2">
      <c r="A3273" s="300"/>
      <c r="B3273" s="301"/>
      <c r="C3273" s="301"/>
      <c r="D3273" s="301"/>
      <c r="E3273" s="301"/>
      <c r="F3273" s="301"/>
      <c r="G3273" s="302"/>
    </row>
    <row r="3274" spans="1:7" ht="63.75" x14ac:dyDescent="0.2">
      <c r="A3274" s="287" t="s">
        <v>158</v>
      </c>
      <c r="B3274" s="290" t="s">
        <v>159</v>
      </c>
      <c r="C3274" s="291" t="s">
        <v>207</v>
      </c>
      <c r="D3274" s="291" t="s">
        <v>35</v>
      </c>
      <c r="E3274" s="292"/>
      <c r="F3274" s="283"/>
      <c r="G3274" s="293"/>
    </row>
    <row r="3275" spans="1:7" ht="25.5" x14ac:dyDescent="0.2">
      <c r="A3275" s="294">
        <v>122</v>
      </c>
      <c r="B3275" s="284" t="s">
        <v>331</v>
      </c>
      <c r="C3275" s="295" t="s">
        <v>224</v>
      </c>
      <c r="D3275" s="295" t="s">
        <v>35</v>
      </c>
      <c r="E3275" s="292">
        <v>9.9000000000000008E-3</v>
      </c>
      <c r="F3275" s="283">
        <v>60.78</v>
      </c>
      <c r="G3275" s="293">
        <v>0.6</v>
      </c>
    </row>
    <row r="3276" spans="1:7" ht="25.5" x14ac:dyDescent="0.2">
      <c r="A3276" s="294">
        <v>20083</v>
      </c>
      <c r="B3276" s="284" t="s">
        <v>333</v>
      </c>
      <c r="C3276" s="295" t="s">
        <v>224</v>
      </c>
      <c r="D3276" s="295" t="s">
        <v>35</v>
      </c>
      <c r="E3276" s="292">
        <v>1.4999999999999999E-2</v>
      </c>
      <c r="F3276" s="283">
        <v>68.86</v>
      </c>
      <c r="G3276" s="293">
        <v>1.03</v>
      </c>
    </row>
    <row r="3277" spans="1:7" ht="38.25" x14ac:dyDescent="0.2">
      <c r="A3277" s="294">
        <v>3517</v>
      </c>
      <c r="B3277" s="284" t="s">
        <v>354</v>
      </c>
      <c r="C3277" s="295" t="s">
        <v>224</v>
      </c>
      <c r="D3277" s="295" t="s">
        <v>35</v>
      </c>
      <c r="E3277" s="292">
        <v>1</v>
      </c>
      <c r="F3277" s="283">
        <v>2.54</v>
      </c>
      <c r="G3277" s="293">
        <v>2.54</v>
      </c>
    </row>
    <row r="3278" spans="1:7" x14ac:dyDescent="0.2">
      <c r="A3278" s="294">
        <v>38383</v>
      </c>
      <c r="B3278" s="284" t="s">
        <v>309</v>
      </c>
      <c r="C3278" s="295" t="s">
        <v>224</v>
      </c>
      <c r="D3278" s="295" t="s">
        <v>35</v>
      </c>
      <c r="E3278" s="292">
        <v>7.1000000000000004E-3</v>
      </c>
      <c r="F3278" s="283">
        <v>2.38</v>
      </c>
      <c r="G3278" s="293">
        <v>0.02</v>
      </c>
    </row>
    <row r="3279" spans="1:7" ht="38.25" x14ac:dyDescent="0.2">
      <c r="A3279" s="294" t="s">
        <v>310</v>
      </c>
      <c r="B3279" s="284" t="s">
        <v>311</v>
      </c>
      <c r="C3279" s="295" t="s">
        <v>207</v>
      </c>
      <c r="D3279" s="295" t="s">
        <v>210</v>
      </c>
      <c r="E3279" s="292">
        <v>0.127</v>
      </c>
      <c r="F3279" s="283">
        <v>20.07</v>
      </c>
      <c r="G3279" s="293">
        <v>2.5499999999999998</v>
      </c>
    </row>
    <row r="3280" spans="1:7" ht="25.5" x14ac:dyDescent="0.2">
      <c r="A3280" s="294" t="s">
        <v>312</v>
      </c>
      <c r="B3280" s="284" t="s">
        <v>313</v>
      </c>
      <c r="C3280" s="295" t="s">
        <v>207</v>
      </c>
      <c r="D3280" s="295" t="s">
        <v>210</v>
      </c>
      <c r="E3280" s="292">
        <v>0.127</v>
      </c>
      <c r="F3280" s="283">
        <v>23.53</v>
      </c>
      <c r="G3280" s="293">
        <v>2.99</v>
      </c>
    </row>
    <row r="3281" spans="1:7" x14ac:dyDescent="0.2">
      <c r="A3281" s="296" t="s">
        <v>213</v>
      </c>
      <c r="B3281" s="297"/>
      <c r="C3281" s="297"/>
      <c r="D3281" s="297"/>
      <c r="E3281" s="297"/>
      <c r="F3281" s="297"/>
      <c r="G3281" s="298">
        <v>3.32</v>
      </c>
    </row>
    <row r="3282" spans="1:7" x14ac:dyDescent="0.2">
      <c r="A3282" s="296" t="s">
        <v>214</v>
      </c>
      <c r="B3282" s="297"/>
      <c r="C3282" s="297"/>
      <c r="D3282" s="297"/>
      <c r="E3282" s="297"/>
      <c r="F3282" s="297"/>
      <c r="G3282" s="298">
        <v>6.41</v>
      </c>
    </row>
    <row r="3283" spans="1:7" x14ac:dyDescent="0.2">
      <c r="A3283" s="296" t="s">
        <v>215</v>
      </c>
      <c r="B3283" s="297"/>
      <c r="C3283" s="297"/>
      <c r="D3283" s="297"/>
      <c r="E3283" s="297"/>
      <c r="F3283" s="297"/>
      <c r="G3283" s="299">
        <v>9.73</v>
      </c>
    </row>
    <row r="3284" spans="1:7" x14ac:dyDescent="0.2">
      <c r="A3284" s="296" t="s">
        <v>2158</v>
      </c>
      <c r="B3284" s="297"/>
      <c r="C3284" s="297"/>
      <c r="D3284" s="297"/>
      <c r="E3284" s="297"/>
      <c r="F3284" s="297"/>
      <c r="G3284" s="298">
        <v>3.82</v>
      </c>
    </row>
    <row r="3285" spans="1:7" x14ac:dyDescent="0.2">
      <c r="A3285" s="296" t="s">
        <v>217</v>
      </c>
      <c r="B3285" s="297"/>
      <c r="C3285" s="297"/>
      <c r="D3285" s="297"/>
      <c r="E3285" s="297"/>
      <c r="F3285" s="297"/>
      <c r="G3285" s="298">
        <v>2.84</v>
      </c>
    </row>
    <row r="3286" spans="1:7" x14ac:dyDescent="0.2">
      <c r="A3286" s="296" t="s">
        <v>218</v>
      </c>
      <c r="B3286" s="297"/>
      <c r="C3286" s="297"/>
      <c r="D3286" s="297"/>
      <c r="E3286" s="297"/>
      <c r="F3286" s="297"/>
      <c r="G3286" s="298">
        <v>0</v>
      </c>
    </row>
    <row r="3287" spans="1:7" x14ac:dyDescent="0.2">
      <c r="A3287" s="296" t="s">
        <v>219</v>
      </c>
      <c r="B3287" s="297"/>
      <c r="C3287" s="297"/>
      <c r="D3287" s="297"/>
      <c r="E3287" s="297"/>
      <c r="F3287" s="297"/>
      <c r="G3287" s="298">
        <v>6.66</v>
      </c>
    </row>
    <row r="3288" spans="1:7" x14ac:dyDescent="0.2">
      <c r="A3288" s="296" t="s">
        <v>220</v>
      </c>
      <c r="B3288" s="297"/>
      <c r="C3288" s="297"/>
      <c r="D3288" s="297"/>
      <c r="E3288" s="297"/>
      <c r="F3288" s="297"/>
      <c r="G3288" s="299">
        <f>ROUND(G3283+G3287,2)</f>
        <v>16.39</v>
      </c>
    </row>
    <row r="3289" spans="1:7" x14ac:dyDescent="0.2">
      <c r="A3289" s="296" t="s">
        <v>221</v>
      </c>
      <c r="B3289" s="297"/>
      <c r="C3289" s="297"/>
      <c r="D3289" s="297"/>
      <c r="E3289" s="297"/>
      <c r="F3289" s="297"/>
      <c r="G3289" s="298">
        <v>7</v>
      </c>
    </row>
    <row r="3290" spans="1:7" x14ac:dyDescent="0.2">
      <c r="A3290" s="296" t="s">
        <v>222</v>
      </c>
      <c r="B3290" s="297"/>
      <c r="C3290" s="297"/>
      <c r="D3290" s="297"/>
      <c r="E3290" s="297"/>
      <c r="F3290" s="297"/>
      <c r="G3290" s="299">
        <f>ROUND(G3288*G3289,2)</f>
        <v>114.73</v>
      </c>
    </row>
    <row r="3291" spans="1:7" x14ac:dyDescent="0.2">
      <c r="A3291" s="300"/>
      <c r="B3291" s="301"/>
      <c r="C3291" s="301"/>
      <c r="D3291" s="301"/>
      <c r="E3291" s="301"/>
      <c r="F3291" s="301"/>
      <c r="G3291" s="302"/>
    </row>
    <row r="3292" spans="1:7" ht="63.75" x14ac:dyDescent="0.2">
      <c r="A3292" s="287" t="s">
        <v>75</v>
      </c>
      <c r="B3292" s="290" t="s">
        <v>76</v>
      </c>
      <c r="C3292" s="291" t="s">
        <v>207</v>
      </c>
      <c r="D3292" s="291" t="s">
        <v>35</v>
      </c>
      <c r="E3292" s="292"/>
      <c r="F3292" s="283"/>
      <c r="G3292" s="293"/>
    </row>
    <row r="3293" spans="1:7" ht="25.5" x14ac:dyDescent="0.2">
      <c r="A3293" s="294">
        <v>122</v>
      </c>
      <c r="B3293" s="284" t="s">
        <v>331</v>
      </c>
      <c r="C3293" s="295" t="s">
        <v>224</v>
      </c>
      <c r="D3293" s="295" t="s">
        <v>35</v>
      </c>
      <c r="E3293" s="292">
        <v>9.9000000000000008E-3</v>
      </c>
      <c r="F3293" s="283">
        <v>60.78</v>
      </c>
      <c r="G3293" s="293">
        <v>0.6</v>
      </c>
    </row>
    <row r="3294" spans="1:7" ht="25.5" x14ac:dyDescent="0.2">
      <c r="A3294" s="294">
        <v>20083</v>
      </c>
      <c r="B3294" s="284" t="s">
        <v>333</v>
      </c>
      <c r="C3294" s="295" t="s">
        <v>224</v>
      </c>
      <c r="D3294" s="295" t="s">
        <v>35</v>
      </c>
      <c r="E3294" s="292">
        <v>1.4999999999999999E-2</v>
      </c>
      <c r="F3294" s="283">
        <v>68.86</v>
      </c>
      <c r="G3294" s="293">
        <v>1.03</v>
      </c>
    </row>
    <row r="3295" spans="1:7" ht="25.5" x14ac:dyDescent="0.2">
      <c r="A3295" s="294">
        <v>3516</v>
      </c>
      <c r="B3295" s="284" t="s">
        <v>355</v>
      </c>
      <c r="C3295" s="295" t="s">
        <v>224</v>
      </c>
      <c r="D3295" s="295" t="s">
        <v>35</v>
      </c>
      <c r="E3295" s="292">
        <v>1</v>
      </c>
      <c r="F3295" s="283">
        <v>2.81</v>
      </c>
      <c r="G3295" s="293">
        <v>2.81</v>
      </c>
    </row>
    <row r="3296" spans="1:7" x14ac:dyDescent="0.2">
      <c r="A3296" s="294">
        <v>38383</v>
      </c>
      <c r="B3296" s="284" t="s">
        <v>309</v>
      </c>
      <c r="C3296" s="295" t="s">
        <v>224</v>
      </c>
      <c r="D3296" s="295" t="s">
        <v>35</v>
      </c>
      <c r="E3296" s="292">
        <v>7.1000000000000004E-3</v>
      </c>
      <c r="F3296" s="283">
        <v>2.38</v>
      </c>
      <c r="G3296" s="293">
        <v>0.02</v>
      </c>
    </row>
    <row r="3297" spans="1:7" ht="38.25" x14ac:dyDescent="0.2">
      <c r="A3297" s="294" t="s">
        <v>310</v>
      </c>
      <c r="B3297" s="284" t="s">
        <v>311</v>
      </c>
      <c r="C3297" s="295" t="s">
        <v>207</v>
      </c>
      <c r="D3297" s="295" t="s">
        <v>210</v>
      </c>
      <c r="E3297" s="292">
        <v>0.127</v>
      </c>
      <c r="F3297" s="283">
        <v>20.07</v>
      </c>
      <c r="G3297" s="293">
        <v>2.5499999999999998</v>
      </c>
    </row>
    <row r="3298" spans="1:7" ht="25.5" x14ac:dyDescent="0.2">
      <c r="A3298" s="294" t="s">
        <v>312</v>
      </c>
      <c r="B3298" s="284" t="s">
        <v>313</v>
      </c>
      <c r="C3298" s="295" t="s">
        <v>207</v>
      </c>
      <c r="D3298" s="295" t="s">
        <v>210</v>
      </c>
      <c r="E3298" s="292">
        <v>0.127</v>
      </c>
      <c r="F3298" s="283">
        <v>23.53</v>
      </c>
      <c r="G3298" s="293">
        <v>2.99</v>
      </c>
    </row>
    <row r="3299" spans="1:7" x14ac:dyDescent="0.2">
      <c r="A3299" s="296" t="s">
        <v>213</v>
      </c>
      <c r="B3299" s="297"/>
      <c r="C3299" s="297"/>
      <c r="D3299" s="297"/>
      <c r="E3299" s="297"/>
      <c r="F3299" s="297"/>
      <c r="G3299" s="298">
        <v>3.32</v>
      </c>
    </row>
    <row r="3300" spans="1:7" x14ac:dyDescent="0.2">
      <c r="A3300" s="296" t="s">
        <v>214</v>
      </c>
      <c r="B3300" s="297"/>
      <c r="C3300" s="297"/>
      <c r="D3300" s="297"/>
      <c r="E3300" s="297"/>
      <c r="F3300" s="297"/>
      <c r="G3300" s="298">
        <v>6.68</v>
      </c>
    </row>
    <row r="3301" spans="1:7" x14ac:dyDescent="0.2">
      <c r="A3301" s="296" t="s">
        <v>215</v>
      </c>
      <c r="B3301" s="297"/>
      <c r="C3301" s="297"/>
      <c r="D3301" s="297"/>
      <c r="E3301" s="297"/>
      <c r="F3301" s="297"/>
      <c r="G3301" s="299">
        <v>10</v>
      </c>
    </row>
    <row r="3302" spans="1:7" x14ac:dyDescent="0.2">
      <c r="A3302" s="296" t="s">
        <v>2158</v>
      </c>
      <c r="B3302" s="297"/>
      <c r="C3302" s="297"/>
      <c r="D3302" s="297"/>
      <c r="E3302" s="297"/>
      <c r="F3302" s="297"/>
      <c r="G3302" s="298">
        <v>3.819999999999999</v>
      </c>
    </row>
    <row r="3303" spans="1:7" x14ac:dyDescent="0.2">
      <c r="A3303" s="296" t="s">
        <v>217</v>
      </c>
      <c r="B3303" s="297"/>
      <c r="C3303" s="297"/>
      <c r="D3303" s="297"/>
      <c r="E3303" s="297"/>
      <c r="F3303" s="297"/>
      <c r="G3303" s="298">
        <v>2.9</v>
      </c>
    </row>
    <row r="3304" spans="1:7" x14ac:dyDescent="0.2">
      <c r="A3304" s="296" t="s">
        <v>218</v>
      </c>
      <c r="B3304" s="297"/>
      <c r="C3304" s="297"/>
      <c r="D3304" s="297"/>
      <c r="E3304" s="297"/>
      <c r="F3304" s="297"/>
      <c r="G3304" s="298">
        <v>0</v>
      </c>
    </row>
    <row r="3305" spans="1:7" x14ac:dyDescent="0.2">
      <c r="A3305" s="296" t="s">
        <v>219</v>
      </c>
      <c r="B3305" s="297"/>
      <c r="C3305" s="297"/>
      <c r="D3305" s="297"/>
      <c r="E3305" s="297"/>
      <c r="F3305" s="297"/>
      <c r="G3305" s="298">
        <v>6.7199999999999989</v>
      </c>
    </row>
    <row r="3306" spans="1:7" x14ac:dyDescent="0.2">
      <c r="A3306" s="296" t="s">
        <v>220</v>
      </c>
      <c r="B3306" s="297"/>
      <c r="C3306" s="297"/>
      <c r="D3306" s="297"/>
      <c r="E3306" s="297"/>
      <c r="F3306" s="297"/>
      <c r="G3306" s="299">
        <f>ROUND(G3301+G3305,2)</f>
        <v>16.72</v>
      </c>
    </row>
    <row r="3307" spans="1:7" x14ac:dyDescent="0.2">
      <c r="A3307" s="296" t="s">
        <v>221</v>
      </c>
      <c r="B3307" s="297"/>
      <c r="C3307" s="297"/>
      <c r="D3307" s="297"/>
      <c r="E3307" s="297"/>
      <c r="F3307" s="297"/>
      <c r="G3307" s="298">
        <v>5</v>
      </c>
    </row>
    <row r="3308" spans="1:7" x14ac:dyDescent="0.2">
      <c r="A3308" s="296" t="s">
        <v>222</v>
      </c>
      <c r="B3308" s="297"/>
      <c r="C3308" s="297"/>
      <c r="D3308" s="297"/>
      <c r="E3308" s="297"/>
      <c r="F3308" s="297"/>
      <c r="G3308" s="299">
        <f>ROUND(G3306*G3307,2)</f>
        <v>83.6</v>
      </c>
    </row>
    <row r="3309" spans="1:7" x14ac:dyDescent="0.2">
      <c r="A3309" s="300"/>
      <c r="B3309" s="301"/>
      <c r="C3309" s="301"/>
      <c r="D3309" s="301"/>
      <c r="E3309" s="301"/>
      <c r="F3309" s="301"/>
      <c r="G3309" s="302"/>
    </row>
    <row r="3310" spans="1:7" ht="76.5" x14ac:dyDescent="0.2">
      <c r="A3310" s="287" t="s">
        <v>160</v>
      </c>
      <c r="B3310" s="290" t="s">
        <v>161</v>
      </c>
      <c r="C3310" s="291" t="s">
        <v>207</v>
      </c>
      <c r="D3310" s="291" t="s">
        <v>35</v>
      </c>
      <c r="E3310" s="292"/>
      <c r="F3310" s="283"/>
      <c r="G3310" s="293"/>
    </row>
    <row r="3311" spans="1:7" ht="25.5" x14ac:dyDescent="0.2">
      <c r="A3311" s="294">
        <v>122</v>
      </c>
      <c r="B3311" s="284" t="s">
        <v>331</v>
      </c>
      <c r="C3311" s="295" t="s">
        <v>224</v>
      </c>
      <c r="D3311" s="295" t="s">
        <v>35</v>
      </c>
      <c r="E3311" s="292">
        <v>9.9000000000000008E-3</v>
      </c>
      <c r="F3311" s="283">
        <v>60.78</v>
      </c>
      <c r="G3311" s="293">
        <v>0.6</v>
      </c>
    </row>
    <row r="3312" spans="1:7" ht="25.5" x14ac:dyDescent="0.2">
      <c r="A3312" s="294">
        <v>1933</v>
      </c>
      <c r="B3312" s="284" t="s">
        <v>356</v>
      </c>
      <c r="C3312" s="295" t="s">
        <v>224</v>
      </c>
      <c r="D3312" s="295" t="s">
        <v>35</v>
      </c>
      <c r="E3312" s="292">
        <v>1</v>
      </c>
      <c r="F3312" s="283">
        <v>6.03</v>
      </c>
      <c r="G3312" s="293">
        <v>6.03</v>
      </c>
    </row>
    <row r="3313" spans="1:7" ht="25.5" x14ac:dyDescent="0.2">
      <c r="A3313" s="294">
        <v>20083</v>
      </c>
      <c r="B3313" s="284" t="s">
        <v>333</v>
      </c>
      <c r="C3313" s="295" t="s">
        <v>224</v>
      </c>
      <c r="D3313" s="295" t="s">
        <v>35</v>
      </c>
      <c r="E3313" s="292">
        <v>1.4999999999999999E-2</v>
      </c>
      <c r="F3313" s="283">
        <v>68.86</v>
      </c>
      <c r="G3313" s="293">
        <v>1.03</v>
      </c>
    </row>
    <row r="3314" spans="1:7" x14ac:dyDescent="0.2">
      <c r="A3314" s="294">
        <v>38383</v>
      </c>
      <c r="B3314" s="284" t="s">
        <v>309</v>
      </c>
      <c r="C3314" s="295" t="s">
        <v>224</v>
      </c>
      <c r="D3314" s="295" t="s">
        <v>35</v>
      </c>
      <c r="E3314" s="292">
        <v>7.1000000000000004E-3</v>
      </c>
      <c r="F3314" s="283">
        <v>2.38</v>
      </c>
      <c r="G3314" s="293">
        <v>0.02</v>
      </c>
    </row>
    <row r="3315" spans="1:7" ht="38.25" x14ac:dyDescent="0.2">
      <c r="A3315" s="294" t="s">
        <v>310</v>
      </c>
      <c r="B3315" s="284" t="s">
        <v>311</v>
      </c>
      <c r="C3315" s="295" t="s">
        <v>207</v>
      </c>
      <c r="D3315" s="295" t="s">
        <v>210</v>
      </c>
      <c r="E3315" s="292">
        <v>0.127</v>
      </c>
      <c r="F3315" s="283">
        <v>20.07</v>
      </c>
      <c r="G3315" s="293">
        <v>2.5499999999999998</v>
      </c>
    </row>
    <row r="3316" spans="1:7" ht="25.5" x14ac:dyDescent="0.2">
      <c r="A3316" s="294" t="s">
        <v>312</v>
      </c>
      <c r="B3316" s="284" t="s">
        <v>313</v>
      </c>
      <c r="C3316" s="295" t="s">
        <v>207</v>
      </c>
      <c r="D3316" s="295" t="s">
        <v>210</v>
      </c>
      <c r="E3316" s="292">
        <v>0.127</v>
      </c>
      <c r="F3316" s="283">
        <v>23.53</v>
      </c>
      <c r="G3316" s="293">
        <v>2.99</v>
      </c>
    </row>
    <row r="3317" spans="1:7" x14ac:dyDescent="0.2">
      <c r="A3317" s="296" t="s">
        <v>213</v>
      </c>
      <c r="B3317" s="297"/>
      <c r="C3317" s="297"/>
      <c r="D3317" s="297"/>
      <c r="E3317" s="297"/>
      <c r="F3317" s="297"/>
      <c r="G3317" s="298">
        <v>3.32</v>
      </c>
    </row>
    <row r="3318" spans="1:7" x14ac:dyDescent="0.2">
      <c r="A3318" s="296" t="s">
        <v>214</v>
      </c>
      <c r="B3318" s="297"/>
      <c r="C3318" s="297"/>
      <c r="D3318" s="297"/>
      <c r="E3318" s="297"/>
      <c r="F3318" s="297"/>
      <c r="G3318" s="298">
        <v>9.9</v>
      </c>
    </row>
    <row r="3319" spans="1:7" x14ac:dyDescent="0.2">
      <c r="A3319" s="296" t="s">
        <v>215</v>
      </c>
      <c r="B3319" s="297"/>
      <c r="C3319" s="297"/>
      <c r="D3319" s="297"/>
      <c r="E3319" s="297"/>
      <c r="F3319" s="297"/>
      <c r="G3319" s="299">
        <v>13.22</v>
      </c>
    </row>
    <row r="3320" spans="1:7" x14ac:dyDescent="0.2">
      <c r="A3320" s="296" t="s">
        <v>2158</v>
      </c>
      <c r="B3320" s="297"/>
      <c r="C3320" s="297"/>
      <c r="D3320" s="297"/>
      <c r="E3320" s="297"/>
      <c r="F3320" s="297"/>
      <c r="G3320" s="298">
        <v>3.8100000002235173</v>
      </c>
    </row>
    <row r="3321" spans="1:7" x14ac:dyDescent="0.2">
      <c r="A3321" s="296" t="s">
        <v>217</v>
      </c>
      <c r="B3321" s="297"/>
      <c r="C3321" s="297"/>
      <c r="D3321" s="297"/>
      <c r="E3321" s="297"/>
      <c r="F3321" s="297"/>
      <c r="G3321" s="298">
        <v>3.58</v>
      </c>
    </row>
    <row r="3322" spans="1:7" x14ac:dyDescent="0.2">
      <c r="A3322" s="296" t="s">
        <v>218</v>
      </c>
      <c r="B3322" s="297"/>
      <c r="C3322" s="297"/>
      <c r="D3322" s="297"/>
      <c r="E3322" s="297"/>
      <c r="F3322" s="297"/>
      <c r="G3322" s="298">
        <v>0</v>
      </c>
    </row>
    <row r="3323" spans="1:7" x14ac:dyDescent="0.2">
      <c r="A3323" s="296" t="s">
        <v>219</v>
      </c>
      <c r="B3323" s="297"/>
      <c r="C3323" s="297"/>
      <c r="D3323" s="297"/>
      <c r="E3323" s="297"/>
      <c r="F3323" s="297"/>
      <c r="G3323" s="298">
        <v>7.3899999999999988</v>
      </c>
    </row>
    <row r="3324" spans="1:7" x14ac:dyDescent="0.2">
      <c r="A3324" s="296" t="s">
        <v>220</v>
      </c>
      <c r="B3324" s="297"/>
      <c r="C3324" s="297"/>
      <c r="D3324" s="297"/>
      <c r="E3324" s="297"/>
      <c r="F3324" s="297"/>
      <c r="G3324" s="299">
        <f>ROUND(G3319+G3323,2)</f>
        <v>20.61</v>
      </c>
    </row>
    <row r="3325" spans="1:7" x14ac:dyDescent="0.2">
      <c r="A3325" s="296" t="s">
        <v>221</v>
      </c>
      <c r="B3325" s="297"/>
      <c r="C3325" s="297"/>
      <c r="D3325" s="297"/>
      <c r="E3325" s="297"/>
      <c r="F3325" s="297"/>
      <c r="G3325" s="298">
        <v>7</v>
      </c>
    </row>
    <row r="3326" spans="1:7" x14ac:dyDescent="0.2">
      <c r="A3326" s="296" t="s">
        <v>222</v>
      </c>
      <c r="B3326" s="297"/>
      <c r="C3326" s="297"/>
      <c r="D3326" s="297"/>
      <c r="E3326" s="297"/>
      <c r="F3326" s="297"/>
      <c r="G3326" s="299">
        <f>ROUND(G3324*G3325,2)</f>
        <v>144.27000000000001</v>
      </c>
    </row>
    <row r="3327" spans="1:7" x14ac:dyDescent="0.2">
      <c r="A3327" s="300"/>
      <c r="B3327" s="301"/>
      <c r="C3327" s="301"/>
      <c r="D3327" s="301"/>
      <c r="E3327" s="301"/>
      <c r="F3327" s="301"/>
      <c r="G3327" s="302"/>
    </row>
    <row r="3328" spans="1:7" ht="63.75" x14ac:dyDescent="0.2">
      <c r="A3328" s="287" t="s">
        <v>698</v>
      </c>
      <c r="B3328" s="290" t="s">
        <v>699</v>
      </c>
      <c r="C3328" s="291" t="s">
        <v>207</v>
      </c>
      <c r="D3328" s="291" t="s">
        <v>35</v>
      </c>
      <c r="E3328" s="292"/>
      <c r="F3328" s="283"/>
      <c r="G3328" s="293"/>
    </row>
    <row r="3329" spans="1:7" ht="51" x14ac:dyDescent="0.2">
      <c r="A3329" s="294">
        <v>20078</v>
      </c>
      <c r="B3329" s="284" t="s">
        <v>350</v>
      </c>
      <c r="C3329" s="295" t="s">
        <v>224</v>
      </c>
      <c r="D3329" s="295" t="s">
        <v>35</v>
      </c>
      <c r="E3329" s="292">
        <v>0.05</v>
      </c>
      <c r="F3329" s="283">
        <v>25.08</v>
      </c>
      <c r="G3329" s="293">
        <v>1.25</v>
      </c>
    </row>
    <row r="3330" spans="1:7" ht="25.5" x14ac:dyDescent="0.2">
      <c r="A3330" s="294">
        <v>296</v>
      </c>
      <c r="B3330" s="284" t="s">
        <v>360</v>
      </c>
      <c r="C3330" s="295" t="s">
        <v>224</v>
      </c>
      <c r="D3330" s="295" t="s">
        <v>35</v>
      </c>
      <c r="E3330" s="292">
        <v>2</v>
      </c>
      <c r="F3330" s="283">
        <v>1.47</v>
      </c>
      <c r="G3330" s="293">
        <v>2.94</v>
      </c>
    </row>
    <row r="3331" spans="1:7" ht="25.5" x14ac:dyDescent="0.2">
      <c r="A3331" s="294">
        <v>3526</v>
      </c>
      <c r="B3331" s="284" t="s">
        <v>362</v>
      </c>
      <c r="C3331" s="295" t="s">
        <v>224</v>
      </c>
      <c r="D3331" s="295" t="s">
        <v>35</v>
      </c>
      <c r="E3331" s="292">
        <v>1</v>
      </c>
      <c r="F3331" s="283">
        <v>3.68</v>
      </c>
      <c r="G3331" s="293">
        <v>3.68</v>
      </c>
    </row>
    <row r="3332" spans="1:7" ht="38.25" x14ac:dyDescent="0.2">
      <c r="A3332" s="294" t="s">
        <v>310</v>
      </c>
      <c r="B3332" s="284" t="s">
        <v>311</v>
      </c>
      <c r="C3332" s="295" t="s">
        <v>207</v>
      </c>
      <c r="D3332" s="295" t="s">
        <v>210</v>
      </c>
      <c r="E3332" s="292">
        <v>0.13789999999999999</v>
      </c>
      <c r="F3332" s="283">
        <v>20.07</v>
      </c>
      <c r="G3332" s="293">
        <v>2.77</v>
      </c>
    </row>
    <row r="3333" spans="1:7" ht="25.5" x14ac:dyDescent="0.2">
      <c r="A3333" s="294" t="s">
        <v>312</v>
      </c>
      <c r="B3333" s="284" t="s">
        <v>313</v>
      </c>
      <c r="C3333" s="295" t="s">
        <v>207</v>
      </c>
      <c r="D3333" s="295" t="s">
        <v>210</v>
      </c>
      <c r="E3333" s="292">
        <v>0.13789999999999999</v>
      </c>
      <c r="F3333" s="283">
        <v>23.53</v>
      </c>
      <c r="G3333" s="293">
        <v>3.24</v>
      </c>
    </row>
    <row r="3334" spans="1:7" x14ac:dyDescent="0.2">
      <c r="A3334" s="296" t="s">
        <v>213</v>
      </c>
      <c r="B3334" s="297"/>
      <c r="C3334" s="297"/>
      <c r="D3334" s="297"/>
      <c r="E3334" s="297"/>
      <c r="F3334" s="297"/>
      <c r="G3334" s="298">
        <v>3.6</v>
      </c>
    </row>
    <row r="3335" spans="1:7" x14ac:dyDescent="0.2">
      <c r="A3335" s="296" t="s">
        <v>214</v>
      </c>
      <c r="B3335" s="297"/>
      <c r="C3335" s="297"/>
      <c r="D3335" s="297"/>
      <c r="E3335" s="297"/>
      <c r="F3335" s="297"/>
      <c r="G3335" s="298">
        <v>10.290000000000001</v>
      </c>
    </row>
    <row r="3336" spans="1:7" x14ac:dyDescent="0.2">
      <c r="A3336" s="296" t="s">
        <v>215</v>
      </c>
      <c r="B3336" s="297"/>
      <c r="C3336" s="297"/>
      <c r="D3336" s="297"/>
      <c r="E3336" s="297"/>
      <c r="F3336" s="297"/>
      <c r="G3336" s="299">
        <v>13.89</v>
      </c>
    </row>
    <row r="3337" spans="1:7" x14ac:dyDescent="0.2">
      <c r="A3337" s="296" t="s">
        <v>2158</v>
      </c>
      <c r="B3337" s="297"/>
      <c r="C3337" s="297"/>
      <c r="D3337" s="297"/>
      <c r="E3337" s="297"/>
      <c r="F3337" s="297"/>
      <c r="G3337" s="298">
        <v>4.1399999999999997</v>
      </c>
    </row>
    <row r="3338" spans="1:7" x14ac:dyDescent="0.2">
      <c r="A3338" s="296" t="s">
        <v>217</v>
      </c>
      <c r="B3338" s="297"/>
      <c r="C3338" s="297"/>
      <c r="D3338" s="297"/>
      <c r="E3338" s="297"/>
      <c r="F3338" s="297"/>
      <c r="G3338" s="298">
        <v>3.79</v>
      </c>
    </row>
    <row r="3339" spans="1:7" x14ac:dyDescent="0.2">
      <c r="A3339" s="296" t="s">
        <v>218</v>
      </c>
      <c r="B3339" s="297"/>
      <c r="C3339" s="297"/>
      <c r="D3339" s="297"/>
      <c r="E3339" s="297"/>
      <c r="F3339" s="297"/>
      <c r="G3339" s="298">
        <v>0</v>
      </c>
    </row>
    <row r="3340" spans="1:7" x14ac:dyDescent="0.2">
      <c r="A3340" s="296" t="s">
        <v>219</v>
      </c>
      <c r="B3340" s="297"/>
      <c r="C3340" s="297"/>
      <c r="D3340" s="297"/>
      <c r="E3340" s="297"/>
      <c r="F3340" s="297"/>
      <c r="G3340" s="298">
        <v>7.93</v>
      </c>
    </row>
    <row r="3341" spans="1:7" x14ac:dyDescent="0.2">
      <c r="A3341" s="296" t="s">
        <v>220</v>
      </c>
      <c r="B3341" s="297"/>
      <c r="C3341" s="297"/>
      <c r="D3341" s="297"/>
      <c r="E3341" s="297"/>
      <c r="F3341" s="297"/>
      <c r="G3341" s="299">
        <f>ROUND(G3336+G3340,2)</f>
        <v>21.82</v>
      </c>
    </row>
    <row r="3342" spans="1:7" x14ac:dyDescent="0.2">
      <c r="A3342" s="296" t="s">
        <v>221</v>
      </c>
      <c r="B3342" s="297"/>
      <c r="C3342" s="297"/>
      <c r="D3342" s="297"/>
      <c r="E3342" s="297"/>
      <c r="F3342" s="297"/>
      <c r="G3342" s="298">
        <v>2</v>
      </c>
    </row>
    <row r="3343" spans="1:7" x14ac:dyDescent="0.2">
      <c r="A3343" s="296" t="s">
        <v>222</v>
      </c>
      <c r="B3343" s="297"/>
      <c r="C3343" s="297"/>
      <c r="D3343" s="297"/>
      <c r="E3343" s="297"/>
      <c r="F3343" s="297"/>
      <c r="G3343" s="299">
        <f>ROUND(G3341*G3342,2)</f>
        <v>43.64</v>
      </c>
    </row>
    <row r="3344" spans="1:7" x14ac:dyDescent="0.2">
      <c r="A3344" s="300"/>
      <c r="B3344" s="301"/>
      <c r="C3344" s="301"/>
      <c r="D3344" s="301"/>
      <c r="E3344" s="301"/>
      <c r="F3344" s="301"/>
      <c r="G3344" s="302"/>
    </row>
    <row r="3345" spans="1:7" ht="63.75" x14ac:dyDescent="0.2">
      <c r="A3345" s="287" t="s">
        <v>700</v>
      </c>
      <c r="B3345" s="290" t="s">
        <v>701</v>
      </c>
      <c r="C3345" s="291" t="s">
        <v>207</v>
      </c>
      <c r="D3345" s="291" t="s">
        <v>35</v>
      </c>
      <c r="E3345" s="292"/>
      <c r="F3345" s="283"/>
      <c r="G3345" s="293"/>
    </row>
    <row r="3346" spans="1:7" ht="51" x14ac:dyDescent="0.2">
      <c r="A3346" s="294">
        <v>20078</v>
      </c>
      <c r="B3346" s="284" t="s">
        <v>350</v>
      </c>
      <c r="C3346" s="295" t="s">
        <v>224</v>
      </c>
      <c r="D3346" s="295" t="s">
        <v>35</v>
      </c>
      <c r="E3346" s="292">
        <v>0.05</v>
      </c>
      <c r="F3346" s="283">
        <v>25.08</v>
      </c>
      <c r="G3346" s="293">
        <v>1.25</v>
      </c>
    </row>
    <row r="3347" spans="1:7" ht="25.5" x14ac:dyDescent="0.2">
      <c r="A3347" s="294">
        <v>296</v>
      </c>
      <c r="B3347" s="284" t="s">
        <v>360</v>
      </c>
      <c r="C3347" s="295" t="s">
        <v>224</v>
      </c>
      <c r="D3347" s="295" t="s">
        <v>35</v>
      </c>
      <c r="E3347" s="292">
        <v>2</v>
      </c>
      <c r="F3347" s="283">
        <v>1.47</v>
      </c>
      <c r="G3347" s="293">
        <v>2.94</v>
      </c>
    </row>
    <row r="3348" spans="1:7" ht="25.5" x14ac:dyDescent="0.2">
      <c r="A3348" s="294">
        <v>3518</v>
      </c>
      <c r="B3348" s="284" t="s">
        <v>1302</v>
      </c>
      <c r="C3348" s="295" t="s">
        <v>224</v>
      </c>
      <c r="D3348" s="295" t="s">
        <v>35</v>
      </c>
      <c r="E3348" s="292">
        <v>1</v>
      </c>
      <c r="F3348" s="283">
        <v>4.55</v>
      </c>
      <c r="G3348" s="293">
        <v>4.55</v>
      </c>
    </row>
    <row r="3349" spans="1:7" ht="38.25" x14ac:dyDescent="0.2">
      <c r="A3349" s="294" t="s">
        <v>310</v>
      </c>
      <c r="B3349" s="284" t="s">
        <v>311</v>
      </c>
      <c r="C3349" s="295" t="s">
        <v>207</v>
      </c>
      <c r="D3349" s="295" t="s">
        <v>210</v>
      </c>
      <c r="E3349" s="292">
        <v>0.13789999999999999</v>
      </c>
      <c r="F3349" s="283">
        <v>20.07</v>
      </c>
      <c r="G3349" s="293">
        <v>2.77</v>
      </c>
    </row>
    <row r="3350" spans="1:7" ht="25.5" x14ac:dyDescent="0.2">
      <c r="A3350" s="294" t="s">
        <v>312</v>
      </c>
      <c r="B3350" s="284" t="s">
        <v>313</v>
      </c>
      <c r="C3350" s="295" t="s">
        <v>207</v>
      </c>
      <c r="D3350" s="295" t="s">
        <v>210</v>
      </c>
      <c r="E3350" s="292">
        <v>0.13789999999999999</v>
      </c>
      <c r="F3350" s="283">
        <v>23.53</v>
      </c>
      <c r="G3350" s="293">
        <v>3.24</v>
      </c>
    </row>
    <row r="3351" spans="1:7" x14ac:dyDescent="0.2">
      <c r="A3351" s="296" t="s">
        <v>213</v>
      </c>
      <c r="B3351" s="297"/>
      <c r="C3351" s="297"/>
      <c r="D3351" s="297"/>
      <c r="E3351" s="297"/>
      <c r="F3351" s="297"/>
      <c r="G3351" s="298">
        <v>3.6</v>
      </c>
    </row>
    <row r="3352" spans="1:7" x14ac:dyDescent="0.2">
      <c r="A3352" s="296" t="s">
        <v>214</v>
      </c>
      <c r="B3352" s="297"/>
      <c r="C3352" s="297"/>
      <c r="D3352" s="297"/>
      <c r="E3352" s="297"/>
      <c r="F3352" s="297"/>
      <c r="G3352" s="298">
        <v>11.16</v>
      </c>
    </row>
    <row r="3353" spans="1:7" x14ac:dyDescent="0.2">
      <c r="A3353" s="296" t="s">
        <v>215</v>
      </c>
      <c r="B3353" s="297"/>
      <c r="C3353" s="297"/>
      <c r="D3353" s="297"/>
      <c r="E3353" s="297"/>
      <c r="F3353" s="297"/>
      <c r="G3353" s="299">
        <v>14.76</v>
      </c>
    </row>
    <row r="3354" spans="1:7" x14ac:dyDescent="0.2">
      <c r="A3354" s="296" t="s">
        <v>2158</v>
      </c>
      <c r="B3354" s="297"/>
      <c r="C3354" s="297"/>
      <c r="D3354" s="297"/>
      <c r="E3354" s="297"/>
      <c r="F3354" s="297"/>
      <c r="G3354" s="298">
        <v>4.1400000000000015</v>
      </c>
    </row>
    <row r="3355" spans="1:7" x14ac:dyDescent="0.2">
      <c r="A3355" s="296" t="s">
        <v>217</v>
      </c>
      <c r="B3355" s="297"/>
      <c r="C3355" s="297"/>
      <c r="D3355" s="297"/>
      <c r="E3355" s="297"/>
      <c r="F3355" s="297"/>
      <c r="G3355" s="298">
        <v>3.97</v>
      </c>
    </row>
    <row r="3356" spans="1:7" x14ac:dyDescent="0.2">
      <c r="A3356" s="296" t="s">
        <v>218</v>
      </c>
      <c r="B3356" s="297"/>
      <c r="C3356" s="297"/>
      <c r="D3356" s="297"/>
      <c r="E3356" s="297"/>
      <c r="F3356" s="297"/>
      <c r="G3356" s="298">
        <v>0</v>
      </c>
    </row>
    <row r="3357" spans="1:7" x14ac:dyDescent="0.2">
      <c r="A3357" s="296" t="s">
        <v>219</v>
      </c>
      <c r="B3357" s="297"/>
      <c r="C3357" s="297"/>
      <c r="D3357" s="297"/>
      <c r="E3357" s="297"/>
      <c r="F3357" s="297"/>
      <c r="G3357" s="298">
        <v>8.1100000000000012</v>
      </c>
    </row>
    <row r="3358" spans="1:7" x14ac:dyDescent="0.2">
      <c r="A3358" s="296" t="s">
        <v>220</v>
      </c>
      <c r="B3358" s="297"/>
      <c r="C3358" s="297"/>
      <c r="D3358" s="297"/>
      <c r="E3358" s="297"/>
      <c r="F3358" s="297"/>
      <c r="G3358" s="299">
        <f>ROUND(G3353+G3357,2)</f>
        <v>22.87</v>
      </c>
    </row>
    <row r="3359" spans="1:7" x14ac:dyDescent="0.2">
      <c r="A3359" s="296" t="s">
        <v>221</v>
      </c>
      <c r="B3359" s="297"/>
      <c r="C3359" s="297"/>
      <c r="D3359" s="297"/>
      <c r="E3359" s="297"/>
      <c r="F3359" s="297"/>
      <c r="G3359" s="298">
        <v>3</v>
      </c>
    </row>
    <row r="3360" spans="1:7" x14ac:dyDescent="0.2">
      <c r="A3360" s="296" t="s">
        <v>222</v>
      </c>
      <c r="B3360" s="297"/>
      <c r="C3360" s="297"/>
      <c r="D3360" s="297"/>
      <c r="E3360" s="297"/>
      <c r="F3360" s="297"/>
      <c r="G3360" s="299">
        <f>ROUND(G3358*G3359,2)</f>
        <v>68.61</v>
      </c>
    </row>
    <row r="3361" spans="1:7" x14ac:dyDescent="0.2">
      <c r="A3361" s="300"/>
      <c r="B3361" s="301"/>
      <c r="C3361" s="301"/>
      <c r="D3361" s="301"/>
      <c r="E3361" s="301"/>
      <c r="F3361" s="301"/>
      <c r="G3361" s="302"/>
    </row>
    <row r="3362" spans="1:7" ht="63.75" x14ac:dyDescent="0.2">
      <c r="A3362" s="287" t="s">
        <v>162</v>
      </c>
      <c r="B3362" s="290" t="s">
        <v>163</v>
      </c>
      <c r="C3362" s="291" t="s">
        <v>207</v>
      </c>
      <c r="D3362" s="291" t="s">
        <v>35</v>
      </c>
      <c r="E3362" s="292"/>
      <c r="F3362" s="283"/>
      <c r="G3362" s="293"/>
    </row>
    <row r="3363" spans="1:7" ht="51" x14ac:dyDescent="0.2">
      <c r="A3363" s="294">
        <v>20078</v>
      </c>
      <c r="B3363" s="284" t="s">
        <v>350</v>
      </c>
      <c r="C3363" s="295" t="s">
        <v>224</v>
      </c>
      <c r="D3363" s="295" t="s">
        <v>35</v>
      </c>
      <c r="E3363" s="292">
        <v>0.115</v>
      </c>
      <c r="F3363" s="283">
        <v>25.08</v>
      </c>
      <c r="G3363" s="293">
        <v>2.88</v>
      </c>
    </row>
    <row r="3364" spans="1:7" ht="25.5" x14ac:dyDescent="0.2">
      <c r="A3364" s="294">
        <v>301</v>
      </c>
      <c r="B3364" s="284" t="s">
        <v>357</v>
      </c>
      <c r="C3364" s="295" t="s">
        <v>224</v>
      </c>
      <c r="D3364" s="295" t="s">
        <v>35</v>
      </c>
      <c r="E3364" s="292">
        <v>2</v>
      </c>
      <c r="F3364" s="283">
        <v>2.6</v>
      </c>
      <c r="G3364" s="293">
        <v>5.2</v>
      </c>
    </row>
    <row r="3365" spans="1:7" ht="25.5" x14ac:dyDescent="0.2">
      <c r="A3365" s="294">
        <v>3520</v>
      </c>
      <c r="B3365" s="284" t="s">
        <v>358</v>
      </c>
      <c r="C3365" s="295" t="s">
        <v>224</v>
      </c>
      <c r="D3365" s="295" t="s">
        <v>35</v>
      </c>
      <c r="E3365" s="292">
        <v>1</v>
      </c>
      <c r="F3365" s="283">
        <v>9.98</v>
      </c>
      <c r="G3365" s="293">
        <v>9.98</v>
      </c>
    </row>
    <row r="3366" spans="1:7" ht="38.25" x14ac:dyDescent="0.2">
      <c r="A3366" s="294" t="s">
        <v>310</v>
      </c>
      <c r="B3366" s="284" t="s">
        <v>311</v>
      </c>
      <c r="C3366" s="295" t="s">
        <v>207</v>
      </c>
      <c r="D3366" s="295" t="s">
        <v>210</v>
      </c>
      <c r="E3366" s="292">
        <v>0.19259999999999999</v>
      </c>
      <c r="F3366" s="283">
        <v>20.07</v>
      </c>
      <c r="G3366" s="293">
        <v>3.87</v>
      </c>
    </row>
    <row r="3367" spans="1:7" ht="25.5" x14ac:dyDescent="0.2">
      <c r="A3367" s="294" t="s">
        <v>312</v>
      </c>
      <c r="B3367" s="284" t="s">
        <v>313</v>
      </c>
      <c r="C3367" s="295" t="s">
        <v>207</v>
      </c>
      <c r="D3367" s="295" t="s">
        <v>210</v>
      </c>
      <c r="E3367" s="292">
        <v>0.19259999999999999</v>
      </c>
      <c r="F3367" s="283">
        <v>23.53</v>
      </c>
      <c r="G3367" s="293">
        <v>4.53</v>
      </c>
    </row>
    <row r="3368" spans="1:7" x14ac:dyDescent="0.2">
      <c r="A3368" s="296" t="s">
        <v>213</v>
      </c>
      <c r="B3368" s="297"/>
      <c r="C3368" s="297"/>
      <c r="D3368" s="297"/>
      <c r="E3368" s="297"/>
      <c r="F3368" s="297"/>
      <c r="G3368" s="298">
        <v>5.03</v>
      </c>
    </row>
    <row r="3369" spans="1:7" x14ac:dyDescent="0.2">
      <c r="A3369" s="296" t="s">
        <v>214</v>
      </c>
      <c r="B3369" s="297"/>
      <c r="C3369" s="297"/>
      <c r="D3369" s="297"/>
      <c r="E3369" s="297"/>
      <c r="F3369" s="297"/>
      <c r="G3369" s="298">
        <v>21.43</v>
      </c>
    </row>
    <row r="3370" spans="1:7" x14ac:dyDescent="0.2">
      <c r="A3370" s="296" t="s">
        <v>215</v>
      </c>
      <c r="B3370" s="297"/>
      <c r="C3370" s="297"/>
      <c r="D3370" s="297"/>
      <c r="E3370" s="297"/>
      <c r="F3370" s="297"/>
      <c r="G3370" s="299">
        <v>26.46</v>
      </c>
    </row>
    <row r="3371" spans="1:7" x14ac:dyDescent="0.2">
      <c r="A3371" s="296" t="s">
        <v>2158</v>
      </c>
      <c r="B3371" s="297"/>
      <c r="C3371" s="297"/>
      <c r="D3371" s="297"/>
      <c r="E3371" s="297"/>
      <c r="F3371" s="297"/>
      <c r="G3371" s="298">
        <v>5.79</v>
      </c>
    </row>
    <row r="3372" spans="1:7" x14ac:dyDescent="0.2">
      <c r="A3372" s="296" t="s">
        <v>217</v>
      </c>
      <c r="B3372" s="297"/>
      <c r="C3372" s="297"/>
      <c r="D3372" s="297"/>
      <c r="E3372" s="297"/>
      <c r="F3372" s="297"/>
      <c r="G3372" s="298">
        <v>6.7700000000000031</v>
      </c>
    </row>
    <row r="3373" spans="1:7" x14ac:dyDescent="0.2">
      <c r="A3373" s="296" t="s">
        <v>218</v>
      </c>
      <c r="B3373" s="297"/>
      <c r="C3373" s="297"/>
      <c r="D3373" s="297"/>
      <c r="E3373" s="297"/>
      <c r="F3373" s="297"/>
      <c r="G3373" s="298">
        <v>0</v>
      </c>
    </row>
    <row r="3374" spans="1:7" x14ac:dyDescent="0.2">
      <c r="A3374" s="296" t="s">
        <v>219</v>
      </c>
      <c r="B3374" s="297"/>
      <c r="C3374" s="297"/>
      <c r="D3374" s="297"/>
      <c r="E3374" s="297"/>
      <c r="F3374" s="297"/>
      <c r="G3374" s="298">
        <v>12.560000000000002</v>
      </c>
    </row>
    <row r="3375" spans="1:7" x14ac:dyDescent="0.2">
      <c r="A3375" s="296" t="s">
        <v>220</v>
      </c>
      <c r="B3375" s="297"/>
      <c r="C3375" s="297"/>
      <c r="D3375" s="297"/>
      <c r="E3375" s="297"/>
      <c r="F3375" s="297"/>
      <c r="G3375" s="299">
        <f>ROUND(G3370+G3374,2)</f>
        <v>39.020000000000003</v>
      </c>
    </row>
    <row r="3376" spans="1:7" x14ac:dyDescent="0.2">
      <c r="A3376" s="296" t="s">
        <v>221</v>
      </c>
      <c r="B3376" s="297"/>
      <c r="C3376" s="297"/>
      <c r="D3376" s="297"/>
      <c r="E3376" s="297"/>
      <c r="F3376" s="297"/>
      <c r="G3376" s="298">
        <v>2</v>
      </c>
    </row>
    <row r="3377" spans="1:7" x14ac:dyDescent="0.2">
      <c r="A3377" s="296" t="s">
        <v>222</v>
      </c>
      <c r="B3377" s="297"/>
      <c r="C3377" s="297"/>
      <c r="D3377" s="297"/>
      <c r="E3377" s="297"/>
      <c r="F3377" s="297"/>
      <c r="G3377" s="299">
        <f>ROUND(G3375*G3376,2)</f>
        <v>78.040000000000006</v>
      </c>
    </row>
    <row r="3378" spans="1:7" x14ac:dyDescent="0.2">
      <c r="A3378" s="300"/>
      <c r="B3378" s="301"/>
      <c r="C3378" s="301"/>
      <c r="D3378" s="301"/>
      <c r="E3378" s="301"/>
      <c r="F3378" s="301"/>
      <c r="G3378" s="302"/>
    </row>
    <row r="3379" spans="1:7" ht="63.75" x14ac:dyDescent="0.2">
      <c r="A3379" s="287" t="s">
        <v>702</v>
      </c>
      <c r="B3379" s="290" t="s">
        <v>703</v>
      </c>
      <c r="C3379" s="291" t="s">
        <v>207</v>
      </c>
      <c r="D3379" s="291" t="s">
        <v>35</v>
      </c>
      <c r="E3379" s="292"/>
      <c r="F3379" s="283"/>
      <c r="G3379" s="293"/>
    </row>
    <row r="3380" spans="1:7" ht="51" x14ac:dyDescent="0.2">
      <c r="A3380" s="294">
        <v>20078</v>
      </c>
      <c r="B3380" s="284" t="s">
        <v>350</v>
      </c>
      <c r="C3380" s="295" t="s">
        <v>224</v>
      </c>
      <c r="D3380" s="295" t="s">
        <v>35</v>
      </c>
      <c r="E3380" s="292">
        <v>0.115</v>
      </c>
      <c r="F3380" s="283">
        <v>25.08</v>
      </c>
      <c r="G3380" s="293">
        <v>2.88</v>
      </c>
    </row>
    <row r="3381" spans="1:7" ht="25.5" x14ac:dyDescent="0.2">
      <c r="A3381" s="294">
        <v>301</v>
      </c>
      <c r="B3381" s="284" t="s">
        <v>357</v>
      </c>
      <c r="C3381" s="295" t="s">
        <v>224</v>
      </c>
      <c r="D3381" s="295" t="s">
        <v>35</v>
      </c>
      <c r="E3381" s="292">
        <v>2</v>
      </c>
      <c r="F3381" s="283">
        <v>2.6</v>
      </c>
      <c r="G3381" s="293">
        <v>5.2</v>
      </c>
    </row>
    <row r="3382" spans="1:7" ht="25.5" x14ac:dyDescent="0.2">
      <c r="A3382" s="294">
        <v>3528</v>
      </c>
      <c r="B3382" s="284" t="s">
        <v>1303</v>
      </c>
      <c r="C3382" s="295" t="s">
        <v>224</v>
      </c>
      <c r="D3382" s="295" t="s">
        <v>35</v>
      </c>
      <c r="E3382" s="292">
        <v>1</v>
      </c>
      <c r="F3382" s="283">
        <v>10.98</v>
      </c>
      <c r="G3382" s="293">
        <v>10.98</v>
      </c>
    </row>
    <row r="3383" spans="1:7" ht="38.25" x14ac:dyDescent="0.2">
      <c r="A3383" s="294" t="s">
        <v>310</v>
      </c>
      <c r="B3383" s="284" t="s">
        <v>311</v>
      </c>
      <c r="C3383" s="295" t="s">
        <v>207</v>
      </c>
      <c r="D3383" s="295" t="s">
        <v>210</v>
      </c>
      <c r="E3383" s="292">
        <v>0.19259999999999999</v>
      </c>
      <c r="F3383" s="283">
        <v>20.07</v>
      </c>
      <c r="G3383" s="293">
        <v>3.87</v>
      </c>
    </row>
    <row r="3384" spans="1:7" ht="25.5" x14ac:dyDescent="0.2">
      <c r="A3384" s="294" t="s">
        <v>312</v>
      </c>
      <c r="B3384" s="284" t="s">
        <v>313</v>
      </c>
      <c r="C3384" s="295" t="s">
        <v>207</v>
      </c>
      <c r="D3384" s="295" t="s">
        <v>210</v>
      </c>
      <c r="E3384" s="292">
        <v>0.19259999999999999</v>
      </c>
      <c r="F3384" s="283">
        <v>23.53</v>
      </c>
      <c r="G3384" s="293">
        <v>4.53</v>
      </c>
    </row>
    <row r="3385" spans="1:7" x14ac:dyDescent="0.2">
      <c r="A3385" s="296" t="s">
        <v>213</v>
      </c>
      <c r="B3385" s="297"/>
      <c r="C3385" s="297"/>
      <c r="D3385" s="297"/>
      <c r="E3385" s="297"/>
      <c r="F3385" s="297"/>
      <c r="G3385" s="298">
        <v>5.03</v>
      </c>
    </row>
    <row r="3386" spans="1:7" x14ac:dyDescent="0.2">
      <c r="A3386" s="296" t="s">
        <v>214</v>
      </c>
      <c r="B3386" s="297"/>
      <c r="C3386" s="297"/>
      <c r="D3386" s="297"/>
      <c r="E3386" s="297"/>
      <c r="F3386" s="297"/>
      <c r="G3386" s="298">
        <v>22.43</v>
      </c>
    </row>
    <row r="3387" spans="1:7" x14ac:dyDescent="0.2">
      <c r="A3387" s="296" t="s">
        <v>215</v>
      </c>
      <c r="B3387" s="297"/>
      <c r="C3387" s="297"/>
      <c r="D3387" s="297"/>
      <c r="E3387" s="297"/>
      <c r="F3387" s="297"/>
      <c r="G3387" s="299">
        <v>27.46</v>
      </c>
    </row>
    <row r="3388" spans="1:7" x14ac:dyDescent="0.2">
      <c r="A3388" s="296" t="s">
        <v>2158</v>
      </c>
      <c r="B3388" s="297"/>
      <c r="C3388" s="297"/>
      <c r="D3388" s="297"/>
      <c r="E3388" s="297"/>
      <c r="F3388" s="297"/>
      <c r="G3388" s="298">
        <v>5.79</v>
      </c>
    </row>
    <row r="3389" spans="1:7" x14ac:dyDescent="0.2">
      <c r="A3389" s="296" t="s">
        <v>217</v>
      </c>
      <c r="B3389" s="297"/>
      <c r="C3389" s="297"/>
      <c r="D3389" s="297"/>
      <c r="E3389" s="297"/>
      <c r="F3389" s="297"/>
      <c r="G3389" s="298">
        <v>6.9799999999999969</v>
      </c>
    </row>
    <row r="3390" spans="1:7" x14ac:dyDescent="0.2">
      <c r="A3390" s="296" t="s">
        <v>218</v>
      </c>
      <c r="B3390" s="297"/>
      <c r="C3390" s="297"/>
      <c r="D3390" s="297"/>
      <c r="E3390" s="297"/>
      <c r="F3390" s="297"/>
      <c r="G3390" s="298">
        <v>0</v>
      </c>
    </row>
    <row r="3391" spans="1:7" x14ac:dyDescent="0.2">
      <c r="A3391" s="296" t="s">
        <v>219</v>
      </c>
      <c r="B3391" s="297"/>
      <c r="C3391" s="297"/>
      <c r="D3391" s="297"/>
      <c r="E3391" s="297"/>
      <c r="F3391" s="297"/>
      <c r="G3391" s="298">
        <v>12.769999999999996</v>
      </c>
    </row>
    <row r="3392" spans="1:7" x14ac:dyDescent="0.2">
      <c r="A3392" s="296" t="s">
        <v>220</v>
      </c>
      <c r="B3392" s="297"/>
      <c r="C3392" s="297"/>
      <c r="D3392" s="297"/>
      <c r="E3392" s="297"/>
      <c r="F3392" s="297"/>
      <c r="G3392" s="299">
        <f>ROUND(G3387+G3391,2)</f>
        <v>40.229999999999997</v>
      </c>
    </row>
    <row r="3393" spans="1:7" x14ac:dyDescent="0.2">
      <c r="A3393" s="296" t="s">
        <v>221</v>
      </c>
      <c r="B3393" s="297"/>
      <c r="C3393" s="297"/>
      <c r="D3393" s="297"/>
      <c r="E3393" s="297"/>
      <c r="F3393" s="297"/>
      <c r="G3393" s="298">
        <v>2</v>
      </c>
    </row>
    <row r="3394" spans="1:7" x14ac:dyDescent="0.2">
      <c r="A3394" s="296" t="s">
        <v>222</v>
      </c>
      <c r="B3394" s="297"/>
      <c r="C3394" s="297"/>
      <c r="D3394" s="297"/>
      <c r="E3394" s="297"/>
      <c r="F3394" s="297"/>
      <c r="G3394" s="299">
        <f>ROUND(G3392*G3393,2)</f>
        <v>80.459999999999994</v>
      </c>
    </row>
    <row r="3395" spans="1:7" x14ac:dyDescent="0.2">
      <c r="A3395" s="300"/>
      <c r="B3395" s="301"/>
      <c r="C3395" s="301"/>
      <c r="D3395" s="301"/>
      <c r="E3395" s="301"/>
      <c r="F3395" s="301"/>
      <c r="G3395" s="302"/>
    </row>
    <row r="3396" spans="1:7" ht="63.75" x14ac:dyDescent="0.2">
      <c r="A3396" s="287" t="s">
        <v>150</v>
      </c>
      <c r="B3396" s="290" t="s">
        <v>151</v>
      </c>
      <c r="C3396" s="291" t="s">
        <v>207</v>
      </c>
      <c r="D3396" s="291" t="s">
        <v>35</v>
      </c>
      <c r="E3396" s="292"/>
      <c r="F3396" s="283"/>
      <c r="G3396" s="293"/>
    </row>
    <row r="3397" spans="1:7" ht="25.5" x14ac:dyDescent="0.2">
      <c r="A3397" s="294">
        <v>122</v>
      </c>
      <c r="B3397" s="284" t="s">
        <v>331</v>
      </c>
      <c r="C3397" s="295" t="s">
        <v>224</v>
      </c>
      <c r="D3397" s="295" t="s">
        <v>35</v>
      </c>
      <c r="E3397" s="292">
        <v>1.4800000000000001E-2</v>
      </c>
      <c r="F3397" s="283">
        <v>60.78</v>
      </c>
      <c r="G3397" s="293">
        <v>0.9</v>
      </c>
    </row>
    <row r="3398" spans="1:7" ht="25.5" x14ac:dyDescent="0.2">
      <c r="A3398" s="294">
        <v>20083</v>
      </c>
      <c r="B3398" s="284" t="s">
        <v>333</v>
      </c>
      <c r="C3398" s="295" t="s">
        <v>224</v>
      </c>
      <c r="D3398" s="295" t="s">
        <v>35</v>
      </c>
      <c r="E3398" s="292">
        <v>2.2499999999999999E-2</v>
      </c>
      <c r="F3398" s="283">
        <v>68.86</v>
      </c>
      <c r="G3398" s="293">
        <v>1.55</v>
      </c>
    </row>
    <row r="3399" spans="1:7" ht="38.25" x14ac:dyDescent="0.2">
      <c r="A3399" s="294">
        <v>3666</v>
      </c>
      <c r="B3399" s="284" t="s">
        <v>359</v>
      </c>
      <c r="C3399" s="295" t="s">
        <v>224</v>
      </c>
      <c r="D3399" s="295" t="s">
        <v>35</v>
      </c>
      <c r="E3399" s="292">
        <v>1</v>
      </c>
      <c r="F3399" s="283">
        <v>4.54</v>
      </c>
      <c r="G3399" s="293">
        <v>4.54</v>
      </c>
    </row>
    <row r="3400" spans="1:7" x14ac:dyDescent="0.2">
      <c r="A3400" s="294">
        <v>38383</v>
      </c>
      <c r="B3400" s="284" t="s">
        <v>309</v>
      </c>
      <c r="C3400" s="295" t="s">
        <v>224</v>
      </c>
      <c r="D3400" s="295" t="s">
        <v>35</v>
      </c>
      <c r="E3400" s="292">
        <v>1.0699999999999999E-2</v>
      </c>
      <c r="F3400" s="283">
        <v>2.38</v>
      </c>
      <c r="G3400" s="293">
        <v>0.03</v>
      </c>
    </row>
    <row r="3401" spans="1:7" ht="38.25" x14ac:dyDescent="0.2">
      <c r="A3401" s="294" t="s">
        <v>310</v>
      </c>
      <c r="B3401" s="284" t="s">
        <v>311</v>
      </c>
      <c r="C3401" s="295" t="s">
        <v>207</v>
      </c>
      <c r="D3401" s="295" t="s">
        <v>210</v>
      </c>
      <c r="E3401" s="292">
        <v>0.16930000000000001</v>
      </c>
      <c r="F3401" s="283">
        <v>20.07</v>
      </c>
      <c r="G3401" s="293">
        <v>3.4</v>
      </c>
    </row>
    <row r="3402" spans="1:7" ht="25.5" x14ac:dyDescent="0.2">
      <c r="A3402" s="294" t="s">
        <v>312</v>
      </c>
      <c r="B3402" s="284" t="s">
        <v>313</v>
      </c>
      <c r="C3402" s="295" t="s">
        <v>207</v>
      </c>
      <c r="D3402" s="295" t="s">
        <v>210</v>
      </c>
      <c r="E3402" s="292">
        <v>0.16930000000000001</v>
      </c>
      <c r="F3402" s="283">
        <v>23.53</v>
      </c>
      <c r="G3402" s="293">
        <v>3.98</v>
      </c>
    </row>
    <row r="3403" spans="1:7" x14ac:dyDescent="0.2">
      <c r="A3403" s="296" t="s">
        <v>213</v>
      </c>
      <c r="B3403" s="297"/>
      <c r="C3403" s="297"/>
      <c r="D3403" s="297"/>
      <c r="E3403" s="297"/>
      <c r="F3403" s="297"/>
      <c r="G3403" s="298">
        <v>4.42</v>
      </c>
    </row>
    <row r="3404" spans="1:7" x14ac:dyDescent="0.2">
      <c r="A3404" s="296" t="s">
        <v>214</v>
      </c>
      <c r="B3404" s="297"/>
      <c r="C3404" s="297"/>
      <c r="D3404" s="297"/>
      <c r="E3404" s="297"/>
      <c r="F3404" s="297"/>
      <c r="G3404" s="298">
        <v>9.98</v>
      </c>
    </row>
    <row r="3405" spans="1:7" x14ac:dyDescent="0.2">
      <c r="A3405" s="296" t="s">
        <v>215</v>
      </c>
      <c r="B3405" s="297"/>
      <c r="C3405" s="297"/>
      <c r="D3405" s="297"/>
      <c r="E3405" s="297"/>
      <c r="F3405" s="297"/>
      <c r="G3405" s="299">
        <v>14.4</v>
      </c>
    </row>
    <row r="3406" spans="1:7" x14ac:dyDescent="0.2">
      <c r="A3406" s="296" t="s">
        <v>2158</v>
      </c>
      <c r="B3406" s="297"/>
      <c r="C3406" s="297"/>
      <c r="D3406" s="297"/>
      <c r="E3406" s="297"/>
      <c r="F3406" s="297"/>
      <c r="G3406" s="298">
        <v>5.0800000002235173</v>
      </c>
    </row>
    <row r="3407" spans="1:7" x14ac:dyDescent="0.2">
      <c r="A3407" s="296" t="s">
        <v>217</v>
      </c>
      <c r="B3407" s="297"/>
      <c r="C3407" s="297"/>
      <c r="D3407" s="297"/>
      <c r="E3407" s="297"/>
      <c r="F3407" s="297"/>
      <c r="G3407" s="298">
        <v>4.09</v>
      </c>
    </row>
    <row r="3408" spans="1:7" x14ac:dyDescent="0.2">
      <c r="A3408" s="296" t="s">
        <v>218</v>
      </c>
      <c r="B3408" s="297"/>
      <c r="C3408" s="297"/>
      <c r="D3408" s="297"/>
      <c r="E3408" s="297"/>
      <c r="F3408" s="297"/>
      <c r="G3408" s="298">
        <v>0</v>
      </c>
    </row>
    <row r="3409" spans="1:7" x14ac:dyDescent="0.2">
      <c r="A3409" s="296" t="s">
        <v>219</v>
      </c>
      <c r="B3409" s="297"/>
      <c r="C3409" s="297"/>
      <c r="D3409" s="297"/>
      <c r="E3409" s="297"/>
      <c r="F3409" s="297"/>
      <c r="G3409" s="298">
        <v>9.17</v>
      </c>
    </row>
    <row r="3410" spans="1:7" x14ac:dyDescent="0.2">
      <c r="A3410" s="296" t="s">
        <v>220</v>
      </c>
      <c r="B3410" s="297"/>
      <c r="C3410" s="297"/>
      <c r="D3410" s="297"/>
      <c r="E3410" s="297"/>
      <c r="F3410" s="297"/>
      <c r="G3410" s="299">
        <f>ROUND(G3405+G3409,2)</f>
        <v>23.57</v>
      </c>
    </row>
    <row r="3411" spans="1:7" x14ac:dyDescent="0.2">
      <c r="A3411" s="296" t="s">
        <v>221</v>
      </c>
      <c r="B3411" s="297"/>
      <c r="C3411" s="297"/>
      <c r="D3411" s="297"/>
      <c r="E3411" s="297"/>
      <c r="F3411" s="297"/>
      <c r="G3411" s="298">
        <v>2</v>
      </c>
    </row>
    <row r="3412" spans="1:7" x14ac:dyDescent="0.2">
      <c r="A3412" s="296" t="s">
        <v>222</v>
      </c>
      <c r="B3412" s="297"/>
      <c r="C3412" s="297"/>
      <c r="D3412" s="297"/>
      <c r="E3412" s="297"/>
      <c r="F3412" s="297"/>
      <c r="G3412" s="299">
        <f>ROUND(G3410*G3411,2)</f>
        <v>47.14</v>
      </c>
    </row>
    <row r="3413" spans="1:7" x14ac:dyDescent="0.2">
      <c r="A3413" s="300"/>
      <c r="B3413" s="301"/>
      <c r="C3413" s="301"/>
      <c r="D3413" s="301"/>
      <c r="E3413" s="301"/>
      <c r="F3413" s="301"/>
      <c r="G3413" s="302"/>
    </row>
    <row r="3414" spans="1:7" ht="63.75" x14ac:dyDescent="0.2">
      <c r="A3414" s="287" t="s">
        <v>704</v>
      </c>
      <c r="B3414" s="290" t="s">
        <v>705</v>
      </c>
      <c r="C3414" s="291" t="s">
        <v>207</v>
      </c>
      <c r="D3414" s="291" t="s">
        <v>35</v>
      </c>
      <c r="E3414" s="292"/>
      <c r="F3414" s="283"/>
      <c r="G3414" s="293"/>
    </row>
    <row r="3415" spans="1:7" ht="51" x14ac:dyDescent="0.2">
      <c r="A3415" s="294">
        <v>20078</v>
      </c>
      <c r="B3415" s="284" t="s">
        <v>350</v>
      </c>
      <c r="C3415" s="295" t="s">
        <v>224</v>
      </c>
      <c r="D3415" s="295" t="s">
        <v>35</v>
      </c>
      <c r="E3415" s="292">
        <v>7.4999999999999997E-2</v>
      </c>
      <c r="F3415" s="283">
        <v>25.08</v>
      </c>
      <c r="G3415" s="293">
        <v>1.88</v>
      </c>
    </row>
    <row r="3416" spans="1:7" ht="25.5" x14ac:dyDescent="0.2">
      <c r="A3416" s="294">
        <v>296</v>
      </c>
      <c r="B3416" s="284" t="s">
        <v>360</v>
      </c>
      <c r="C3416" s="295" t="s">
        <v>224</v>
      </c>
      <c r="D3416" s="295" t="s">
        <v>35</v>
      </c>
      <c r="E3416" s="292">
        <v>3</v>
      </c>
      <c r="F3416" s="283">
        <v>1.47</v>
      </c>
      <c r="G3416" s="293">
        <v>4.41</v>
      </c>
    </row>
    <row r="3417" spans="1:7" ht="25.5" x14ac:dyDescent="0.2">
      <c r="A3417" s="294">
        <v>7097</v>
      </c>
      <c r="B3417" s="284" t="s">
        <v>363</v>
      </c>
      <c r="C3417" s="295" t="s">
        <v>224</v>
      </c>
      <c r="D3417" s="295" t="s">
        <v>35</v>
      </c>
      <c r="E3417" s="292">
        <v>1</v>
      </c>
      <c r="F3417" s="283">
        <v>9.02</v>
      </c>
      <c r="G3417" s="293">
        <v>9.02</v>
      </c>
    </row>
    <row r="3418" spans="1:7" ht="38.25" x14ac:dyDescent="0.2">
      <c r="A3418" s="294" t="s">
        <v>310</v>
      </c>
      <c r="B3418" s="284" t="s">
        <v>311</v>
      </c>
      <c r="C3418" s="295" t="s">
        <v>207</v>
      </c>
      <c r="D3418" s="295" t="s">
        <v>210</v>
      </c>
      <c r="E3418" s="292">
        <v>0.18390000000000001</v>
      </c>
      <c r="F3418" s="283">
        <v>20.07</v>
      </c>
      <c r="G3418" s="293">
        <v>3.69</v>
      </c>
    </row>
    <row r="3419" spans="1:7" ht="25.5" x14ac:dyDescent="0.2">
      <c r="A3419" s="294" t="s">
        <v>312</v>
      </c>
      <c r="B3419" s="284" t="s">
        <v>313</v>
      </c>
      <c r="C3419" s="295" t="s">
        <v>207</v>
      </c>
      <c r="D3419" s="295" t="s">
        <v>210</v>
      </c>
      <c r="E3419" s="292">
        <v>0.18390000000000001</v>
      </c>
      <c r="F3419" s="283">
        <v>23.53</v>
      </c>
      <c r="G3419" s="293">
        <v>4.33</v>
      </c>
    </row>
    <row r="3420" spans="1:7" x14ac:dyDescent="0.2">
      <c r="A3420" s="296" t="s">
        <v>213</v>
      </c>
      <c r="B3420" s="297"/>
      <c r="C3420" s="297"/>
      <c r="D3420" s="297"/>
      <c r="E3420" s="297"/>
      <c r="F3420" s="297"/>
      <c r="G3420" s="298">
        <v>4.8</v>
      </c>
    </row>
    <row r="3421" spans="1:7" x14ac:dyDescent="0.2">
      <c r="A3421" s="296" t="s">
        <v>214</v>
      </c>
      <c r="B3421" s="297"/>
      <c r="C3421" s="297"/>
      <c r="D3421" s="297"/>
      <c r="E3421" s="297"/>
      <c r="F3421" s="297"/>
      <c r="G3421" s="298">
        <v>18.529999999999998</v>
      </c>
    </row>
    <row r="3422" spans="1:7" x14ac:dyDescent="0.2">
      <c r="A3422" s="296" t="s">
        <v>215</v>
      </c>
      <c r="B3422" s="297"/>
      <c r="C3422" s="297"/>
      <c r="D3422" s="297"/>
      <c r="E3422" s="297"/>
      <c r="F3422" s="297"/>
      <c r="G3422" s="299">
        <v>23.33</v>
      </c>
    </row>
    <row r="3423" spans="1:7" x14ac:dyDescent="0.2">
      <c r="A3423" s="296" t="s">
        <v>2158</v>
      </c>
      <c r="B3423" s="297"/>
      <c r="C3423" s="297"/>
      <c r="D3423" s="297"/>
      <c r="E3423" s="297"/>
      <c r="F3423" s="297"/>
      <c r="G3423" s="298">
        <v>5.52</v>
      </c>
    </row>
    <row r="3424" spans="1:7" x14ac:dyDescent="0.2">
      <c r="A3424" s="296" t="s">
        <v>217</v>
      </c>
      <c r="B3424" s="297"/>
      <c r="C3424" s="297"/>
      <c r="D3424" s="297"/>
      <c r="E3424" s="297"/>
      <c r="F3424" s="297"/>
      <c r="G3424" s="298">
        <v>6.06</v>
      </c>
    </row>
    <row r="3425" spans="1:7" x14ac:dyDescent="0.2">
      <c r="A3425" s="296" t="s">
        <v>218</v>
      </c>
      <c r="B3425" s="297"/>
      <c r="C3425" s="297"/>
      <c r="D3425" s="297"/>
      <c r="E3425" s="297"/>
      <c r="F3425" s="297"/>
      <c r="G3425" s="298">
        <v>0</v>
      </c>
    </row>
    <row r="3426" spans="1:7" x14ac:dyDescent="0.2">
      <c r="A3426" s="296" t="s">
        <v>219</v>
      </c>
      <c r="B3426" s="297"/>
      <c r="C3426" s="297"/>
      <c r="D3426" s="297"/>
      <c r="E3426" s="297"/>
      <c r="F3426" s="297"/>
      <c r="G3426" s="298">
        <v>11.579999999999998</v>
      </c>
    </row>
    <row r="3427" spans="1:7" x14ac:dyDescent="0.2">
      <c r="A3427" s="296" t="s">
        <v>220</v>
      </c>
      <c r="B3427" s="297"/>
      <c r="C3427" s="297"/>
      <c r="D3427" s="297"/>
      <c r="E3427" s="297"/>
      <c r="F3427" s="297"/>
      <c r="G3427" s="299">
        <f>ROUND(G3422+G3426,2)</f>
        <v>34.909999999999997</v>
      </c>
    </row>
    <row r="3428" spans="1:7" x14ac:dyDescent="0.2">
      <c r="A3428" s="296" t="s">
        <v>221</v>
      </c>
      <c r="B3428" s="297"/>
      <c r="C3428" s="297"/>
      <c r="D3428" s="297"/>
      <c r="E3428" s="297"/>
      <c r="F3428" s="297"/>
      <c r="G3428" s="298">
        <v>3</v>
      </c>
    </row>
    <row r="3429" spans="1:7" x14ac:dyDescent="0.2">
      <c r="A3429" s="296" t="s">
        <v>222</v>
      </c>
      <c r="B3429" s="297"/>
      <c r="C3429" s="297"/>
      <c r="D3429" s="297"/>
      <c r="E3429" s="297"/>
      <c r="F3429" s="297"/>
      <c r="G3429" s="299">
        <f>ROUND(G3427*G3428,2)</f>
        <v>104.73</v>
      </c>
    </row>
    <row r="3430" spans="1:7" x14ac:dyDescent="0.2">
      <c r="A3430" s="300"/>
      <c r="B3430" s="301"/>
      <c r="C3430" s="301"/>
      <c r="D3430" s="301"/>
      <c r="E3430" s="301"/>
      <c r="F3430" s="301"/>
      <c r="G3430" s="302"/>
    </row>
    <row r="3431" spans="1:7" ht="63.75" x14ac:dyDescent="0.2">
      <c r="A3431" s="287" t="s">
        <v>168</v>
      </c>
      <c r="B3431" s="290" t="s">
        <v>169</v>
      </c>
      <c r="C3431" s="291" t="s">
        <v>207</v>
      </c>
      <c r="D3431" s="291" t="s">
        <v>35</v>
      </c>
      <c r="E3431" s="292"/>
      <c r="F3431" s="283"/>
      <c r="G3431" s="293"/>
    </row>
    <row r="3432" spans="1:7" ht="25.5" x14ac:dyDescent="0.2">
      <c r="A3432" s="294">
        <v>122</v>
      </c>
      <c r="B3432" s="284" t="s">
        <v>331</v>
      </c>
      <c r="C3432" s="295" t="s">
        <v>224</v>
      </c>
      <c r="D3432" s="295" t="s">
        <v>35</v>
      </c>
      <c r="E3432" s="292">
        <v>7.3000000000000001E-3</v>
      </c>
      <c r="F3432" s="283">
        <v>60.78</v>
      </c>
      <c r="G3432" s="293">
        <v>0.44</v>
      </c>
    </row>
    <row r="3433" spans="1:7" ht="25.5" x14ac:dyDescent="0.2">
      <c r="A3433" s="294">
        <v>20083</v>
      </c>
      <c r="B3433" s="284" t="s">
        <v>333</v>
      </c>
      <c r="C3433" s="295" t="s">
        <v>224</v>
      </c>
      <c r="D3433" s="295" t="s">
        <v>35</v>
      </c>
      <c r="E3433" s="292">
        <v>1.0999999999999999E-2</v>
      </c>
      <c r="F3433" s="283">
        <v>68.86</v>
      </c>
      <c r="G3433" s="293">
        <v>0.76</v>
      </c>
    </row>
    <row r="3434" spans="1:7" x14ac:dyDescent="0.2">
      <c r="A3434" s="294">
        <v>38383</v>
      </c>
      <c r="B3434" s="284" t="s">
        <v>309</v>
      </c>
      <c r="C3434" s="295" t="s">
        <v>224</v>
      </c>
      <c r="D3434" s="295" t="s">
        <v>35</v>
      </c>
      <c r="E3434" s="292">
        <v>8.0000000000000002E-3</v>
      </c>
      <c r="F3434" s="283">
        <v>2.38</v>
      </c>
      <c r="G3434" s="293">
        <v>0.02</v>
      </c>
    </row>
    <row r="3435" spans="1:7" ht="25.5" x14ac:dyDescent="0.2">
      <c r="A3435" s="294">
        <v>39319</v>
      </c>
      <c r="B3435" s="284" t="s">
        <v>378</v>
      </c>
      <c r="C3435" s="295" t="s">
        <v>224</v>
      </c>
      <c r="D3435" s="295" t="s">
        <v>35</v>
      </c>
      <c r="E3435" s="292">
        <v>1</v>
      </c>
      <c r="F3435" s="283">
        <v>10.96</v>
      </c>
      <c r="G3435" s="293">
        <v>10.96</v>
      </c>
    </row>
    <row r="3436" spans="1:7" ht="38.25" x14ac:dyDescent="0.2">
      <c r="A3436" s="294" t="s">
        <v>310</v>
      </c>
      <c r="B3436" s="284" t="s">
        <v>311</v>
      </c>
      <c r="C3436" s="295" t="s">
        <v>207</v>
      </c>
      <c r="D3436" s="295" t="s">
        <v>210</v>
      </c>
      <c r="E3436" s="292">
        <v>1.14E-2</v>
      </c>
      <c r="F3436" s="283">
        <v>20.07</v>
      </c>
      <c r="G3436" s="293">
        <v>0.23</v>
      </c>
    </row>
    <row r="3437" spans="1:7" ht="25.5" x14ac:dyDescent="0.2">
      <c r="A3437" s="294" t="s">
        <v>312</v>
      </c>
      <c r="B3437" s="284" t="s">
        <v>313</v>
      </c>
      <c r="C3437" s="295" t="s">
        <v>207</v>
      </c>
      <c r="D3437" s="295" t="s">
        <v>210</v>
      </c>
      <c r="E3437" s="292">
        <v>1.14E-2</v>
      </c>
      <c r="F3437" s="283">
        <v>23.53</v>
      </c>
      <c r="G3437" s="293">
        <v>0.27</v>
      </c>
    </row>
    <row r="3438" spans="1:7" x14ac:dyDescent="0.2">
      <c r="A3438" s="296" t="s">
        <v>213</v>
      </c>
      <c r="B3438" s="297"/>
      <c r="C3438" s="297"/>
      <c r="D3438" s="297"/>
      <c r="E3438" s="297"/>
      <c r="F3438" s="297"/>
      <c r="G3438" s="298">
        <v>0.3</v>
      </c>
    </row>
    <row r="3439" spans="1:7" x14ac:dyDescent="0.2">
      <c r="A3439" s="296" t="s">
        <v>214</v>
      </c>
      <c r="B3439" s="297"/>
      <c r="C3439" s="297"/>
      <c r="D3439" s="297"/>
      <c r="E3439" s="297"/>
      <c r="F3439" s="297"/>
      <c r="G3439" s="298">
        <v>12.379999999999999</v>
      </c>
    </row>
    <row r="3440" spans="1:7" x14ac:dyDescent="0.2">
      <c r="A3440" s="296" t="s">
        <v>215</v>
      </c>
      <c r="B3440" s="297"/>
      <c r="C3440" s="297"/>
      <c r="D3440" s="297"/>
      <c r="E3440" s="297"/>
      <c r="F3440" s="297"/>
      <c r="G3440" s="299">
        <v>12.68</v>
      </c>
    </row>
    <row r="3441" spans="1:7" x14ac:dyDescent="0.2">
      <c r="A3441" s="296" t="s">
        <v>2158</v>
      </c>
      <c r="B3441" s="297"/>
      <c r="C3441" s="297"/>
      <c r="D3441" s="297"/>
      <c r="E3441" s="297"/>
      <c r="F3441" s="297"/>
      <c r="G3441" s="298">
        <v>0.34</v>
      </c>
    </row>
    <row r="3442" spans="1:7" x14ac:dyDescent="0.2">
      <c r="A3442" s="296" t="s">
        <v>217</v>
      </c>
      <c r="B3442" s="297"/>
      <c r="C3442" s="297"/>
      <c r="D3442" s="297"/>
      <c r="E3442" s="297"/>
      <c r="F3442" s="297"/>
      <c r="G3442" s="298">
        <v>2.7300000000000004</v>
      </c>
    </row>
    <row r="3443" spans="1:7" x14ac:dyDescent="0.2">
      <c r="A3443" s="296" t="s">
        <v>218</v>
      </c>
      <c r="B3443" s="297"/>
      <c r="C3443" s="297"/>
      <c r="D3443" s="297"/>
      <c r="E3443" s="297"/>
      <c r="F3443" s="297"/>
      <c r="G3443" s="298">
        <v>0</v>
      </c>
    </row>
    <row r="3444" spans="1:7" x14ac:dyDescent="0.2">
      <c r="A3444" s="296" t="s">
        <v>219</v>
      </c>
      <c r="B3444" s="297"/>
      <c r="C3444" s="297"/>
      <c r="D3444" s="297"/>
      <c r="E3444" s="297"/>
      <c r="F3444" s="297"/>
      <c r="G3444" s="298">
        <v>3.0700000000000003</v>
      </c>
    </row>
    <row r="3445" spans="1:7" x14ac:dyDescent="0.2">
      <c r="A3445" s="296" t="s">
        <v>220</v>
      </c>
      <c r="B3445" s="297"/>
      <c r="C3445" s="297"/>
      <c r="D3445" s="297"/>
      <c r="E3445" s="297"/>
      <c r="F3445" s="297"/>
      <c r="G3445" s="299">
        <f>ROUND(G3440+G3444,2)</f>
        <v>15.75</v>
      </c>
    </row>
    <row r="3446" spans="1:7" x14ac:dyDescent="0.2">
      <c r="A3446" s="296" t="s">
        <v>221</v>
      </c>
      <c r="B3446" s="297"/>
      <c r="C3446" s="297"/>
      <c r="D3446" s="297"/>
      <c r="E3446" s="297"/>
      <c r="F3446" s="297"/>
      <c r="G3446" s="298">
        <v>1</v>
      </c>
    </row>
    <row r="3447" spans="1:7" x14ac:dyDescent="0.2">
      <c r="A3447" s="296" t="s">
        <v>222</v>
      </c>
      <c r="B3447" s="297"/>
      <c r="C3447" s="297"/>
      <c r="D3447" s="297"/>
      <c r="E3447" s="297"/>
      <c r="F3447" s="297"/>
      <c r="G3447" s="299">
        <f>ROUND(G3445*G3446,2)</f>
        <v>15.75</v>
      </c>
    </row>
    <row r="3448" spans="1:7" x14ac:dyDescent="0.2">
      <c r="A3448" s="300"/>
      <c r="B3448" s="301"/>
      <c r="C3448" s="301"/>
      <c r="D3448" s="301"/>
      <c r="E3448" s="301"/>
      <c r="F3448" s="301"/>
      <c r="G3448" s="302"/>
    </row>
    <row r="3449" spans="1:7" ht="51" x14ac:dyDescent="0.2">
      <c r="A3449" s="287" t="s">
        <v>706</v>
      </c>
      <c r="B3449" s="290" t="s">
        <v>707</v>
      </c>
      <c r="C3449" s="291" t="s">
        <v>207</v>
      </c>
      <c r="D3449" s="291" t="s">
        <v>35</v>
      </c>
      <c r="E3449" s="292"/>
      <c r="F3449" s="283"/>
      <c r="G3449" s="293"/>
    </row>
    <row r="3450" spans="1:7" ht="51" x14ac:dyDescent="0.2">
      <c r="A3450" s="294">
        <v>20078</v>
      </c>
      <c r="B3450" s="284" t="s">
        <v>350</v>
      </c>
      <c r="C3450" s="295" t="s">
        <v>224</v>
      </c>
      <c r="D3450" s="295" t="s">
        <v>35</v>
      </c>
      <c r="E3450" s="292">
        <v>0.1525</v>
      </c>
      <c r="F3450" s="283">
        <v>25.08</v>
      </c>
      <c r="G3450" s="293">
        <v>3.82</v>
      </c>
    </row>
    <row r="3451" spans="1:7" ht="25.5" x14ac:dyDescent="0.2">
      <c r="A3451" s="294">
        <v>296</v>
      </c>
      <c r="B3451" s="284" t="s">
        <v>360</v>
      </c>
      <c r="C3451" s="295" t="s">
        <v>224</v>
      </c>
      <c r="D3451" s="295" t="s">
        <v>35</v>
      </c>
      <c r="E3451" s="292">
        <v>1</v>
      </c>
      <c r="F3451" s="283">
        <v>1.47</v>
      </c>
      <c r="G3451" s="293">
        <v>1.47</v>
      </c>
    </row>
    <row r="3452" spans="1:7" ht="25.5" x14ac:dyDescent="0.2">
      <c r="A3452" s="294">
        <v>301</v>
      </c>
      <c r="B3452" s="284" t="s">
        <v>357</v>
      </c>
      <c r="C3452" s="295" t="s">
        <v>224</v>
      </c>
      <c r="D3452" s="295" t="s">
        <v>35</v>
      </c>
      <c r="E3452" s="292">
        <v>2</v>
      </c>
      <c r="F3452" s="283">
        <v>2.6</v>
      </c>
      <c r="G3452" s="293">
        <v>5.2</v>
      </c>
    </row>
    <row r="3453" spans="1:7" ht="38.25" x14ac:dyDescent="0.2">
      <c r="A3453" s="294">
        <v>3659</v>
      </c>
      <c r="B3453" s="284" t="s">
        <v>1304</v>
      </c>
      <c r="C3453" s="295" t="s">
        <v>224</v>
      </c>
      <c r="D3453" s="295" t="s">
        <v>35</v>
      </c>
      <c r="E3453" s="292">
        <v>1</v>
      </c>
      <c r="F3453" s="283">
        <v>22.47</v>
      </c>
      <c r="G3453" s="293">
        <v>22.47</v>
      </c>
    </row>
    <row r="3454" spans="1:7" ht="38.25" x14ac:dyDescent="0.2">
      <c r="A3454" s="294" t="s">
        <v>310</v>
      </c>
      <c r="B3454" s="284" t="s">
        <v>311</v>
      </c>
      <c r="C3454" s="295" t="s">
        <v>207</v>
      </c>
      <c r="D3454" s="295" t="s">
        <v>210</v>
      </c>
      <c r="E3454" s="292">
        <v>0.15629999999999999</v>
      </c>
      <c r="F3454" s="283">
        <v>20.07</v>
      </c>
      <c r="G3454" s="293">
        <v>3.14</v>
      </c>
    </row>
    <row r="3455" spans="1:7" ht="25.5" x14ac:dyDescent="0.2">
      <c r="A3455" s="294" t="s">
        <v>312</v>
      </c>
      <c r="B3455" s="284" t="s">
        <v>313</v>
      </c>
      <c r="C3455" s="295" t="s">
        <v>207</v>
      </c>
      <c r="D3455" s="295" t="s">
        <v>210</v>
      </c>
      <c r="E3455" s="292">
        <v>0.15629999999999999</v>
      </c>
      <c r="F3455" s="283">
        <v>23.53</v>
      </c>
      <c r="G3455" s="293">
        <v>3.68</v>
      </c>
    </row>
    <row r="3456" spans="1:7" x14ac:dyDescent="0.2">
      <c r="A3456" s="296" t="s">
        <v>213</v>
      </c>
      <c r="B3456" s="297"/>
      <c r="C3456" s="297"/>
      <c r="D3456" s="297"/>
      <c r="E3456" s="297"/>
      <c r="F3456" s="297"/>
      <c r="G3456" s="298">
        <v>4.08</v>
      </c>
    </row>
    <row r="3457" spans="1:7" x14ac:dyDescent="0.2">
      <c r="A3457" s="296" t="s">
        <v>214</v>
      </c>
      <c r="B3457" s="297"/>
      <c r="C3457" s="297"/>
      <c r="D3457" s="297"/>
      <c r="E3457" s="297"/>
      <c r="F3457" s="297"/>
      <c r="G3457" s="298">
        <v>35.700000000000003</v>
      </c>
    </row>
    <row r="3458" spans="1:7" x14ac:dyDescent="0.2">
      <c r="A3458" s="296" t="s">
        <v>215</v>
      </c>
      <c r="B3458" s="297"/>
      <c r="C3458" s="297"/>
      <c r="D3458" s="297"/>
      <c r="E3458" s="297"/>
      <c r="F3458" s="297"/>
      <c r="G3458" s="299">
        <v>39.78</v>
      </c>
    </row>
    <row r="3459" spans="1:7" x14ac:dyDescent="0.2">
      <c r="A3459" s="296" t="s">
        <v>2158</v>
      </c>
      <c r="B3459" s="297"/>
      <c r="C3459" s="297"/>
      <c r="D3459" s="297"/>
      <c r="E3459" s="297"/>
      <c r="F3459" s="297"/>
      <c r="G3459" s="298">
        <v>4.7</v>
      </c>
    </row>
    <row r="3460" spans="1:7" x14ac:dyDescent="0.2">
      <c r="A3460" s="296" t="s">
        <v>217</v>
      </c>
      <c r="B3460" s="297"/>
      <c r="C3460" s="297"/>
      <c r="D3460" s="297"/>
      <c r="E3460" s="297"/>
      <c r="F3460" s="297"/>
      <c r="G3460" s="298">
        <v>9.3300000002235173</v>
      </c>
    </row>
    <row r="3461" spans="1:7" x14ac:dyDescent="0.2">
      <c r="A3461" s="296" t="s">
        <v>218</v>
      </c>
      <c r="B3461" s="297"/>
      <c r="C3461" s="297"/>
      <c r="D3461" s="297"/>
      <c r="E3461" s="297"/>
      <c r="F3461" s="297"/>
      <c r="G3461" s="298">
        <v>0</v>
      </c>
    </row>
    <row r="3462" spans="1:7" x14ac:dyDescent="0.2">
      <c r="A3462" s="296" t="s">
        <v>219</v>
      </c>
      <c r="B3462" s="297"/>
      <c r="C3462" s="297"/>
      <c r="D3462" s="297"/>
      <c r="E3462" s="297"/>
      <c r="F3462" s="297"/>
      <c r="G3462" s="298">
        <v>14.030000000000001</v>
      </c>
    </row>
    <row r="3463" spans="1:7" x14ac:dyDescent="0.2">
      <c r="A3463" s="296" t="s">
        <v>220</v>
      </c>
      <c r="B3463" s="297"/>
      <c r="C3463" s="297"/>
      <c r="D3463" s="297"/>
      <c r="E3463" s="297"/>
      <c r="F3463" s="297"/>
      <c r="G3463" s="299">
        <f>ROUND(G3458+G3462,2)</f>
        <v>53.81</v>
      </c>
    </row>
    <row r="3464" spans="1:7" x14ac:dyDescent="0.2">
      <c r="A3464" s="296" t="s">
        <v>221</v>
      </c>
      <c r="B3464" s="297"/>
      <c r="C3464" s="297"/>
      <c r="D3464" s="297"/>
      <c r="E3464" s="297"/>
      <c r="F3464" s="297"/>
      <c r="G3464" s="298">
        <v>2</v>
      </c>
    </row>
    <row r="3465" spans="1:7" ht="29.25" customHeight="1" x14ac:dyDescent="0.2">
      <c r="A3465" s="296" t="s">
        <v>222</v>
      </c>
      <c r="B3465" s="297"/>
      <c r="C3465" s="297"/>
      <c r="D3465" s="297"/>
      <c r="E3465" s="297"/>
      <c r="F3465" s="297"/>
      <c r="G3465" s="299">
        <f>ROUND(G3463*G3464,2)</f>
        <v>107.62</v>
      </c>
    </row>
    <row r="3466" spans="1:7" ht="12.75" customHeight="1" x14ac:dyDescent="0.2">
      <c r="A3466" s="262" t="s">
        <v>2077</v>
      </c>
      <c r="B3466" s="263"/>
      <c r="C3466" s="263"/>
      <c r="D3466" s="263"/>
      <c r="E3466" s="263"/>
      <c r="F3466" s="263"/>
      <c r="G3466" s="264"/>
    </row>
    <row r="3467" spans="1:7" ht="25.5" x14ac:dyDescent="0.2">
      <c r="A3467" s="287" t="s">
        <v>708</v>
      </c>
      <c r="B3467" s="290" t="s">
        <v>709</v>
      </c>
      <c r="C3467" s="291" t="s">
        <v>207</v>
      </c>
      <c r="D3467" s="291" t="s">
        <v>35</v>
      </c>
      <c r="E3467" s="292"/>
      <c r="F3467" s="283"/>
      <c r="G3467" s="293"/>
    </row>
    <row r="3468" spans="1:7" ht="25.5" x14ac:dyDescent="0.2">
      <c r="A3468" s="294">
        <v>122</v>
      </c>
      <c r="B3468" s="284" t="s">
        <v>331</v>
      </c>
      <c r="C3468" s="295" t="s">
        <v>224</v>
      </c>
      <c r="D3468" s="295" t="s">
        <v>35</v>
      </c>
      <c r="E3468" s="292">
        <v>3.7000000000000002E-3</v>
      </c>
      <c r="F3468" s="283">
        <v>60.78</v>
      </c>
      <c r="G3468" s="293">
        <v>0.22</v>
      </c>
    </row>
    <row r="3469" spans="1:7" ht="25.5" x14ac:dyDescent="0.2">
      <c r="A3469" s="294" t="s">
        <v>1305</v>
      </c>
      <c r="B3469" s="284" t="s">
        <v>1306</v>
      </c>
      <c r="C3469" s="295" t="s">
        <v>224</v>
      </c>
      <c r="D3469" s="295" t="s">
        <v>35</v>
      </c>
      <c r="E3469" s="292">
        <v>1</v>
      </c>
      <c r="F3469" s="283">
        <v>1.78</v>
      </c>
      <c r="G3469" s="293">
        <v>1.78</v>
      </c>
    </row>
    <row r="3470" spans="1:7" ht="25.5" x14ac:dyDescent="0.2">
      <c r="A3470" s="294" t="s">
        <v>1307</v>
      </c>
      <c r="B3470" s="284" t="s">
        <v>1308</v>
      </c>
      <c r="C3470" s="295" t="s">
        <v>224</v>
      </c>
      <c r="D3470" s="295" t="s">
        <v>35</v>
      </c>
      <c r="E3470" s="292">
        <v>1.0149999999999999</v>
      </c>
      <c r="F3470" s="283">
        <v>3.75</v>
      </c>
      <c r="G3470" s="293">
        <v>3.81</v>
      </c>
    </row>
    <row r="3471" spans="1:7" ht="51" x14ac:dyDescent="0.2">
      <c r="A3471" s="294">
        <v>20078</v>
      </c>
      <c r="B3471" s="284" t="s">
        <v>350</v>
      </c>
      <c r="C3471" s="295" t="s">
        <v>224</v>
      </c>
      <c r="D3471" s="295" t="s">
        <v>35</v>
      </c>
      <c r="E3471" s="292">
        <v>2E-3</v>
      </c>
      <c r="F3471" s="283">
        <v>25.08</v>
      </c>
      <c r="G3471" s="293">
        <v>0.05</v>
      </c>
    </row>
    <row r="3472" spans="1:7" ht="25.5" x14ac:dyDescent="0.2">
      <c r="A3472" s="294">
        <v>20083</v>
      </c>
      <c r="B3472" s="284" t="s">
        <v>333</v>
      </c>
      <c r="C3472" s="295" t="s">
        <v>224</v>
      </c>
      <c r="D3472" s="295" t="s">
        <v>35</v>
      </c>
      <c r="E3472" s="292">
        <v>7.4999999999999997E-3</v>
      </c>
      <c r="F3472" s="283">
        <v>68.86</v>
      </c>
      <c r="G3472" s="293">
        <v>0.52</v>
      </c>
    </row>
    <row r="3473" spans="1:7" ht="38.25" x14ac:dyDescent="0.2">
      <c r="A3473" s="294" t="s">
        <v>310</v>
      </c>
      <c r="B3473" s="284" t="s">
        <v>311</v>
      </c>
      <c r="C3473" s="295" t="s">
        <v>207</v>
      </c>
      <c r="D3473" s="295" t="s">
        <v>210</v>
      </c>
      <c r="E3473" s="292">
        <v>0.14000000000000001</v>
      </c>
      <c r="F3473" s="283">
        <v>20.07</v>
      </c>
      <c r="G3473" s="293">
        <v>2.81</v>
      </c>
    </row>
    <row r="3474" spans="1:7" ht="25.5" x14ac:dyDescent="0.2">
      <c r="A3474" s="294" t="s">
        <v>312</v>
      </c>
      <c r="B3474" s="284" t="s">
        <v>313</v>
      </c>
      <c r="C3474" s="295" t="s">
        <v>207</v>
      </c>
      <c r="D3474" s="295" t="s">
        <v>210</v>
      </c>
      <c r="E3474" s="292">
        <v>0.14000000000000001</v>
      </c>
      <c r="F3474" s="283">
        <v>23.53</v>
      </c>
      <c r="G3474" s="293">
        <v>3.29</v>
      </c>
    </row>
    <row r="3475" spans="1:7" x14ac:dyDescent="0.2">
      <c r="A3475" s="296" t="s">
        <v>213</v>
      </c>
      <c r="B3475" s="297"/>
      <c r="C3475" s="297"/>
      <c r="D3475" s="297"/>
      <c r="E3475" s="297"/>
      <c r="F3475" s="297"/>
      <c r="G3475" s="298">
        <v>3.66</v>
      </c>
    </row>
    <row r="3476" spans="1:7" x14ac:dyDescent="0.2">
      <c r="A3476" s="296" t="s">
        <v>214</v>
      </c>
      <c r="B3476" s="297"/>
      <c r="C3476" s="297"/>
      <c r="D3476" s="297"/>
      <c r="E3476" s="297"/>
      <c r="F3476" s="297"/>
      <c r="G3476" s="298">
        <v>8.82</v>
      </c>
    </row>
    <row r="3477" spans="1:7" x14ac:dyDescent="0.2">
      <c r="A3477" s="296" t="s">
        <v>215</v>
      </c>
      <c r="B3477" s="297"/>
      <c r="C3477" s="297"/>
      <c r="D3477" s="297"/>
      <c r="E3477" s="297"/>
      <c r="F3477" s="297"/>
      <c r="G3477" s="299">
        <v>12.48</v>
      </c>
    </row>
    <row r="3478" spans="1:7" x14ac:dyDescent="0.2">
      <c r="A3478" s="296" t="s">
        <v>2158</v>
      </c>
      <c r="B3478" s="297"/>
      <c r="C3478" s="297"/>
      <c r="D3478" s="297"/>
      <c r="E3478" s="297"/>
      <c r="F3478" s="297"/>
      <c r="G3478" s="298">
        <v>4.2100000000000009</v>
      </c>
    </row>
    <row r="3479" spans="1:7" x14ac:dyDescent="0.2">
      <c r="A3479" s="296" t="s">
        <v>217</v>
      </c>
      <c r="B3479" s="297"/>
      <c r="C3479" s="297"/>
      <c r="D3479" s="297"/>
      <c r="E3479" s="297"/>
      <c r="F3479" s="297"/>
      <c r="G3479" s="298">
        <v>3.5</v>
      </c>
    </row>
    <row r="3480" spans="1:7" x14ac:dyDescent="0.2">
      <c r="A3480" s="296" t="s">
        <v>218</v>
      </c>
      <c r="B3480" s="297"/>
      <c r="C3480" s="297"/>
      <c r="D3480" s="297"/>
      <c r="E3480" s="297"/>
      <c r="F3480" s="297"/>
      <c r="G3480" s="298">
        <v>0</v>
      </c>
    </row>
    <row r="3481" spans="1:7" x14ac:dyDescent="0.2">
      <c r="A3481" s="296" t="s">
        <v>219</v>
      </c>
      <c r="B3481" s="297"/>
      <c r="C3481" s="297"/>
      <c r="D3481" s="297"/>
      <c r="E3481" s="297"/>
      <c r="F3481" s="297"/>
      <c r="G3481" s="298">
        <v>7.7100000000000009</v>
      </c>
    </row>
    <row r="3482" spans="1:7" x14ac:dyDescent="0.2">
      <c r="A3482" s="296" t="s">
        <v>220</v>
      </c>
      <c r="B3482" s="297"/>
      <c r="C3482" s="297"/>
      <c r="D3482" s="297"/>
      <c r="E3482" s="297"/>
      <c r="F3482" s="297"/>
      <c r="G3482" s="299">
        <f>ROUND(G3477+G3481,2)</f>
        <v>20.190000000000001</v>
      </c>
    </row>
    <row r="3483" spans="1:7" x14ac:dyDescent="0.2">
      <c r="A3483" s="296" t="s">
        <v>221</v>
      </c>
      <c r="B3483" s="297"/>
      <c r="C3483" s="297"/>
      <c r="D3483" s="297"/>
      <c r="E3483" s="297"/>
      <c r="F3483" s="297"/>
      <c r="G3483" s="298">
        <v>1</v>
      </c>
    </row>
    <row r="3484" spans="1:7" x14ac:dyDescent="0.2">
      <c r="A3484" s="296" t="s">
        <v>222</v>
      </c>
      <c r="B3484" s="297"/>
      <c r="C3484" s="297"/>
      <c r="D3484" s="297"/>
      <c r="E3484" s="297"/>
      <c r="F3484" s="297"/>
      <c r="G3484" s="299">
        <f>ROUND(G3482*G3483,2)</f>
        <v>20.190000000000001</v>
      </c>
    </row>
    <row r="3485" spans="1:7" ht="12.75" customHeight="1" x14ac:dyDescent="0.2">
      <c r="A3485" s="300"/>
      <c r="B3485" s="301"/>
      <c r="C3485" s="301"/>
      <c r="D3485" s="301"/>
      <c r="E3485" s="301"/>
      <c r="F3485" s="301"/>
      <c r="G3485" s="302"/>
    </row>
    <row r="3486" spans="1:7" ht="12.75" customHeight="1" x14ac:dyDescent="0.2">
      <c r="A3486" s="287" t="s">
        <v>1535</v>
      </c>
      <c r="B3486" s="288" t="s">
        <v>711</v>
      </c>
      <c r="C3486" s="288"/>
      <c r="D3486" s="288"/>
      <c r="E3486" s="288"/>
      <c r="F3486" s="288"/>
      <c r="G3486" s="289"/>
    </row>
    <row r="3487" spans="1:7" ht="63.75" x14ac:dyDescent="0.2">
      <c r="A3487" s="287" t="s">
        <v>166</v>
      </c>
      <c r="B3487" s="290" t="s">
        <v>167</v>
      </c>
      <c r="C3487" s="291" t="s">
        <v>207</v>
      </c>
      <c r="D3487" s="291" t="s">
        <v>35</v>
      </c>
      <c r="E3487" s="292"/>
      <c r="F3487" s="283"/>
      <c r="G3487" s="293"/>
    </row>
    <row r="3488" spans="1:7" ht="63.75" x14ac:dyDescent="0.2">
      <c r="A3488" s="294" t="s">
        <v>365</v>
      </c>
      <c r="B3488" s="284" t="s">
        <v>366</v>
      </c>
      <c r="C3488" s="295" t="s">
        <v>207</v>
      </c>
      <c r="D3488" s="295" t="s">
        <v>38</v>
      </c>
      <c r="E3488" s="292">
        <v>0.11559999999999999</v>
      </c>
      <c r="F3488" s="283">
        <v>626.64</v>
      </c>
      <c r="G3488" s="293">
        <v>72.44</v>
      </c>
    </row>
    <row r="3489" spans="1:7" ht="38.25" x14ac:dyDescent="0.2">
      <c r="A3489" s="294" t="s">
        <v>367</v>
      </c>
      <c r="B3489" s="284" t="s">
        <v>368</v>
      </c>
      <c r="C3489" s="295" t="s">
        <v>207</v>
      </c>
      <c r="D3489" s="295" t="s">
        <v>37</v>
      </c>
      <c r="E3489" s="292">
        <v>0.81</v>
      </c>
      <c r="F3489" s="283">
        <v>6.33</v>
      </c>
      <c r="G3489" s="293">
        <v>5.13</v>
      </c>
    </row>
    <row r="3490" spans="1:7" ht="38.25" x14ac:dyDescent="0.2">
      <c r="A3490" s="294">
        <v>2692</v>
      </c>
      <c r="B3490" s="284" t="s">
        <v>314</v>
      </c>
      <c r="C3490" s="295" t="s">
        <v>224</v>
      </c>
      <c r="D3490" s="295" t="s">
        <v>315</v>
      </c>
      <c r="E3490" s="292">
        <v>5.4000000000000003E-3</v>
      </c>
      <c r="F3490" s="283">
        <v>6.46</v>
      </c>
      <c r="G3490" s="293">
        <v>0.03</v>
      </c>
    </row>
    <row r="3491" spans="1:7" ht="25.5" x14ac:dyDescent="0.2">
      <c r="A3491" s="294">
        <v>4491</v>
      </c>
      <c r="B3491" s="284" t="s">
        <v>223</v>
      </c>
      <c r="C3491" s="295" t="s">
        <v>224</v>
      </c>
      <c r="D3491" s="295" t="s">
        <v>40</v>
      </c>
      <c r="E3491" s="292">
        <v>0.11840000000000001</v>
      </c>
      <c r="F3491" s="283">
        <v>8.14</v>
      </c>
      <c r="G3491" s="293">
        <v>0.96</v>
      </c>
    </row>
    <row r="3492" spans="1:7" ht="25.5" x14ac:dyDescent="0.2">
      <c r="A3492" s="294">
        <v>4517</v>
      </c>
      <c r="B3492" s="284" t="s">
        <v>316</v>
      </c>
      <c r="C3492" s="295" t="s">
        <v>224</v>
      </c>
      <c r="D3492" s="295" t="s">
        <v>40</v>
      </c>
      <c r="E3492" s="292">
        <v>0.14080000000000001</v>
      </c>
      <c r="F3492" s="283">
        <v>2.85</v>
      </c>
      <c r="G3492" s="293">
        <v>0.4</v>
      </c>
    </row>
    <row r="3493" spans="1:7" ht="25.5" x14ac:dyDescent="0.2">
      <c r="A3493" s="294">
        <v>5069</v>
      </c>
      <c r="B3493" s="284" t="s">
        <v>245</v>
      </c>
      <c r="C3493" s="295" t="s">
        <v>224</v>
      </c>
      <c r="D3493" s="295" t="s">
        <v>39</v>
      </c>
      <c r="E3493" s="292">
        <v>1.2500000000000001E-2</v>
      </c>
      <c r="F3493" s="283">
        <v>11.54</v>
      </c>
      <c r="G3493" s="293">
        <v>0.14000000000000001</v>
      </c>
    </row>
    <row r="3494" spans="1:7" ht="89.25" x14ac:dyDescent="0.2">
      <c r="A3494" s="294" t="s">
        <v>369</v>
      </c>
      <c r="B3494" s="284" t="s">
        <v>370</v>
      </c>
      <c r="C3494" s="295" t="s">
        <v>207</v>
      </c>
      <c r="D3494" s="295" t="s">
        <v>234</v>
      </c>
      <c r="E3494" s="292">
        <v>8.6999999999999994E-3</v>
      </c>
      <c r="F3494" s="283">
        <v>143.35</v>
      </c>
      <c r="G3494" s="293">
        <v>1.25</v>
      </c>
    </row>
    <row r="3495" spans="1:7" ht="89.25" x14ac:dyDescent="0.2">
      <c r="A3495" s="294" t="s">
        <v>371</v>
      </c>
      <c r="B3495" s="284" t="s">
        <v>372</v>
      </c>
      <c r="C3495" s="295" t="s">
        <v>207</v>
      </c>
      <c r="D3495" s="295" t="s">
        <v>237</v>
      </c>
      <c r="E3495" s="292">
        <v>1.78E-2</v>
      </c>
      <c r="F3495" s="283">
        <v>59.01</v>
      </c>
      <c r="G3495" s="293">
        <v>1.05</v>
      </c>
    </row>
    <row r="3496" spans="1:7" ht="38.25" x14ac:dyDescent="0.2">
      <c r="A3496" s="294">
        <v>6193</v>
      </c>
      <c r="B3496" s="284" t="s">
        <v>1089</v>
      </c>
      <c r="C3496" s="295" t="s">
        <v>224</v>
      </c>
      <c r="D3496" s="295" t="s">
        <v>40</v>
      </c>
      <c r="E3496" s="292">
        <v>0.44159999999999999</v>
      </c>
      <c r="F3496" s="283">
        <v>23.54</v>
      </c>
      <c r="G3496" s="293">
        <v>10.4</v>
      </c>
    </row>
    <row r="3497" spans="1:7" ht="25.5" x14ac:dyDescent="0.2">
      <c r="A3497" s="294">
        <v>7258</v>
      </c>
      <c r="B3497" s="284" t="s">
        <v>373</v>
      </c>
      <c r="C3497" s="295" t="s">
        <v>224</v>
      </c>
      <c r="D3497" s="295" t="s">
        <v>35</v>
      </c>
      <c r="E3497" s="292">
        <v>131.81880000000001</v>
      </c>
      <c r="F3497" s="283">
        <v>0.56000000000000005</v>
      </c>
      <c r="G3497" s="293">
        <v>73.819999999999993</v>
      </c>
    </row>
    <row r="3498" spans="1:7" ht="63.75" x14ac:dyDescent="0.2">
      <c r="A3498" s="294" t="s">
        <v>374</v>
      </c>
      <c r="B3498" s="284" t="s">
        <v>375</v>
      </c>
      <c r="C3498" s="295" t="s">
        <v>207</v>
      </c>
      <c r="D3498" s="295" t="s">
        <v>38</v>
      </c>
      <c r="E3498" s="292">
        <v>1.4800000000000001E-2</v>
      </c>
      <c r="F3498" s="283">
        <v>415.23</v>
      </c>
      <c r="G3498" s="293">
        <v>6.15</v>
      </c>
    </row>
    <row r="3499" spans="1:7" x14ac:dyDescent="0.2">
      <c r="A3499" s="294" t="s">
        <v>288</v>
      </c>
      <c r="B3499" s="284" t="s">
        <v>289</v>
      </c>
      <c r="C3499" s="295" t="s">
        <v>207</v>
      </c>
      <c r="D3499" s="295" t="s">
        <v>210</v>
      </c>
      <c r="E3499" s="292">
        <v>5.0944000000000003</v>
      </c>
      <c r="F3499" s="283">
        <v>21.66</v>
      </c>
      <c r="G3499" s="293">
        <v>110.33</v>
      </c>
    </row>
    <row r="3500" spans="1:7" ht="25.5" x14ac:dyDescent="0.2">
      <c r="A3500" s="294" t="s">
        <v>246</v>
      </c>
      <c r="B3500" s="284" t="s">
        <v>247</v>
      </c>
      <c r="C3500" s="295" t="s">
        <v>207</v>
      </c>
      <c r="D3500" s="295" t="s">
        <v>210</v>
      </c>
      <c r="E3500" s="292">
        <v>4.0027999999999997</v>
      </c>
      <c r="F3500" s="283">
        <v>19.41</v>
      </c>
      <c r="G3500" s="293">
        <v>77.7</v>
      </c>
    </row>
    <row r="3501" spans="1:7" ht="51" x14ac:dyDescent="0.2">
      <c r="A3501" s="294" t="s">
        <v>290</v>
      </c>
      <c r="B3501" s="284" t="s">
        <v>291</v>
      </c>
      <c r="C3501" s="295" t="s">
        <v>207</v>
      </c>
      <c r="D3501" s="295" t="s">
        <v>38</v>
      </c>
      <c r="E3501" s="292">
        <v>7.4399999999999994E-2</v>
      </c>
      <c r="F3501" s="283">
        <v>398.29</v>
      </c>
      <c r="G3501" s="293">
        <v>29.63</v>
      </c>
    </row>
    <row r="3502" spans="1:7" ht="38.25" x14ac:dyDescent="0.2">
      <c r="A3502" s="294" t="s">
        <v>376</v>
      </c>
      <c r="B3502" s="284" t="s">
        <v>1309</v>
      </c>
      <c r="C3502" s="295" t="s">
        <v>207</v>
      </c>
      <c r="D3502" s="295" t="s">
        <v>38</v>
      </c>
      <c r="E3502" s="292">
        <v>4.48E-2</v>
      </c>
      <c r="F3502" s="283">
        <v>2001.22</v>
      </c>
      <c r="G3502" s="293">
        <v>89.65</v>
      </c>
    </row>
    <row r="3503" spans="1:7" x14ac:dyDescent="0.2">
      <c r="A3503" s="296" t="s">
        <v>213</v>
      </c>
      <c r="B3503" s="297"/>
      <c r="C3503" s="297"/>
      <c r="D3503" s="297"/>
      <c r="E3503" s="297"/>
      <c r="F3503" s="297"/>
      <c r="G3503" s="298">
        <v>147.08000000000001</v>
      </c>
    </row>
    <row r="3504" spans="1:7" x14ac:dyDescent="0.2">
      <c r="A3504" s="296" t="s">
        <v>214</v>
      </c>
      <c r="B3504" s="297"/>
      <c r="C3504" s="297"/>
      <c r="D3504" s="297"/>
      <c r="E3504" s="297"/>
      <c r="F3504" s="297"/>
      <c r="G3504" s="298">
        <v>332.01</v>
      </c>
    </row>
    <row r="3505" spans="1:7" x14ac:dyDescent="0.2">
      <c r="A3505" s="296" t="s">
        <v>215</v>
      </c>
      <c r="B3505" s="297"/>
      <c r="C3505" s="297"/>
      <c r="D3505" s="297"/>
      <c r="E3505" s="297"/>
      <c r="F3505" s="297"/>
      <c r="G3505" s="299">
        <v>479.09</v>
      </c>
    </row>
    <row r="3506" spans="1:7" x14ac:dyDescent="0.2">
      <c r="A3506" s="296" t="s">
        <v>2158</v>
      </c>
      <c r="B3506" s="297"/>
      <c r="C3506" s="297"/>
      <c r="D3506" s="297"/>
      <c r="E3506" s="297"/>
      <c r="F3506" s="297"/>
      <c r="G3506" s="298">
        <v>169.15000000000006</v>
      </c>
    </row>
    <row r="3507" spans="1:7" x14ac:dyDescent="0.2">
      <c r="A3507" s="296" t="s">
        <v>217</v>
      </c>
      <c r="B3507" s="297"/>
      <c r="C3507" s="297"/>
      <c r="D3507" s="297"/>
      <c r="E3507" s="297"/>
      <c r="F3507" s="297"/>
      <c r="G3507" s="298">
        <v>136.13</v>
      </c>
    </row>
    <row r="3508" spans="1:7" x14ac:dyDescent="0.2">
      <c r="A3508" s="296" t="s">
        <v>218</v>
      </c>
      <c r="B3508" s="297"/>
      <c r="C3508" s="297"/>
      <c r="D3508" s="297"/>
      <c r="E3508" s="297"/>
      <c r="F3508" s="297"/>
      <c r="G3508" s="298">
        <v>0</v>
      </c>
    </row>
    <row r="3509" spans="1:7" x14ac:dyDescent="0.2">
      <c r="A3509" s="296" t="s">
        <v>219</v>
      </c>
      <c r="B3509" s="297"/>
      <c r="C3509" s="297"/>
      <c r="D3509" s="297"/>
      <c r="E3509" s="297"/>
      <c r="F3509" s="297"/>
      <c r="G3509" s="298">
        <v>305.28000000000003</v>
      </c>
    </row>
    <row r="3510" spans="1:7" x14ac:dyDescent="0.2">
      <c r="A3510" s="296" t="s">
        <v>220</v>
      </c>
      <c r="B3510" s="297"/>
      <c r="C3510" s="297"/>
      <c r="D3510" s="297"/>
      <c r="E3510" s="297"/>
      <c r="F3510" s="297"/>
      <c r="G3510" s="299">
        <f>ROUND(G3505+G3509,2)</f>
        <v>784.37</v>
      </c>
    </row>
    <row r="3511" spans="1:7" x14ac:dyDescent="0.2">
      <c r="A3511" s="296" t="s">
        <v>221</v>
      </c>
      <c r="B3511" s="297"/>
      <c r="C3511" s="297"/>
      <c r="D3511" s="297"/>
      <c r="E3511" s="297"/>
      <c r="F3511" s="297"/>
      <c r="G3511" s="298">
        <v>1</v>
      </c>
    </row>
    <row r="3512" spans="1:7" x14ac:dyDescent="0.2">
      <c r="A3512" s="296" t="s">
        <v>222</v>
      </c>
      <c r="B3512" s="297"/>
      <c r="C3512" s="297"/>
      <c r="D3512" s="297"/>
      <c r="E3512" s="297"/>
      <c r="F3512" s="297"/>
      <c r="G3512" s="299">
        <f>ROUND(G3510*G3511,2)</f>
        <v>784.37</v>
      </c>
    </row>
    <row r="3513" spans="1:7" x14ac:dyDescent="0.2">
      <c r="A3513" s="300"/>
      <c r="B3513" s="301"/>
      <c r="C3513" s="301"/>
      <c r="D3513" s="301"/>
      <c r="E3513" s="301"/>
      <c r="F3513" s="301"/>
      <c r="G3513" s="302"/>
    </row>
    <row r="3514" spans="1:7" ht="38.25" x14ac:dyDescent="0.2">
      <c r="A3514" s="287" t="s">
        <v>712</v>
      </c>
      <c r="B3514" s="290" t="s">
        <v>713</v>
      </c>
      <c r="C3514" s="291" t="s">
        <v>207</v>
      </c>
      <c r="D3514" s="291" t="s">
        <v>35</v>
      </c>
      <c r="E3514" s="292"/>
      <c r="F3514" s="283"/>
      <c r="G3514" s="293"/>
    </row>
    <row r="3515" spans="1:7" ht="38.25" x14ac:dyDescent="0.2">
      <c r="A3515" s="294" t="s">
        <v>1310</v>
      </c>
      <c r="B3515" s="284" t="s">
        <v>1311</v>
      </c>
      <c r="C3515" s="295" t="s">
        <v>207</v>
      </c>
      <c r="D3515" s="295" t="s">
        <v>38</v>
      </c>
      <c r="E3515" s="292">
        <v>1.41E-2</v>
      </c>
      <c r="F3515" s="283">
        <v>196.17</v>
      </c>
      <c r="G3515" s="293">
        <v>2.77</v>
      </c>
    </row>
    <row r="3516" spans="1:7" ht="51" x14ac:dyDescent="0.2">
      <c r="A3516" s="294">
        <v>35277</v>
      </c>
      <c r="B3516" s="284" t="s">
        <v>1312</v>
      </c>
      <c r="C3516" s="295" t="s">
        <v>224</v>
      </c>
      <c r="D3516" s="295" t="s">
        <v>35</v>
      </c>
      <c r="E3516" s="292">
        <v>1</v>
      </c>
      <c r="F3516" s="283">
        <v>397.38</v>
      </c>
      <c r="G3516" s="293">
        <v>397.38</v>
      </c>
    </row>
    <row r="3517" spans="1:7" x14ac:dyDescent="0.2">
      <c r="A3517" s="294" t="s">
        <v>288</v>
      </c>
      <c r="B3517" s="284" t="s">
        <v>289</v>
      </c>
      <c r="C3517" s="295" t="s">
        <v>207</v>
      </c>
      <c r="D3517" s="295" t="s">
        <v>210</v>
      </c>
      <c r="E3517" s="292">
        <v>0.28399999999999997</v>
      </c>
      <c r="F3517" s="283">
        <v>21.66</v>
      </c>
      <c r="G3517" s="293">
        <v>6.15</v>
      </c>
    </row>
    <row r="3518" spans="1:7" ht="25.5" x14ac:dyDescent="0.2">
      <c r="A3518" s="294" t="s">
        <v>246</v>
      </c>
      <c r="B3518" s="284" t="s">
        <v>247</v>
      </c>
      <c r="C3518" s="295" t="s">
        <v>207</v>
      </c>
      <c r="D3518" s="295" t="s">
        <v>210</v>
      </c>
      <c r="E3518" s="292">
        <v>0.22309999999999999</v>
      </c>
      <c r="F3518" s="283">
        <v>19.41</v>
      </c>
      <c r="G3518" s="293">
        <v>4.33</v>
      </c>
    </row>
    <row r="3519" spans="1:7" x14ac:dyDescent="0.2">
      <c r="A3519" s="296" t="s">
        <v>213</v>
      </c>
      <c r="B3519" s="297"/>
      <c r="C3519" s="297"/>
      <c r="D3519" s="297"/>
      <c r="E3519" s="297"/>
      <c r="F3519" s="297"/>
      <c r="G3519" s="298">
        <v>6.57</v>
      </c>
    </row>
    <row r="3520" spans="1:7" x14ac:dyDescent="0.2">
      <c r="A3520" s="296" t="s">
        <v>214</v>
      </c>
      <c r="B3520" s="297"/>
      <c r="C3520" s="297"/>
      <c r="D3520" s="297"/>
      <c r="E3520" s="297"/>
      <c r="F3520" s="297"/>
      <c r="G3520" s="298">
        <v>404.06</v>
      </c>
    </row>
    <row r="3521" spans="1:7" x14ac:dyDescent="0.2">
      <c r="A3521" s="296" t="s">
        <v>215</v>
      </c>
      <c r="B3521" s="297"/>
      <c r="C3521" s="297"/>
      <c r="D3521" s="297"/>
      <c r="E3521" s="297"/>
      <c r="F3521" s="297"/>
      <c r="G3521" s="299">
        <v>410.63</v>
      </c>
    </row>
    <row r="3522" spans="1:7" x14ac:dyDescent="0.2">
      <c r="A3522" s="296" t="s">
        <v>2158</v>
      </c>
      <c r="B3522" s="297"/>
      <c r="C3522" s="297"/>
      <c r="D3522" s="297"/>
      <c r="E3522" s="297"/>
      <c r="F3522" s="297"/>
      <c r="G3522" s="298">
        <v>7.56</v>
      </c>
    </row>
    <row r="3523" spans="1:7" x14ac:dyDescent="0.2">
      <c r="A3523" s="296" t="s">
        <v>217</v>
      </c>
      <c r="B3523" s="297"/>
      <c r="C3523" s="297"/>
      <c r="D3523" s="297"/>
      <c r="E3523" s="297"/>
      <c r="F3523" s="297"/>
      <c r="G3523" s="298">
        <v>87.82</v>
      </c>
    </row>
    <row r="3524" spans="1:7" x14ac:dyDescent="0.2">
      <c r="A3524" s="296" t="s">
        <v>218</v>
      </c>
      <c r="B3524" s="297"/>
      <c r="C3524" s="297"/>
      <c r="D3524" s="297"/>
      <c r="E3524" s="297"/>
      <c r="F3524" s="297"/>
      <c r="G3524" s="298">
        <v>0</v>
      </c>
    </row>
    <row r="3525" spans="1:7" x14ac:dyDescent="0.2">
      <c r="A3525" s="296" t="s">
        <v>219</v>
      </c>
      <c r="B3525" s="297"/>
      <c r="C3525" s="297"/>
      <c r="D3525" s="297"/>
      <c r="E3525" s="297"/>
      <c r="F3525" s="297"/>
      <c r="G3525" s="298">
        <v>95.38</v>
      </c>
    </row>
    <row r="3526" spans="1:7" x14ac:dyDescent="0.2">
      <c r="A3526" s="296" t="s">
        <v>220</v>
      </c>
      <c r="B3526" s="297"/>
      <c r="C3526" s="297"/>
      <c r="D3526" s="297"/>
      <c r="E3526" s="297"/>
      <c r="F3526" s="297"/>
      <c r="G3526" s="299">
        <f>ROUND(G3521+G3525,2)</f>
        <v>506.01</v>
      </c>
    </row>
    <row r="3527" spans="1:7" x14ac:dyDescent="0.2">
      <c r="A3527" s="296" t="s">
        <v>221</v>
      </c>
      <c r="B3527" s="297"/>
      <c r="C3527" s="297"/>
      <c r="D3527" s="297"/>
      <c r="E3527" s="297"/>
      <c r="F3527" s="297"/>
      <c r="G3527" s="298">
        <v>1</v>
      </c>
    </row>
    <row r="3528" spans="1:7" x14ac:dyDescent="0.2">
      <c r="A3528" s="296" t="s">
        <v>222</v>
      </c>
      <c r="B3528" s="297"/>
      <c r="C3528" s="297"/>
      <c r="D3528" s="297"/>
      <c r="E3528" s="297"/>
      <c r="F3528" s="297"/>
      <c r="G3528" s="299">
        <f>ROUND(G3526*G3527,2)</f>
        <v>506.01</v>
      </c>
    </row>
    <row r="3529" spans="1:7" x14ac:dyDescent="0.2">
      <c r="A3529" s="300"/>
      <c r="B3529" s="301"/>
      <c r="C3529" s="301"/>
      <c r="D3529" s="301"/>
      <c r="E3529" s="301"/>
      <c r="F3529" s="301"/>
      <c r="G3529" s="302"/>
    </row>
    <row r="3530" spans="1:7" ht="38.25" x14ac:dyDescent="0.2">
      <c r="A3530" s="287" t="s">
        <v>77</v>
      </c>
      <c r="B3530" s="290" t="s">
        <v>78</v>
      </c>
      <c r="C3530" s="291" t="s">
        <v>207</v>
      </c>
      <c r="D3530" s="291" t="s">
        <v>35</v>
      </c>
      <c r="E3530" s="292"/>
      <c r="F3530" s="283"/>
      <c r="G3530" s="293"/>
    </row>
    <row r="3531" spans="1:7" x14ac:dyDescent="0.2">
      <c r="A3531" s="294" t="s">
        <v>382</v>
      </c>
      <c r="B3531" s="284" t="s">
        <v>383</v>
      </c>
      <c r="C3531" s="295" t="s">
        <v>224</v>
      </c>
      <c r="D3531" s="295" t="s">
        <v>35</v>
      </c>
      <c r="E3531" s="292">
        <v>1</v>
      </c>
      <c r="F3531" s="283">
        <v>39.76</v>
      </c>
      <c r="G3531" s="293">
        <v>39.76</v>
      </c>
    </row>
    <row r="3532" spans="1:7" ht="25.5" x14ac:dyDescent="0.2">
      <c r="A3532" s="294" t="s">
        <v>384</v>
      </c>
      <c r="B3532" s="284" t="s">
        <v>385</v>
      </c>
      <c r="C3532" s="295" t="s">
        <v>224</v>
      </c>
      <c r="D3532" s="295" t="s">
        <v>35</v>
      </c>
      <c r="E3532" s="292">
        <v>1</v>
      </c>
      <c r="F3532" s="283">
        <v>22.52</v>
      </c>
      <c r="G3532" s="293">
        <v>22.52</v>
      </c>
    </row>
    <row r="3533" spans="1:7" ht="38.25" x14ac:dyDescent="0.2">
      <c r="A3533" s="294" t="s">
        <v>310</v>
      </c>
      <c r="B3533" s="284" t="s">
        <v>311</v>
      </c>
      <c r="C3533" s="295" t="s">
        <v>207</v>
      </c>
      <c r="D3533" s="295" t="s">
        <v>210</v>
      </c>
      <c r="E3533" s="292">
        <v>0.4</v>
      </c>
      <c r="F3533" s="283">
        <v>20.07</v>
      </c>
      <c r="G3533" s="293">
        <v>8.0299999999999994</v>
      </c>
    </row>
    <row r="3534" spans="1:7" ht="25.5" x14ac:dyDescent="0.2">
      <c r="A3534" s="294" t="s">
        <v>312</v>
      </c>
      <c r="B3534" s="284" t="s">
        <v>313</v>
      </c>
      <c r="C3534" s="295" t="s">
        <v>207</v>
      </c>
      <c r="D3534" s="295" t="s">
        <v>210</v>
      </c>
      <c r="E3534" s="292">
        <v>0.4</v>
      </c>
      <c r="F3534" s="283">
        <v>23.53</v>
      </c>
      <c r="G3534" s="293">
        <v>9.41</v>
      </c>
    </row>
    <row r="3535" spans="1:7" x14ac:dyDescent="0.2">
      <c r="A3535" s="296" t="s">
        <v>213</v>
      </c>
      <c r="B3535" s="297"/>
      <c r="C3535" s="297"/>
      <c r="D3535" s="297"/>
      <c r="E3535" s="297"/>
      <c r="F3535" s="297"/>
      <c r="G3535" s="298">
        <v>10.45</v>
      </c>
    </row>
    <row r="3536" spans="1:7" x14ac:dyDescent="0.2">
      <c r="A3536" s="296" t="s">
        <v>214</v>
      </c>
      <c r="B3536" s="297"/>
      <c r="C3536" s="297"/>
      <c r="D3536" s="297"/>
      <c r="E3536" s="297"/>
      <c r="F3536" s="297"/>
      <c r="G3536" s="298">
        <v>69.27</v>
      </c>
    </row>
    <row r="3537" spans="1:7" x14ac:dyDescent="0.2">
      <c r="A3537" s="296" t="s">
        <v>215</v>
      </c>
      <c r="B3537" s="297"/>
      <c r="C3537" s="297"/>
      <c r="D3537" s="297"/>
      <c r="E3537" s="297"/>
      <c r="F3537" s="297"/>
      <c r="G3537" s="299">
        <v>79.72</v>
      </c>
    </row>
    <row r="3538" spans="1:7" x14ac:dyDescent="0.2">
      <c r="A3538" s="296" t="s">
        <v>2158</v>
      </c>
      <c r="B3538" s="297"/>
      <c r="C3538" s="297"/>
      <c r="D3538" s="297"/>
      <c r="E3538" s="297"/>
      <c r="F3538" s="297"/>
      <c r="G3538" s="298">
        <v>12.02</v>
      </c>
    </row>
    <row r="3539" spans="1:7" x14ac:dyDescent="0.2">
      <c r="A3539" s="296" t="s">
        <v>217</v>
      </c>
      <c r="B3539" s="297"/>
      <c r="C3539" s="297"/>
      <c r="D3539" s="297"/>
      <c r="E3539" s="297"/>
      <c r="F3539" s="297"/>
      <c r="G3539" s="298">
        <v>19.260000000000002</v>
      </c>
    </row>
    <row r="3540" spans="1:7" x14ac:dyDescent="0.2">
      <c r="A3540" s="296" t="s">
        <v>218</v>
      </c>
      <c r="B3540" s="297"/>
      <c r="C3540" s="297"/>
      <c r="D3540" s="297"/>
      <c r="E3540" s="297"/>
      <c r="F3540" s="297"/>
      <c r="G3540" s="298">
        <v>0</v>
      </c>
    </row>
    <row r="3541" spans="1:7" x14ac:dyDescent="0.2">
      <c r="A3541" s="296" t="s">
        <v>219</v>
      </c>
      <c r="B3541" s="297"/>
      <c r="C3541" s="297"/>
      <c r="D3541" s="297"/>
      <c r="E3541" s="297"/>
      <c r="F3541" s="297"/>
      <c r="G3541" s="298">
        <v>31.28</v>
      </c>
    </row>
    <row r="3542" spans="1:7" x14ac:dyDescent="0.2">
      <c r="A3542" s="296" t="s">
        <v>220</v>
      </c>
      <c r="B3542" s="297"/>
      <c r="C3542" s="297"/>
      <c r="D3542" s="297"/>
      <c r="E3542" s="297"/>
      <c r="F3542" s="297"/>
      <c r="G3542" s="299">
        <f>ROUND(G3537+G3541,2)</f>
        <v>111</v>
      </c>
    </row>
    <row r="3543" spans="1:7" x14ac:dyDescent="0.2">
      <c r="A3543" s="296" t="s">
        <v>221</v>
      </c>
      <c r="B3543" s="297"/>
      <c r="C3543" s="297"/>
      <c r="D3543" s="297"/>
      <c r="E3543" s="297"/>
      <c r="F3543" s="297"/>
      <c r="G3543" s="298">
        <v>4</v>
      </c>
    </row>
    <row r="3544" spans="1:7" x14ac:dyDescent="0.2">
      <c r="A3544" s="296" t="s">
        <v>222</v>
      </c>
      <c r="B3544" s="297"/>
      <c r="C3544" s="297"/>
      <c r="D3544" s="297"/>
      <c r="E3544" s="297"/>
      <c r="F3544" s="297"/>
      <c r="G3544" s="299">
        <f>ROUND(G3542*G3543,2)</f>
        <v>444</v>
      </c>
    </row>
    <row r="3545" spans="1:7" ht="12.75" customHeight="1" x14ac:dyDescent="0.2">
      <c r="A3545" s="300"/>
      <c r="B3545" s="301"/>
      <c r="C3545" s="301"/>
      <c r="D3545" s="301"/>
      <c r="E3545" s="301"/>
      <c r="F3545" s="301"/>
      <c r="G3545" s="302"/>
    </row>
    <row r="3546" spans="1:7" ht="12.75" customHeight="1" x14ac:dyDescent="0.2">
      <c r="A3546" s="287" t="s">
        <v>714</v>
      </c>
      <c r="B3546" s="288" t="s">
        <v>715</v>
      </c>
      <c r="C3546" s="288"/>
      <c r="D3546" s="288"/>
      <c r="E3546" s="288"/>
      <c r="F3546" s="288"/>
      <c r="G3546" s="289"/>
    </row>
    <row r="3547" spans="1:7" ht="51" x14ac:dyDescent="0.2">
      <c r="A3547" s="287" t="s">
        <v>716</v>
      </c>
      <c r="B3547" s="290" t="s">
        <v>717</v>
      </c>
      <c r="C3547" s="291" t="s">
        <v>207</v>
      </c>
      <c r="D3547" s="291" t="s">
        <v>40</v>
      </c>
      <c r="E3547" s="292"/>
      <c r="F3547" s="283"/>
      <c r="G3547" s="293"/>
    </row>
    <row r="3548" spans="1:7" x14ac:dyDescent="0.2">
      <c r="A3548" s="294">
        <v>38383</v>
      </c>
      <c r="B3548" s="284" t="s">
        <v>309</v>
      </c>
      <c r="C3548" s="295" t="s">
        <v>224</v>
      </c>
      <c r="D3548" s="295" t="s">
        <v>35</v>
      </c>
      <c r="E3548" s="292">
        <v>2.24E-2</v>
      </c>
      <c r="F3548" s="283">
        <v>2.38</v>
      </c>
      <c r="G3548" s="293">
        <v>0.05</v>
      </c>
    </row>
    <row r="3549" spans="1:7" ht="38.25" x14ac:dyDescent="0.2">
      <c r="A3549" s="294" t="s">
        <v>310</v>
      </c>
      <c r="B3549" s="284" t="s">
        <v>311</v>
      </c>
      <c r="C3549" s="295" t="s">
        <v>207</v>
      </c>
      <c r="D3549" s="295" t="s">
        <v>210</v>
      </c>
      <c r="E3549" s="292">
        <v>0.40239999999999998</v>
      </c>
      <c r="F3549" s="283">
        <v>20.07</v>
      </c>
      <c r="G3549" s="293">
        <v>8.08</v>
      </c>
    </row>
    <row r="3550" spans="1:7" ht="25.5" x14ac:dyDescent="0.2">
      <c r="A3550" s="294" t="s">
        <v>312</v>
      </c>
      <c r="B3550" s="284" t="s">
        <v>313</v>
      </c>
      <c r="C3550" s="295" t="s">
        <v>207</v>
      </c>
      <c r="D3550" s="295" t="s">
        <v>210</v>
      </c>
      <c r="E3550" s="292">
        <v>0.40239999999999998</v>
      </c>
      <c r="F3550" s="283">
        <v>23.53</v>
      </c>
      <c r="G3550" s="293">
        <v>9.4700000000000006</v>
      </c>
    </row>
    <row r="3551" spans="1:7" ht="38.25" x14ac:dyDescent="0.2">
      <c r="A3551" s="294">
        <v>9841</v>
      </c>
      <c r="B3551" s="284" t="s">
        <v>1313</v>
      </c>
      <c r="C3551" s="295" t="s">
        <v>224</v>
      </c>
      <c r="D3551" s="295" t="s">
        <v>40</v>
      </c>
      <c r="E3551" s="292">
        <v>1.0353000000000001</v>
      </c>
      <c r="F3551" s="283">
        <v>33.71</v>
      </c>
      <c r="G3551" s="293">
        <v>34.9</v>
      </c>
    </row>
    <row r="3552" spans="1:7" x14ac:dyDescent="0.2">
      <c r="A3552" s="296" t="s">
        <v>213</v>
      </c>
      <c r="B3552" s="297"/>
      <c r="C3552" s="297"/>
      <c r="D3552" s="297"/>
      <c r="E3552" s="297"/>
      <c r="F3552" s="297"/>
      <c r="G3552" s="298">
        <v>10.51</v>
      </c>
    </row>
    <row r="3553" spans="1:7" x14ac:dyDescent="0.2">
      <c r="A3553" s="296" t="s">
        <v>214</v>
      </c>
      <c r="B3553" s="297"/>
      <c r="C3553" s="297"/>
      <c r="D3553" s="297"/>
      <c r="E3553" s="297"/>
      <c r="F3553" s="297"/>
      <c r="G3553" s="298">
        <v>41.99</v>
      </c>
    </row>
    <row r="3554" spans="1:7" x14ac:dyDescent="0.2">
      <c r="A3554" s="296" t="s">
        <v>215</v>
      </c>
      <c r="B3554" s="297"/>
      <c r="C3554" s="297"/>
      <c r="D3554" s="297"/>
      <c r="E3554" s="297"/>
      <c r="F3554" s="297"/>
      <c r="G3554" s="299">
        <v>52.5</v>
      </c>
    </row>
    <row r="3555" spans="1:7" x14ac:dyDescent="0.2">
      <c r="A3555" s="296" t="s">
        <v>2158</v>
      </c>
      <c r="B3555" s="297"/>
      <c r="C3555" s="297"/>
      <c r="D3555" s="297"/>
      <c r="E3555" s="297"/>
      <c r="F3555" s="297"/>
      <c r="G3555" s="298">
        <v>12.09</v>
      </c>
    </row>
    <row r="3556" spans="1:7" x14ac:dyDescent="0.2">
      <c r="A3556" s="296" t="s">
        <v>217</v>
      </c>
      <c r="B3556" s="297"/>
      <c r="C3556" s="297"/>
      <c r="D3556" s="297"/>
      <c r="E3556" s="297"/>
      <c r="F3556" s="297"/>
      <c r="G3556" s="298">
        <v>13.560000000000008</v>
      </c>
    </row>
    <row r="3557" spans="1:7" x14ac:dyDescent="0.2">
      <c r="A3557" s="296" t="s">
        <v>218</v>
      </c>
      <c r="B3557" s="297"/>
      <c r="C3557" s="297"/>
      <c r="D3557" s="297"/>
      <c r="E3557" s="297"/>
      <c r="F3557" s="297"/>
      <c r="G3557" s="298">
        <v>0</v>
      </c>
    </row>
    <row r="3558" spans="1:7" x14ac:dyDescent="0.2">
      <c r="A3558" s="296" t="s">
        <v>219</v>
      </c>
      <c r="B3558" s="297"/>
      <c r="C3558" s="297"/>
      <c r="D3558" s="297"/>
      <c r="E3558" s="297"/>
      <c r="F3558" s="297"/>
      <c r="G3558" s="298">
        <v>25.650000000000006</v>
      </c>
    </row>
    <row r="3559" spans="1:7" x14ac:dyDescent="0.2">
      <c r="A3559" s="296" t="s">
        <v>220</v>
      </c>
      <c r="B3559" s="297"/>
      <c r="C3559" s="297"/>
      <c r="D3559" s="297"/>
      <c r="E3559" s="297"/>
      <c r="F3559" s="297"/>
      <c r="G3559" s="299">
        <f>ROUND(G3554+G3558,2)</f>
        <v>78.150000000000006</v>
      </c>
    </row>
    <row r="3560" spans="1:7" x14ac:dyDescent="0.2">
      <c r="A3560" s="296" t="s">
        <v>221</v>
      </c>
      <c r="B3560" s="297"/>
      <c r="C3560" s="297"/>
      <c r="D3560" s="297"/>
      <c r="E3560" s="297"/>
      <c r="F3560" s="297"/>
      <c r="G3560" s="298">
        <v>125</v>
      </c>
    </row>
    <row r="3561" spans="1:7" x14ac:dyDescent="0.2">
      <c r="A3561" s="296" t="s">
        <v>222</v>
      </c>
      <c r="B3561" s="297"/>
      <c r="C3561" s="297"/>
      <c r="D3561" s="297"/>
      <c r="E3561" s="297"/>
      <c r="F3561" s="297"/>
      <c r="G3561" s="299">
        <f>ROUND(G3559*G3560,2)</f>
        <v>9768.75</v>
      </c>
    </row>
    <row r="3562" spans="1:7" x14ac:dyDescent="0.2">
      <c r="A3562" s="300"/>
      <c r="B3562" s="301"/>
      <c r="C3562" s="301"/>
      <c r="D3562" s="301"/>
      <c r="E3562" s="301"/>
      <c r="F3562" s="301"/>
      <c r="G3562" s="302"/>
    </row>
    <row r="3563" spans="1:7" ht="63.75" x14ac:dyDescent="0.2">
      <c r="A3563" s="287" t="s">
        <v>702</v>
      </c>
      <c r="B3563" s="290" t="s">
        <v>703</v>
      </c>
      <c r="C3563" s="291" t="s">
        <v>207</v>
      </c>
      <c r="D3563" s="291" t="s">
        <v>35</v>
      </c>
      <c r="E3563" s="292"/>
      <c r="F3563" s="283"/>
      <c r="G3563" s="293"/>
    </row>
    <row r="3564" spans="1:7" ht="51" x14ac:dyDescent="0.2">
      <c r="A3564" s="294">
        <v>20078</v>
      </c>
      <c r="B3564" s="284" t="s">
        <v>350</v>
      </c>
      <c r="C3564" s="295" t="s">
        <v>224</v>
      </c>
      <c r="D3564" s="295" t="s">
        <v>35</v>
      </c>
      <c r="E3564" s="292">
        <v>0.115</v>
      </c>
      <c r="F3564" s="283">
        <v>25.08</v>
      </c>
      <c r="G3564" s="293">
        <v>2.88</v>
      </c>
    </row>
    <row r="3565" spans="1:7" ht="25.5" x14ac:dyDescent="0.2">
      <c r="A3565" s="294">
        <v>301</v>
      </c>
      <c r="B3565" s="284" t="s">
        <v>357</v>
      </c>
      <c r="C3565" s="295" t="s">
        <v>224</v>
      </c>
      <c r="D3565" s="295" t="s">
        <v>35</v>
      </c>
      <c r="E3565" s="292">
        <v>2</v>
      </c>
      <c r="F3565" s="283">
        <v>2.6</v>
      </c>
      <c r="G3565" s="293">
        <v>5.2</v>
      </c>
    </row>
    <row r="3566" spans="1:7" ht="25.5" x14ac:dyDescent="0.2">
      <c r="A3566" s="294">
        <v>3528</v>
      </c>
      <c r="B3566" s="284" t="s">
        <v>1303</v>
      </c>
      <c r="C3566" s="295" t="s">
        <v>224</v>
      </c>
      <c r="D3566" s="295" t="s">
        <v>35</v>
      </c>
      <c r="E3566" s="292">
        <v>1</v>
      </c>
      <c r="F3566" s="283">
        <v>10.98</v>
      </c>
      <c r="G3566" s="293">
        <v>10.98</v>
      </c>
    </row>
    <row r="3567" spans="1:7" ht="38.25" x14ac:dyDescent="0.2">
      <c r="A3567" s="294" t="s">
        <v>310</v>
      </c>
      <c r="B3567" s="284" t="s">
        <v>311</v>
      </c>
      <c r="C3567" s="295" t="s">
        <v>207</v>
      </c>
      <c r="D3567" s="295" t="s">
        <v>210</v>
      </c>
      <c r="E3567" s="292">
        <v>0.19259999999999999</v>
      </c>
      <c r="F3567" s="283">
        <v>20.07</v>
      </c>
      <c r="G3567" s="293">
        <v>3.87</v>
      </c>
    </row>
    <row r="3568" spans="1:7" ht="25.5" x14ac:dyDescent="0.2">
      <c r="A3568" s="294" t="s">
        <v>312</v>
      </c>
      <c r="B3568" s="284" t="s">
        <v>313</v>
      </c>
      <c r="C3568" s="295" t="s">
        <v>207</v>
      </c>
      <c r="D3568" s="295" t="s">
        <v>210</v>
      </c>
      <c r="E3568" s="292">
        <v>0.19259999999999999</v>
      </c>
      <c r="F3568" s="283">
        <v>23.53</v>
      </c>
      <c r="G3568" s="293">
        <v>4.53</v>
      </c>
    </row>
    <row r="3569" spans="1:7" x14ac:dyDescent="0.2">
      <c r="A3569" s="296" t="s">
        <v>213</v>
      </c>
      <c r="B3569" s="297"/>
      <c r="C3569" s="297"/>
      <c r="D3569" s="297"/>
      <c r="E3569" s="297"/>
      <c r="F3569" s="297"/>
      <c r="G3569" s="298">
        <v>5.03</v>
      </c>
    </row>
    <row r="3570" spans="1:7" x14ac:dyDescent="0.2">
      <c r="A3570" s="296" t="s">
        <v>214</v>
      </c>
      <c r="B3570" s="297"/>
      <c r="C3570" s="297"/>
      <c r="D3570" s="297"/>
      <c r="E3570" s="297"/>
      <c r="F3570" s="297"/>
      <c r="G3570" s="298">
        <v>22.43</v>
      </c>
    </row>
    <row r="3571" spans="1:7" x14ac:dyDescent="0.2">
      <c r="A3571" s="296" t="s">
        <v>215</v>
      </c>
      <c r="B3571" s="297"/>
      <c r="C3571" s="297"/>
      <c r="D3571" s="297"/>
      <c r="E3571" s="297"/>
      <c r="F3571" s="297"/>
      <c r="G3571" s="299">
        <v>27.46</v>
      </c>
    </row>
    <row r="3572" spans="1:7" x14ac:dyDescent="0.2">
      <c r="A3572" s="296" t="s">
        <v>2158</v>
      </c>
      <c r="B3572" s="297"/>
      <c r="C3572" s="297"/>
      <c r="D3572" s="297"/>
      <c r="E3572" s="297"/>
      <c r="F3572" s="297"/>
      <c r="G3572" s="298">
        <v>5.79</v>
      </c>
    </row>
    <row r="3573" spans="1:7" x14ac:dyDescent="0.2">
      <c r="A3573" s="296" t="s">
        <v>217</v>
      </c>
      <c r="B3573" s="297"/>
      <c r="C3573" s="297"/>
      <c r="D3573" s="297"/>
      <c r="E3573" s="297"/>
      <c r="F3573" s="297"/>
      <c r="G3573" s="298">
        <v>6.9799999999999969</v>
      </c>
    </row>
    <row r="3574" spans="1:7" x14ac:dyDescent="0.2">
      <c r="A3574" s="296" t="s">
        <v>218</v>
      </c>
      <c r="B3574" s="297"/>
      <c r="C3574" s="297"/>
      <c r="D3574" s="297"/>
      <c r="E3574" s="297"/>
      <c r="F3574" s="297"/>
      <c r="G3574" s="298">
        <v>0</v>
      </c>
    </row>
    <row r="3575" spans="1:7" x14ac:dyDescent="0.2">
      <c r="A3575" s="296" t="s">
        <v>219</v>
      </c>
      <c r="B3575" s="297"/>
      <c r="C3575" s="297"/>
      <c r="D3575" s="297"/>
      <c r="E3575" s="297"/>
      <c r="F3575" s="297"/>
      <c r="G3575" s="298">
        <v>12.769999999999996</v>
      </c>
    </row>
    <row r="3576" spans="1:7" x14ac:dyDescent="0.2">
      <c r="A3576" s="296" t="s">
        <v>220</v>
      </c>
      <c r="B3576" s="297"/>
      <c r="C3576" s="297"/>
      <c r="D3576" s="297"/>
      <c r="E3576" s="297"/>
      <c r="F3576" s="297"/>
      <c r="G3576" s="299">
        <f>ROUND(G3571+G3575,2)</f>
        <v>40.229999999999997</v>
      </c>
    </row>
    <row r="3577" spans="1:7" x14ac:dyDescent="0.2">
      <c r="A3577" s="296" t="s">
        <v>221</v>
      </c>
      <c r="B3577" s="297"/>
      <c r="C3577" s="297"/>
      <c r="D3577" s="297"/>
      <c r="E3577" s="297"/>
      <c r="F3577" s="297"/>
      <c r="G3577" s="298">
        <v>3</v>
      </c>
    </row>
    <row r="3578" spans="1:7" x14ac:dyDescent="0.2">
      <c r="A3578" s="296" t="s">
        <v>222</v>
      </c>
      <c r="B3578" s="297"/>
      <c r="C3578" s="297"/>
      <c r="D3578" s="297"/>
      <c r="E3578" s="297"/>
      <c r="F3578" s="297"/>
      <c r="G3578" s="299">
        <f>ROUND(G3576*G3577,2)</f>
        <v>120.69</v>
      </c>
    </row>
    <row r="3579" spans="1:7" x14ac:dyDescent="0.2">
      <c r="A3579" s="300"/>
      <c r="B3579" s="301"/>
      <c r="C3579" s="301"/>
      <c r="D3579" s="301"/>
      <c r="E3579" s="301"/>
      <c r="F3579" s="301"/>
      <c r="G3579" s="302"/>
    </row>
    <row r="3580" spans="1:7" ht="76.5" x14ac:dyDescent="0.2">
      <c r="A3580" s="287" t="s">
        <v>718</v>
      </c>
      <c r="B3580" s="290" t="s">
        <v>719</v>
      </c>
      <c r="C3580" s="291" t="s">
        <v>207</v>
      </c>
      <c r="D3580" s="291" t="s">
        <v>35</v>
      </c>
      <c r="E3580" s="292"/>
      <c r="F3580" s="283"/>
      <c r="G3580" s="293"/>
    </row>
    <row r="3581" spans="1:7" ht="25.5" x14ac:dyDescent="0.2">
      <c r="A3581" s="294">
        <v>1966</v>
      </c>
      <c r="B3581" s="284" t="s">
        <v>1314</v>
      </c>
      <c r="C3581" s="295" t="s">
        <v>224</v>
      </c>
      <c r="D3581" s="295" t="s">
        <v>35</v>
      </c>
      <c r="E3581" s="292">
        <v>1</v>
      </c>
      <c r="F3581" s="283">
        <v>28.01</v>
      </c>
      <c r="G3581" s="293">
        <v>28.01</v>
      </c>
    </row>
    <row r="3582" spans="1:7" ht="51" x14ac:dyDescent="0.2">
      <c r="A3582" s="294">
        <v>20078</v>
      </c>
      <c r="B3582" s="284" t="s">
        <v>350</v>
      </c>
      <c r="C3582" s="295" t="s">
        <v>224</v>
      </c>
      <c r="D3582" s="295" t="s">
        <v>35</v>
      </c>
      <c r="E3582" s="292">
        <v>0.115</v>
      </c>
      <c r="F3582" s="283">
        <v>25.08</v>
      </c>
      <c r="G3582" s="293">
        <v>2.88</v>
      </c>
    </row>
    <row r="3583" spans="1:7" ht="25.5" x14ac:dyDescent="0.2">
      <c r="A3583" s="294">
        <v>301</v>
      </c>
      <c r="B3583" s="284" t="s">
        <v>357</v>
      </c>
      <c r="C3583" s="295" t="s">
        <v>224</v>
      </c>
      <c r="D3583" s="295" t="s">
        <v>35</v>
      </c>
      <c r="E3583" s="292">
        <v>2</v>
      </c>
      <c r="F3583" s="283">
        <v>2.6</v>
      </c>
      <c r="G3583" s="293">
        <v>5.2</v>
      </c>
    </row>
    <row r="3584" spans="1:7" ht="38.25" x14ac:dyDescent="0.2">
      <c r="A3584" s="294" t="s">
        <v>310</v>
      </c>
      <c r="B3584" s="284" t="s">
        <v>311</v>
      </c>
      <c r="C3584" s="295" t="s">
        <v>207</v>
      </c>
      <c r="D3584" s="295" t="s">
        <v>210</v>
      </c>
      <c r="E3584" s="292">
        <v>0.19259999999999999</v>
      </c>
      <c r="F3584" s="283">
        <v>20.07</v>
      </c>
      <c r="G3584" s="293">
        <v>3.87</v>
      </c>
    </row>
    <row r="3585" spans="1:7" ht="25.5" x14ac:dyDescent="0.2">
      <c r="A3585" s="294" t="s">
        <v>312</v>
      </c>
      <c r="B3585" s="284" t="s">
        <v>313</v>
      </c>
      <c r="C3585" s="295" t="s">
        <v>207</v>
      </c>
      <c r="D3585" s="295" t="s">
        <v>210</v>
      </c>
      <c r="E3585" s="292">
        <v>0.19259999999999999</v>
      </c>
      <c r="F3585" s="283">
        <v>23.53</v>
      </c>
      <c r="G3585" s="293">
        <v>4.53</v>
      </c>
    </row>
    <row r="3586" spans="1:7" x14ac:dyDescent="0.2">
      <c r="A3586" s="296" t="s">
        <v>213</v>
      </c>
      <c r="B3586" s="297"/>
      <c r="C3586" s="297"/>
      <c r="D3586" s="297"/>
      <c r="E3586" s="297"/>
      <c r="F3586" s="297"/>
      <c r="G3586" s="298">
        <v>5.03</v>
      </c>
    </row>
    <row r="3587" spans="1:7" x14ac:dyDescent="0.2">
      <c r="A3587" s="296" t="s">
        <v>214</v>
      </c>
      <c r="B3587" s="297"/>
      <c r="C3587" s="297"/>
      <c r="D3587" s="297"/>
      <c r="E3587" s="297"/>
      <c r="F3587" s="297"/>
      <c r="G3587" s="298">
        <v>39.46</v>
      </c>
    </row>
    <row r="3588" spans="1:7" x14ac:dyDescent="0.2">
      <c r="A3588" s="296" t="s">
        <v>215</v>
      </c>
      <c r="B3588" s="297"/>
      <c r="C3588" s="297"/>
      <c r="D3588" s="297"/>
      <c r="E3588" s="297"/>
      <c r="F3588" s="297"/>
      <c r="G3588" s="299">
        <v>44.49</v>
      </c>
    </row>
    <row r="3589" spans="1:7" x14ac:dyDescent="0.2">
      <c r="A3589" s="296" t="s">
        <v>2158</v>
      </c>
      <c r="B3589" s="297"/>
      <c r="C3589" s="297"/>
      <c r="D3589" s="297"/>
      <c r="E3589" s="297"/>
      <c r="F3589" s="297"/>
      <c r="G3589" s="298">
        <v>5.79</v>
      </c>
    </row>
    <row r="3590" spans="1:7" x14ac:dyDescent="0.2">
      <c r="A3590" s="296" t="s">
        <v>217</v>
      </c>
      <c r="B3590" s="297"/>
      <c r="C3590" s="297"/>
      <c r="D3590" s="297"/>
      <c r="E3590" s="297"/>
      <c r="F3590" s="297"/>
      <c r="G3590" s="298">
        <v>10.56</v>
      </c>
    </row>
    <row r="3591" spans="1:7" x14ac:dyDescent="0.2">
      <c r="A3591" s="296" t="s">
        <v>218</v>
      </c>
      <c r="B3591" s="297"/>
      <c r="C3591" s="297"/>
      <c r="D3591" s="297"/>
      <c r="E3591" s="297"/>
      <c r="F3591" s="297"/>
      <c r="G3591" s="298">
        <v>0</v>
      </c>
    </row>
    <row r="3592" spans="1:7" x14ac:dyDescent="0.2">
      <c r="A3592" s="296" t="s">
        <v>219</v>
      </c>
      <c r="B3592" s="297"/>
      <c r="C3592" s="297"/>
      <c r="D3592" s="297"/>
      <c r="E3592" s="297"/>
      <c r="F3592" s="297"/>
      <c r="G3592" s="298">
        <v>16.350000000000001</v>
      </c>
    </row>
    <row r="3593" spans="1:7" x14ac:dyDescent="0.2">
      <c r="A3593" s="296" t="s">
        <v>220</v>
      </c>
      <c r="B3593" s="297"/>
      <c r="C3593" s="297"/>
      <c r="D3593" s="297"/>
      <c r="E3593" s="297"/>
      <c r="F3593" s="297"/>
      <c r="G3593" s="299">
        <f>ROUND(G3588+G3592,2)</f>
        <v>60.84</v>
      </c>
    </row>
    <row r="3594" spans="1:7" x14ac:dyDescent="0.2">
      <c r="A3594" s="296" t="s">
        <v>221</v>
      </c>
      <c r="B3594" s="297"/>
      <c r="C3594" s="297"/>
      <c r="D3594" s="297"/>
      <c r="E3594" s="297"/>
      <c r="F3594" s="297"/>
      <c r="G3594" s="298">
        <v>13</v>
      </c>
    </row>
    <row r="3595" spans="1:7" x14ac:dyDescent="0.2">
      <c r="A3595" s="296" t="s">
        <v>222</v>
      </c>
      <c r="B3595" s="297"/>
      <c r="C3595" s="297"/>
      <c r="D3595" s="297"/>
      <c r="E3595" s="297"/>
      <c r="F3595" s="297"/>
      <c r="G3595" s="299">
        <f>ROUND(G3593*G3594,2)</f>
        <v>790.92</v>
      </c>
    </row>
    <row r="3596" spans="1:7" x14ac:dyDescent="0.2">
      <c r="A3596" s="300"/>
      <c r="B3596" s="301"/>
      <c r="C3596" s="301"/>
      <c r="D3596" s="301"/>
      <c r="E3596" s="301"/>
      <c r="F3596" s="301"/>
      <c r="G3596" s="302"/>
    </row>
    <row r="3597" spans="1:7" ht="76.5" x14ac:dyDescent="0.2">
      <c r="A3597" s="287" t="s">
        <v>164</v>
      </c>
      <c r="B3597" s="290" t="s">
        <v>165</v>
      </c>
      <c r="C3597" s="291" t="s">
        <v>207</v>
      </c>
      <c r="D3597" s="291" t="s">
        <v>35</v>
      </c>
      <c r="E3597" s="292"/>
      <c r="F3597" s="283"/>
      <c r="G3597" s="293"/>
    </row>
    <row r="3598" spans="1:7" ht="51" x14ac:dyDescent="0.2">
      <c r="A3598" s="294">
        <v>20078</v>
      </c>
      <c r="B3598" s="284" t="s">
        <v>350</v>
      </c>
      <c r="C3598" s="295" t="s">
        <v>224</v>
      </c>
      <c r="D3598" s="295" t="s">
        <v>35</v>
      </c>
      <c r="E3598" s="292">
        <v>0.17249999999999999</v>
      </c>
      <c r="F3598" s="283">
        <v>25.08</v>
      </c>
      <c r="G3598" s="293">
        <v>4.33</v>
      </c>
    </row>
    <row r="3599" spans="1:7" ht="25.5" x14ac:dyDescent="0.2">
      <c r="A3599" s="294">
        <v>301</v>
      </c>
      <c r="B3599" s="284" t="s">
        <v>357</v>
      </c>
      <c r="C3599" s="295" t="s">
        <v>224</v>
      </c>
      <c r="D3599" s="295" t="s">
        <v>35</v>
      </c>
      <c r="E3599" s="292">
        <v>3</v>
      </c>
      <c r="F3599" s="283">
        <v>2.6</v>
      </c>
      <c r="G3599" s="293">
        <v>7.8</v>
      </c>
    </row>
    <row r="3600" spans="1:7" ht="38.25" x14ac:dyDescent="0.2">
      <c r="A3600" s="294">
        <v>3670</v>
      </c>
      <c r="B3600" s="284" t="s">
        <v>361</v>
      </c>
      <c r="C3600" s="295" t="s">
        <v>224</v>
      </c>
      <c r="D3600" s="295" t="s">
        <v>35</v>
      </c>
      <c r="E3600" s="292">
        <v>1</v>
      </c>
      <c r="F3600" s="283">
        <v>28.85</v>
      </c>
      <c r="G3600" s="293">
        <v>28.85</v>
      </c>
    </row>
    <row r="3601" spans="1:7" ht="38.25" x14ac:dyDescent="0.2">
      <c r="A3601" s="294" t="s">
        <v>310</v>
      </c>
      <c r="B3601" s="284" t="s">
        <v>311</v>
      </c>
      <c r="C3601" s="295" t="s">
        <v>207</v>
      </c>
      <c r="D3601" s="295" t="s">
        <v>210</v>
      </c>
      <c r="E3601" s="292">
        <v>0.25679999999999997</v>
      </c>
      <c r="F3601" s="283">
        <v>20.07</v>
      </c>
      <c r="G3601" s="293">
        <v>5.15</v>
      </c>
    </row>
    <row r="3602" spans="1:7" ht="25.5" x14ac:dyDescent="0.2">
      <c r="A3602" s="294" t="s">
        <v>312</v>
      </c>
      <c r="B3602" s="284" t="s">
        <v>313</v>
      </c>
      <c r="C3602" s="295" t="s">
        <v>207</v>
      </c>
      <c r="D3602" s="295" t="s">
        <v>210</v>
      </c>
      <c r="E3602" s="292">
        <v>0.25679999999999997</v>
      </c>
      <c r="F3602" s="283">
        <v>23.53</v>
      </c>
      <c r="G3602" s="293">
        <v>6.04</v>
      </c>
    </row>
    <row r="3603" spans="1:7" x14ac:dyDescent="0.2">
      <c r="A3603" s="296" t="s">
        <v>213</v>
      </c>
      <c r="B3603" s="297"/>
      <c r="C3603" s="297"/>
      <c r="D3603" s="297"/>
      <c r="E3603" s="297"/>
      <c r="F3603" s="297"/>
      <c r="G3603" s="298">
        <v>6.71</v>
      </c>
    </row>
    <row r="3604" spans="1:7" x14ac:dyDescent="0.2">
      <c r="A3604" s="296" t="s">
        <v>214</v>
      </c>
      <c r="B3604" s="297"/>
      <c r="C3604" s="297"/>
      <c r="D3604" s="297"/>
      <c r="E3604" s="297"/>
      <c r="F3604" s="297"/>
      <c r="G3604" s="298">
        <v>45.46</v>
      </c>
    </row>
    <row r="3605" spans="1:7" x14ac:dyDescent="0.2">
      <c r="A3605" s="296" t="s">
        <v>215</v>
      </c>
      <c r="B3605" s="297"/>
      <c r="C3605" s="297"/>
      <c r="D3605" s="297"/>
      <c r="E3605" s="297"/>
      <c r="F3605" s="297"/>
      <c r="G3605" s="299">
        <v>52.17</v>
      </c>
    </row>
    <row r="3606" spans="1:7" x14ac:dyDescent="0.2">
      <c r="A3606" s="296" t="s">
        <v>2158</v>
      </c>
      <c r="B3606" s="297"/>
      <c r="C3606" s="297"/>
      <c r="D3606" s="297"/>
      <c r="E3606" s="297"/>
      <c r="F3606" s="297"/>
      <c r="G3606" s="298">
        <v>7.71</v>
      </c>
    </row>
    <row r="3607" spans="1:7" x14ac:dyDescent="0.2">
      <c r="A3607" s="296" t="s">
        <v>217</v>
      </c>
      <c r="B3607" s="297"/>
      <c r="C3607" s="297"/>
      <c r="D3607" s="297"/>
      <c r="E3607" s="297"/>
      <c r="F3607" s="297"/>
      <c r="G3607" s="298">
        <v>12.579999999999993</v>
      </c>
    </row>
    <row r="3608" spans="1:7" x14ac:dyDescent="0.2">
      <c r="A3608" s="296" t="s">
        <v>218</v>
      </c>
      <c r="B3608" s="297"/>
      <c r="C3608" s="297"/>
      <c r="D3608" s="297"/>
      <c r="E3608" s="297"/>
      <c r="F3608" s="297"/>
      <c r="G3608" s="298">
        <v>0</v>
      </c>
    </row>
    <row r="3609" spans="1:7" x14ac:dyDescent="0.2">
      <c r="A3609" s="296" t="s">
        <v>219</v>
      </c>
      <c r="B3609" s="297"/>
      <c r="C3609" s="297"/>
      <c r="D3609" s="297"/>
      <c r="E3609" s="297"/>
      <c r="F3609" s="297"/>
      <c r="G3609" s="298">
        <v>20.289999999999992</v>
      </c>
    </row>
    <row r="3610" spans="1:7" x14ac:dyDescent="0.2">
      <c r="A3610" s="296" t="s">
        <v>220</v>
      </c>
      <c r="B3610" s="297"/>
      <c r="C3610" s="297"/>
      <c r="D3610" s="297"/>
      <c r="E3610" s="297"/>
      <c r="F3610" s="297"/>
      <c r="G3610" s="299">
        <f>ROUND(G3605+G3609,2)</f>
        <v>72.459999999999994</v>
      </c>
    </row>
    <row r="3611" spans="1:7" x14ac:dyDescent="0.2">
      <c r="A3611" s="296" t="s">
        <v>221</v>
      </c>
      <c r="B3611" s="297"/>
      <c r="C3611" s="297"/>
      <c r="D3611" s="297"/>
      <c r="E3611" s="297"/>
      <c r="F3611" s="297"/>
      <c r="G3611" s="298">
        <v>1</v>
      </c>
    </row>
    <row r="3612" spans="1:7" x14ac:dyDescent="0.2">
      <c r="A3612" s="296" t="s">
        <v>222</v>
      </c>
      <c r="B3612" s="297"/>
      <c r="C3612" s="297"/>
      <c r="D3612" s="297"/>
      <c r="E3612" s="297"/>
      <c r="F3612" s="297"/>
      <c r="G3612" s="299">
        <f>ROUND(G3610*G3611,2)</f>
        <v>72.459999999999994</v>
      </c>
    </row>
    <row r="3613" spans="1:7" x14ac:dyDescent="0.2">
      <c r="A3613" s="300"/>
      <c r="B3613" s="301"/>
      <c r="C3613" s="301"/>
      <c r="D3613" s="301"/>
      <c r="E3613" s="301"/>
      <c r="F3613" s="301"/>
      <c r="G3613" s="302"/>
    </row>
    <row r="3614" spans="1:7" x14ac:dyDescent="0.2">
      <c r="A3614" s="287" t="s">
        <v>720</v>
      </c>
      <c r="B3614" s="290" t="s">
        <v>721</v>
      </c>
      <c r="C3614" s="291" t="s">
        <v>207</v>
      </c>
      <c r="D3614" s="291" t="s">
        <v>35</v>
      </c>
      <c r="E3614" s="292"/>
      <c r="F3614" s="283"/>
      <c r="G3614" s="293"/>
    </row>
    <row r="3615" spans="1:7" ht="38.25" x14ac:dyDescent="0.2">
      <c r="A3615" s="294" t="s">
        <v>310</v>
      </c>
      <c r="B3615" s="284" t="s">
        <v>311</v>
      </c>
      <c r="C3615" s="295" t="s">
        <v>207</v>
      </c>
      <c r="D3615" s="295" t="s">
        <v>210</v>
      </c>
      <c r="E3615" s="292">
        <v>0.06</v>
      </c>
      <c r="F3615" s="283">
        <v>20.07</v>
      </c>
      <c r="G3615" s="293">
        <v>1.2</v>
      </c>
    </row>
    <row r="3616" spans="1:7" ht="25.5" x14ac:dyDescent="0.2">
      <c r="A3616" s="294" t="s">
        <v>312</v>
      </c>
      <c r="B3616" s="284" t="s">
        <v>313</v>
      </c>
      <c r="C3616" s="295" t="s">
        <v>207</v>
      </c>
      <c r="D3616" s="295" t="s">
        <v>210</v>
      </c>
      <c r="E3616" s="292">
        <v>0.06</v>
      </c>
      <c r="F3616" s="283">
        <v>23.53</v>
      </c>
      <c r="G3616" s="293">
        <v>1.41</v>
      </c>
    </row>
    <row r="3617" spans="1:7" x14ac:dyDescent="0.2">
      <c r="A3617" s="294" t="s">
        <v>1315</v>
      </c>
      <c r="B3617" s="284" t="s">
        <v>721</v>
      </c>
      <c r="C3617" s="295" t="s">
        <v>224</v>
      </c>
      <c r="D3617" s="295" t="s">
        <v>35</v>
      </c>
      <c r="E3617" s="292">
        <v>1</v>
      </c>
      <c r="F3617" s="283">
        <v>14.49</v>
      </c>
      <c r="G3617" s="293">
        <v>14.49</v>
      </c>
    </row>
    <row r="3618" spans="1:7" x14ac:dyDescent="0.2">
      <c r="A3618" s="296" t="s">
        <v>213</v>
      </c>
      <c r="B3618" s="297"/>
      <c r="C3618" s="297"/>
      <c r="D3618" s="297"/>
      <c r="E3618" s="297"/>
      <c r="F3618" s="297"/>
      <c r="G3618" s="298">
        <v>1.57</v>
      </c>
    </row>
    <row r="3619" spans="1:7" x14ac:dyDescent="0.2">
      <c r="A3619" s="296" t="s">
        <v>214</v>
      </c>
      <c r="B3619" s="297"/>
      <c r="C3619" s="297"/>
      <c r="D3619" s="297"/>
      <c r="E3619" s="297"/>
      <c r="F3619" s="297"/>
      <c r="G3619" s="298">
        <v>15.54</v>
      </c>
    </row>
    <row r="3620" spans="1:7" x14ac:dyDescent="0.2">
      <c r="A3620" s="296" t="s">
        <v>215</v>
      </c>
      <c r="B3620" s="297"/>
      <c r="C3620" s="297"/>
      <c r="D3620" s="297"/>
      <c r="E3620" s="297"/>
      <c r="F3620" s="297"/>
      <c r="G3620" s="299">
        <v>17.11</v>
      </c>
    </row>
    <row r="3621" spans="1:7" x14ac:dyDescent="0.2">
      <c r="A3621" s="296" t="s">
        <v>2158</v>
      </c>
      <c r="B3621" s="297"/>
      <c r="C3621" s="297"/>
      <c r="D3621" s="297"/>
      <c r="E3621" s="297"/>
      <c r="F3621" s="297"/>
      <c r="G3621" s="298">
        <v>1.8</v>
      </c>
    </row>
    <row r="3622" spans="1:7" x14ac:dyDescent="0.2">
      <c r="A3622" s="296" t="s">
        <v>217</v>
      </c>
      <c r="B3622" s="297"/>
      <c r="C3622" s="297"/>
      <c r="D3622" s="297"/>
      <c r="E3622" s="297"/>
      <c r="F3622" s="297"/>
      <c r="G3622" s="298">
        <v>3.9699999999999993</v>
      </c>
    </row>
    <row r="3623" spans="1:7" x14ac:dyDescent="0.2">
      <c r="A3623" s="296" t="s">
        <v>218</v>
      </c>
      <c r="B3623" s="297"/>
      <c r="C3623" s="297"/>
      <c r="D3623" s="297"/>
      <c r="E3623" s="297"/>
      <c r="F3623" s="297"/>
      <c r="G3623" s="298">
        <v>0</v>
      </c>
    </row>
    <row r="3624" spans="1:7" x14ac:dyDescent="0.2">
      <c r="A3624" s="296" t="s">
        <v>219</v>
      </c>
      <c r="B3624" s="297"/>
      <c r="C3624" s="297"/>
      <c r="D3624" s="297"/>
      <c r="E3624" s="297"/>
      <c r="F3624" s="297"/>
      <c r="G3624" s="298">
        <v>5.77</v>
      </c>
    </row>
    <row r="3625" spans="1:7" x14ac:dyDescent="0.2">
      <c r="A3625" s="296" t="s">
        <v>220</v>
      </c>
      <c r="B3625" s="297"/>
      <c r="C3625" s="297"/>
      <c r="D3625" s="297"/>
      <c r="E3625" s="297"/>
      <c r="F3625" s="297"/>
      <c r="G3625" s="299">
        <f>ROUND(G3620+G3624,2)</f>
        <v>22.88</v>
      </c>
    </row>
    <row r="3626" spans="1:7" x14ac:dyDescent="0.2">
      <c r="A3626" s="296" t="s">
        <v>221</v>
      </c>
      <c r="B3626" s="297"/>
      <c r="C3626" s="297"/>
      <c r="D3626" s="297"/>
      <c r="E3626" s="297"/>
      <c r="F3626" s="297"/>
      <c r="G3626" s="298">
        <v>13</v>
      </c>
    </row>
    <row r="3627" spans="1:7" x14ac:dyDescent="0.2">
      <c r="A3627" s="296" t="s">
        <v>222</v>
      </c>
      <c r="B3627" s="297"/>
      <c r="C3627" s="297"/>
      <c r="D3627" s="297"/>
      <c r="E3627" s="297"/>
      <c r="F3627" s="297"/>
      <c r="G3627" s="299">
        <f>ROUND(G3625*G3626,2)</f>
        <v>297.44</v>
      </c>
    </row>
    <row r="3628" spans="1:7" x14ac:dyDescent="0.2">
      <c r="A3628" s="300"/>
      <c r="B3628" s="301"/>
      <c r="C3628" s="301"/>
      <c r="D3628" s="301"/>
      <c r="E3628" s="301"/>
      <c r="F3628" s="301"/>
      <c r="G3628" s="302"/>
    </row>
    <row r="3629" spans="1:7" ht="25.5" x14ac:dyDescent="0.2">
      <c r="A3629" s="287" t="s">
        <v>722</v>
      </c>
      <c r="B3629" s="290" t="s">
        <v>723</v>
      </c>
      <c r="C3629" s="291" t="s">
        <v>207</v>
      </c>
      <c r="D3629" s="291" t="s">
        <v>35</v>
      </c>
      <c r="E3629" s="292"/>
      <c r="F3629" s="283"/>
      <c r="G3629" s="293"/>
    </row>
    <row r="3630" spans="1:7" x14ac:dyDescent="0.2">
      <c r="A3630" s="294">
        <v>1106</v>
      </c>
      <c r="B3630" s="284" t="s">
        <v>397</v>
      </c>
      <c r="C3630" s="295" t="s">
        <v>224</v>
      </c>
      <c r="D3630" s="295" t="s">
        <v>39</v>
      </c>
      <c r="E3630" s="292">
        <v>6.24</v>
      </c>
      <c r="F3630" s="283">
        <v>1.1399999999999999</v>
      </c>
      <c r="G3630" s="293">
        <v>7.11</v>
      </c>
    </row>
    <row r="3631" spans="1:7" ht="51" x14ac:dyDescent="0.2">
      <c r="A3631" s="294">
        <v>1347</v>
      </c>
      <c r="B3631" s="284" t="s">
        <v>398</v>
      </c>
      <c r="C3631" s="295" t="s">
        <v>224</v>
      </c>
      <c r="D3631" s="295" t="s">
        <v>37</v>
      </c>
      <c r="E3631" s="292">
        <v>0.12</v>
      </c>
      <c r="F3631" s="283">
        <v>50.75</v>
      </c>
      <c r="G3631" s="293">
        <v>6.09</v>
      </c>
    </row>
    <row r="3632" spans="1:7" x14ac:dyDescent="0.2">
      <c r="A3632" s="294">
        <v>1379</v>
      </c>
      <c r="B3632" s="284" t="s">
        <v>379</v>
      </c>
      <c r="C3632" s="295" t="s">
        <v>224</v>
      </c>
      <c r="D3632" s="295" t="s">
        <v>39</v>
      </c>
      <c r="E3632" s="292">
        <v>22.94</v>
      </c>
      <c r="F3632" s="283">
        <v>0.67</v>
      </c>
      <c r="G3632" s="293">
        <v>15.37</v>
      </c>
    </row>
    <row r="3633" spans="1:7" x14ac:dyDescent="0.2">
      <c r="A3633" s="294" t="s">
        <v>1316</v>
      </c>
      <c r="B3633" s="284" t="s">
        <v>1317</v>
      </c>
      <c r="C3633" s="295" t="s">
        <v>224</v>
      </c>
      <c r="D3633" s="295" t="s">
        <v>38</v>
      </c>
      <c r="E3633" s="292">
        <v>8.5000000000000006E-2</v>
      </c>
      <c r="F3633" s="283">
        <v>173.7</v>
      </c>
      <c r="G3633" s="293">
        <v>14.76</v>
      </c>
    </row>
    <row r="3634" spans="1:7" x14ac:dyDescent="0.2">
      <c r="A3634" s="294" t="s">
        <v>1318</v>
      </c>
      <c r="B3634" s="284" t="s">
        <v>1319</v>
      </c>
      <c r="C3634" s="295" t="s">
        <v>224</v>
      </c>
      <c r="D3634" s="295" t="s">
        <v>38</v>
      </c>
      <c r="E3634" s="292">
        <v>3.4000000000000002E-2</v>
      </c>
      <c r="F3634" s="283">
        <v>154.97</v>
      </c>
      <c r="G3634" s="293">
        <v>5.27</v>
      </c>
    </row>
    <row r="3635" spans="1:7" x14ac:dyDescent="0.2">
      <c r="A3635" s="294" t="s">
        <v>1320</v>
      </c>
      <c r="B3635" s="284" t="s">
        <v>1321</v>
      </c>
      <c r="C3635" s="295" t="s">
        <v>224</v>
      </c>
      <c r="D3635" s="295" t="s">
        <v>39</v>
      </c>
      <c r="E3635" s="292">
        <v>0.81</v>
      </c>
      <c r="F3635" s="283">
        <v>6.22</v>
      </c>
      <c r="G3635" s="293">
        <v>5.04</v>
      </c>
    </row>
    <row r="3636" spans="1:7" ht="25.5" x14ac:dyDescent="0.2">
      <c r="A3636" s="294" t="s">
        <v>1322</v>
      </c>
      <c r="B3636" s="284" t="s">
        <v>1323</v>
      </c>
      <c r="C3636" s="295" t="s">
        <v>224</v>
      </c>
      <c r="D3636" s="295" t="s">
        <v>39</v>
      </c>
      <c r="E3636" s="292">
        <v>0.36</v>
      </c>
      <c r="F3636" s="283">
        <v>6.32</v>
      </c>
      <c r="G3636" s="293">
        <v>2.2799999999999998</v>
      </c>
    </row>
    <row r="3637" spans="1:7" ht="38.25" x14ac:dyDescent="0.2">
      <c r="A3637" s="294">
        <v>43132</v>
      </c>
      <c r="B3637" s="284" t="s">
        <v>279</v>
      </c>
      <c r="C3637" s="295" t="s">
        <v>224</v>
      </c>
      <c r="D3637" s="295" t="s">
        <v>39</v>
      </c>
      <c r="E3637" s="292">
        <v>0.01</v>
      </c>
      <c r="F3637" s="283">
        <v>21.66</v>
      </c>
      <c r="G3637" s="293">
        <v>0.22</v>
      </c>
    </row>
    <row r="3638" spans="1:7" ht="25.5" x14ac:dyDescent="0.2">
      <c r="A3638" s="294">
        <v>4491</v>
      </c>
      <c r="B3638" s="284" t="s">
        <v>223</v>
      </c>
      <c r="C3638" s="295" t="s">
        <v>224</v>
      </c>
      <c r="D3638" s="295" t="s">
        <v>40</v>
      </c>
      <c r="E3638" s="292">
        <v>1.1100000000000001</v>
      </c>
      <c r="F3638" s="283">
        <v>8.14</v>
      </c>
      <c r="G3638" s="293">
        <v>9.0399999999999991</v>
      </c>
    </row>
    <row r="3639" spans="1:7" ht="25.5" x14ac:dyDescent="0.2">
      <c r="A3639" s="294">
        <v>5061</v>
      </c>
      <c r="B3639" s="284" t="s">
        <v>225</v>
      </c>
      <c r="C3639" s="295" t="s">
        <v>224</v>
      </c>
      <c r="D3639" s="295" t="s">
        <v>39</v>
      </c>
      <c r="E3639" s="292">
        <v>7.0000000000000007E-2</v>
      </c>
      <c r="F3639" s="283">
        <v>11.13</v>
      </c>
      <c r="G3639" s="293">
        <v>0.78</v>
      </c>
    </row>
    <row r="3640" spans="1:7" ht="25.5" x14ac:dyDescent="0.2">
      <c r="A3640" s="294">
        <v>6212</v>
      </c>
      <c r="B3640" s="284" t="s">
        <v>330</v>
      </c>
      <c r="C3640" s="295" t="s">
        <v>224</v>
      </c>
      <c r="D3640" s="295" t="s">
        <v>40</v>
      </c>
      <c r="E3640" s="292">
        <v>0.13333</v>
      </c>
      <c r="F3640" s="283">
        <v>13.5</v>
      </c>
      <c r="G3640" s="293">
        <v>1.8</v>
      </c>
    </row>
    <row r="3641" spans="1:7" x14ac:dyDescent="0.2">
      <c r="A3641" s="294" t="s">
        <v>1324</v>
      </c>
      <c r="B3641" s="284" t="s">
        <v>1325</v>
      </c>
      <c r="C3641" s="295" t="s">
        <v>224</v>
      </c>
      <c r="D3641" s="295" t="s">
        <v>35</v>
      </c>
      <c r="E3641" s="292">
        <v>1</v>
      </c>
      <c r="F3641" s="283">
        <v>236.51</v>
      </c>
      <c r="G3641" s="293">
        <v>236.51</v>
      </c>
    </row>
    <row r="3642" spans="1:7" ht="25.5" x14ac:dyDescent="0.2">
      <c r="A3642" s="294">
        <v>7258</v>
      </c>
      <c r="B3642" s="284" t="s">
        <v>373</v>
      </c>
      <c r="C3642" s="295" t="s">
        <v>224</v>
      </c>
      <c r="D3642" s="295" t="s">
        <v>35</v>
      </c>
      <c r="E3642" s="292">
        <v>77</v>
      </c>
      <c r="F3642" s="283">
        <v>0.56000000000000005</v>
      </c>
      <c r="G3642" s="293">
        <v>43.12</v>
      </c>
    </row>
    <row r="3643" spans="1:7" ht="25.5" x14ac:dyDescent="0.2">
      <c r="A3643" s="294" t="s">
        <v>280</v>
      </c>
      <c r="B3643" s="284" t="s">
        <v>281</v>
      </c>
      <c r="C3643" s="295" t="s">
        <v>207</v>
      </c>
      <c r="D3643" s="295" t="s">
        <v>210</v>
      </c>
      <c r="E3643" s="292">
        <v>7.0000000000000007E-2</v>
      </c>
      <c r="F3643" s="283">
        <v>20.55</v>
      </c>
      <c r="G3643" s="293">
        <v>1.44</v>
      </c>
    </row>
    <row r="3644" spans="1:7" ht="25.5" x14ac:dyDescent="0.2">
      <c r="A3644" s="294" t="s">
        <v>228</v>
      </c>
      <c r="B3644" s="284" t="s">
        <v>229</v>
      </c>
      <c r="C3644" s="295" t="s">
        <v>207</v>
      </c>
      <c r="D3644" s="295" t="s">
        <v>210</v>
      </c>
      <c r="E3644" s="292">
        <v>0.74</v>
      </c>
      <c r="F3644" s="283">
        <v>20.12</v>
      </c>
      <c r="G3644" s="293">
        <v>14.89</v>
      </c>
    </row>
    <row r="3645" spans="1:7" x14ac:dyDescent="0.2">
      <c r="A3645" s="294" t="s">
        <v>282</v>
      </c>
      <c r="B3645" s="284" t="s">
        <v>283</v>
      </c>
      <c r="C3645" s="295" t="s">
        <v>207</v>
      </c>
      <c r="D3645" s="295" t="s">
        <v>210</v>
      </c>
      <c r="E3645" s="292">
        <v>7.0000000000000007E-2</v>
      </c>
      <c r="F3645" s="283">
        <v>21.54</v>
      </c>
      <c r="G3645" s="293">
        <v>1.51</v>
      </c>
    </row>
    <row r="3646" spans="1:7" ht="25.5" x14ac:dyDescent="0.2">
      <c r="A3646" s="294" t="s">
        <v>260</v>
      </c>
      <c r="B3646" s="284" t="s">
        <v>261</v>
      </c>
      <c r="C3646" s="295" t="s">
        <v>207</v>
      </c>
      <c r="D3646" s="295" t="s">
        <v>210</v>
      </c>
      <c r="E3646" s="292">
        <v>0.74</v>
      </c>
      <c r="F3646" s="283">
        <v>21.12</v>
      </c>
      <c r="G3646" s="293">
        <v>15.63</v>
      </c>
    </row>
    <row r="3647" spans="1:7" x14ac:dyDescent="0.2">
      <c r="A3647" s="294" t="s">
        <v>288</v>
      </c>
      <c r="B3647" s="284" t="s">
        <v>289</v>
      </c>
      <c r="C3647" s="295" t="s">
        <v>207</v>
      </c>
      <c r="D3647" s="295" t="s">
        <v>210</v>
      </c>
      <c r="E3647" s="292">
        <v>3.03</v>
      </c>
      <c r="F3647" s="283">
        <v>21.66</v>
      </c>
      <c r="G3647" s="293">
        <v>65.62</v>
      </c>
    </row>
    <row r="3648" spans="1:7" ht="25.5" x14ac:dyDescent="0.2">
      <c r="A3648" s="294" t="s">
        <v>246</v>
      </c>
      <c r="B3648" s="284" t="s">
        <v>247</v>
      </c>
      <c r="C3648" s="295" t="s">
        <v>207</v>
      </c>
      <c r="D3648" s="295" t="s">
        <v>210</v>
      </c>
      <c r="E3648" s="292">
        <v>7.92</v>
      </c>
      <c r="F3648" s="283">
        <v>19.41</v>
      </c>
      <c r="G3648" s="293">
        <v>153.74</v>
      </c>
    </row>
    <row r="3649" spans="1:7" x14ac:dyDescent="0.2">
      <c r="A3649" s="296" t="s">
        <v>213</v>
      </c>
      <c r="B3649" s="297"/>
      <c r="C3649" s="297"/>
      <c r="D3649" s="297"/>
      <c r="E3649" s="297"/>
      <c r="F3649" s="297"/>
      <c r="G3649" s="298">
        <v>137.44999999999999</v>
      </c>
    </row>
    <row r="3650" spans="1:7" x14ac:dyDescent="0.2">
      <c r="A3650" s="296" t="s">
        <v>214</v>
      </c>
      <c r="B3650" s="297"/>
      <c r="C3650" s="297"/>
      <c r="D3650" s="297"/>
      <c r="E3650" s="297"/>
      <c r="F3650" s="297"/>
      <c r="G3650" s="298">
        <v>462.76000000000005</v>
      </c>
    </row>
    <row r="3651" spans="1:7" x14ac:dyDescent="0.2">
      <c r="A3651" s="296" t="s">
        <v>215</v>
      </c>
      <c r="B3651" s="297"/>
      <c r="C3651" s="297"/>
      <c r="D3651" s="297"/>
      <c r="E3651" s="297"/>
      <c r="F3651" s="297"/>
      <c r="G3651" s="299">
        <v>600.21</v>
      </c>
    </row>
    <row r="3652" spans="1:7" x14ac:dyDescent="0.2">
      <c r="A3652" s="296" t="s">
        <v>2158</v>
      </c>
      <c r="B3652" s="297"/>
      <c r="C3652" s="297"/>
      <c r="D3652" s="297"/>
      <c r="E3652" s="297"/>
      <c r="F3652" s="297"/>
      <c r="G3652" s="298">
        <v>158.08000000000001</v>
      </c>
    </row>
    <row r="3653" spans="1:7" x14ac:dyDescent="0.2">
      <c r="A3653" s="296" t="s">
        <v>217</v>
      </c>
      <c r="B3653" s="297"/>
      <c r="C3653" s="297"/>
      <c r="D3653" s="297"/>
      <c r="E3653" s="297"/>
      <c r="F3653" s="297"/>
      <c r="G3653" s="298">
        <v>159.2399999999999</v>
      </c>
    </row>
    <row r="3654" spans="1:7" x14ac:dyDescent="0.2">
      <c r="A3654" s="296" t="s">
        <v>218</v>
      </c>
      <c r="B3654" s="297"/>
      <c r="C3654" s="297"/>
      <c r="D3654" s="297"/>
      <c r="E3654" s="297"/>
      <c r="F3654" s="297"/>
      <c r="G3654" s="298">
        <v>0</v>
      </c>
    </row>
    <row r="3655" spans="1:7" x14ac:dyDescent="0.2">
      <c r="A3655" s="296" t="s">
        <v>219</v>
      </c>
      <c r="B3655" s="297"/>
      <c r="C3655" s="297"/>
      <c r="D3655" s="297"/>
      <c r="E3655" s="297"/>
      <c r="F3655" s="297"/>
      <c r="G3655" s="298">
        <v>317.31999999999994</v>
      </c>
    </row>
    <row r="3656" spans="1:7" x14ac:dyDescent="0.2">
      <c r="A3656" s="296" t="s">
        <v>220</v>
      </c>
      <c r="B3656" s="297"/>
      <c r="C3656" s="297"/>
      <c r="D3656" s="297"/>
      <c r="E3656" s="297"/>
      <c r="F3656" s="297"/>
      <c r="G3656" s="299">
        <f>ROUND(G3651+G3655,2)</f>
        <v>917.53</v>
      </c>
    </row>
    <row r="3657" spans="1:7" x14ac:dyDescent="0.2">
      <c r="A3657" s="296" t="s">
        <v>221</v>
      </c>
      <c r="B3657" s="297"/>
      <c r="C3657" s="297"/>
      <c r="D3657" s="297"/>
      <c r="E3657" s="297"/>
      <c r="F3657" s="297"/>
      <c r="G3657" s="298">
        <v>7</v>
      </c>
    </row>
    <row r="3658" spans="1:7" x14ac:dyDescent="0.2">
      <c r="A3658" s="296" t="s">
        <v>222</v>
      </c>
      <c r="B3658" s="297"/>
      <c r="C3658" s="297"/>
      <c r="D3658" s="297"/>
      <c r="E3658" s="297"/>
      <c r="F3658" s="297"/>
      <c r="G3658" s="299">
        <f>ROUND(G3656*G3657,2)</f>
        <v>6422.71</v>
      </c>
    </row>
    <row r="3659" spans="1:7" ht="12.75" customHeight="1" x14ac:dyDescent="0.2">
      <c r="A3659" s="300"/>
      <c r="B3659" s="301"/>
      <c r="C3659" s="301"/>
      <c r="D3659" s="301"/>
      <c r="E3659" s="301"/>
      <c r="F3659" s="301"/>
      <c r="G3659" s="302"/>
    </row>
    <row r="3660" spans="1:7" ht="12.75" customHeight="1" x14ac:dyDescent="0.2">
      <c r="A3660" s="287" t="s">
        <v>724</v>
      </c>
      <c r="B3660" s="288" t="s">
        <v>501</v>
      </c>
      <c r="C3660" s="288"/>
      <c r="D3660" s="288"/>
      <c r="E3660" s="288"/>
      <c r="F3660" s="288"/>
      <c r="G3660" s="289"/>
    </row>
    <row r="3661" spans="1:7" ht="51" x14ac:dyDescent="0.2">
      <c r="A3661" s="287" t="s">
        <v>608</v>
      </c>
      <c r="B3661" s="290" t="s">
        <v>609</v>
      </c>
      <c r="C3661" s="291" t="s">
        <v>207</v>
      </c>
      <c r="D3661" s="291" t="s">
        <v>40</v>
      </c>
      <c r="E3661" s="292"/>
      <c r="F3661" s="283"/>
      <c r="G3661" s="293"/>
    </row>
    <row r="3662" spans="1:7" ht="25.5" x14ac:dyDescent="0.2">
      <c r="A3662" s="294">
        <v>13388</v>
      </c>
      <c r="B3662" s="284" t="s">
        <v>1213</v>
      </c>
      <c r="C3662" s="295" t="s">
        <v>224</v>
      </c>
      <c r="D3662" s="295" t="s">
        <v>39</v>
      </c>
      <c r="E3662" s="292">
        <v>0.18</v>
      </c>
      <c r="F3662" s="283">
        <v>252.27</v>
      </c>
      <c r="G3662" s="293">
        <v>45.41</v>
      </c>
    </row>
    <row r="3663" spans="1:7" ht="38.25" x14ac:dyDescent="0.2">
      <c r="A3663" s="294">
        <v>142</v>
      </c>
      <c r="B3663" s="284" t="s">
        <v>1073</v>
      </c>
      <c r="C3663" s="295" t="s">
        <v>224</v>
      </c>
      <c r="D3663" s="295" t="s">
        <v>1074</v>
      </c>
      <c r="E3663" s="292">
        <v>0.161</v>
      </c>
      <c r="F3663" s="283">
        <v>32.229999999999997</v>
      </c>
      <c r="G3663" s="293">
        <v>5.19</v>
      </c>
    </row>
    <row r="3664" spans="1:7" ht="25.5" x14ac:dyDescent="0.2">
      <c r="A3664" s="294">
        <v>40784</v>
      </c>
      <c r="B3664" s="284" t="s">
        <v>1214</v>
      </c>
      <c r="C3664" s="295" t="s">
        <v>224</v>
      </c>
      <c r="D3664" s="295" t="s">
        <v>40</v>
      </c>
      <c r="E3664" s="292">
        <v>1.05</v>
      </c>
      <c r="F3664" s="283">
        <v>79.900000000000006</v>
      </c>
      <c r="G3664" s="293">
        <v>83.9</v>
      </c>
    </row>
    <row r="3665" spans="1:7" ht="25.5" x14ac:dyDescent="0.2">
      <c r="A3665" s="294">
        <v>5061</v>
      </c>
      <c r="B3665" s="284" t="s">
        <v>225</v>
      </c>
      <c r="C3665" s="295" t="s">
        <v>224</v>
      </c>
      <c r="D3665" s="295" t="s">
        <v>39</v>
      </c>
      <c r="E3665" s="292">
        <v>2.5000000000000001E-2</v>
      </c>
      <c r="F3665" s="283">
        <v>11.13</v>
      </c>
      <c r="G3665" s="293">
        <v>0.28000000000000003</v>
      </c>
    </row>
    <row r="3666" spans="1:7" ht="38.25" x14ac:dyDescent="0.2">
      <c r="A3666" s="294">
        <v>5104</v>
      </c>
      <c r="B3666" s="284" t="s">
        <v>1215</v>
      </c>
      <c r="C3666" s="295" t="s">
        <v>224</v>
      </c>
      <c r="D3666" s="295" t="s">
        <v>39</v>
      </c>
      <c r="E3666" s="292">
        <v>4.8999999999999998E-3</v>
      </c>
      <c r="F3666" s="283">
        <v>70.37</v>
      </c>
      <c r="G3666" s="293">
        <v>0.34</v>
      </c>
    </row>
    <row r="3667" spans="1:7" ht="25.5" x14ac:dyDescent="0.2">
      <c r="A3667" s="294" t="s">
        <v>246</v>
      </c>
      <c r="B3667" s="284" t="s">
        <v>247</v>
      </c>
      <c r="C3667" s="295" t="s">
        <v>207</v>
      </c>
      <c r="D3667" s="295" t="s">
        <v>210</v>
      </c>
      <c r="E3667" s="292">
        <v>0.63300000000000001</v>
      </c>
      <c r="F3667" s="283">
        <v>19.41</v>
      </c>
      <c r="G3667" s="293">
        <v>12.29</v>
      </c>
    </row>
    <row r="3668" spans="1:7" ht="25.5" x14ac:dyDescent="0.2">
      <c r="A3668" s="294" t="s">
        <v>1216</v>
      </c>
      <c r="B3668" s="284" t="s">
        <v>1217</v>
      </c>
      <c r="C3668" s="295" t="s">
        <v>207</v>
      </c>
      <c r="D3668" s="295" t="s">
        <v>210</v>
      </c>
      <c r="E3668" s="292">
        <v>0.53900000000000003</v>
      </c>
      <c r="F3668" s="283">
        <v>21.08</v>
      </c>
      <c r="G3668" s="293">
        <v>11.36</v>
      </c>
    </row>
    <row r="3669" spans="1:7" ht="51" x14ac:dyDescent="0.2">
      <c r="A3669" s="294" t="s">
        <v>1218</v>
      </c>
      <c r="B3669" s="284" t="s">
        <v>1219</v>
      </c>
      <c r="C3669" s="295" t="s">
        <v>207</v>
      </c>
      <c r="D3669" s="295" t="s">
        <v>234</v>
      </c>
      <c r="E3669" s="292">
        <v>1.32E-2</v>
      </c>
      <c r="F3669" s="283">
        <v>21.76</v>
      </c>
      <c r="G3669" s="293">
        <v>0.28999999999999998</v>
      </c>
    </row>
    <row r="3670" spans="1:7" ht="51" x14ac:dyDescent="0.2">
      <c r="A3670" s="294" t="s">
        <v>1220</v>
      </c>
      <c r="B3670" s="284" t="s">
        <v>1221</v>
      </c>
      <c r="C3670" s="295" t="s">
        <v>207</v>
      </c>
      <c r="D3670" s="295" t="s">
        <v>237</v>
      </c>
      <c r="E3670" s="292">
        <v>1.83E-2</v>
      </c>
      <c r="F3670" s="283">
        <v>20.85</v>
      </c>
      <c r="G3670" s="293">
        <v>0.38</v>
      </c>
    </row>
    <row r="3671" spans="1:7" x14ac:dyDescent="0.2">
      <c r="A3671" s="296" t="s">
        <v>213</v>
      </c>
      <c r="B3671" s="297"/>
      <c r="C3671" s="297"/>
      <c r="D3671" s="297"/>
      <c r="E3671" s="297"/>
      <c r="F3671" s="297"/>
      <c r="G3671" s="298">
        <v>13.46</v>
      </c>
    </row>
    <row r="3672" spans="1:7" x14ac:dyDescent="0.2">
      <c r="A3672" s="296" t="s">
        <v>214</v>
      </c>
      <c r="B3672" s="297"/>
      <c r="C3672" s="297"/>
      <c r="D3672" s="297"/>
      <c r="E3672" s="297"/>
      <c r="F3672" s="297"/>
      <c r="G3672" s="298">
        <v>145.97</v>
      </c>
    </row>
    <row r="3673" spans="1:7" x14ac:dyDescent="0.2">
      <c r="A3673" s="296" t="s">
        <v>215</v>
      </c>
      <c r="B3673" s="297"/>
      <c r="C3673" s="297"/>
      <c r="D3673" s="297"/>
      <c r="E3673" s="297"/>
      <c r="F3673" s="297"/>
      <c r="G3673" s="299">
        <v>159.43</v>
      </c>
    </row>
    <row r="3674" spans="1:7" x14ac:dyDescent="0.2">
      <c r="A3674" s="296" t="s">
        <v>2158</v>
      </c>
      <c r="B3674" s="297"/>
      <c r="C3674" s="297"/>
      <c r="D3674" s="297"/>
      <c r="E3674" s="297"/>
      <c r="F3674" s="297"/>
      <c r="G3674" s="298">
        <v>15.48</v>
      </c>
    </row>
    <row r="3675" spans="1:7" x14ac:dyDescent="0.2">
      <c r="A3675" s="296" t="s">
        <v>217</v>
      </c>
      <c r="B3675" s="297"/>
      <c r="C3675" s="297"/>
      <c r="D3675" s="297"/>
      <c r="E3675" s="297"/>
      <c r="F3675" s="297"/>
      <c r="G3675" s="298">
        <v>36.739999999776479</v>
      </c>
    </row>
    <row r="3676" spans="1:7" x14ac:dyDescent="0.2">
      <c r="A3676" s="296" t="s">
        <v>218</v>
      </c>
      <c r="B3676" s="297"/>
      <c r="C3676" s="297"/>
      <c r="D3676" s="297"/>
      <c r="E3676" s="297"/>
      <c r="F3676" s="297"/>
      <c r="G3676" s="298">
        <v>0</v>
      </c>
    </row>
    <row r="3677" spans="1:7" x14ac:dyDescent="0.2">
      <c r="A3677" s="296" t="s">
        <v>219</v>
      </c>
      <c r="B3677" s="297"/>
      <c r="C3677" s="297"/>
      <c r="D3677" s="297"/>
      <c r="E3677" s="297"/>
      <c r="F3677" s="297"/>
      <c r="G3677" s="298">
        <v>52.22</v>
      </c>
    </row>
    <row r="3678" spans="1:7" x14ac:dyDescent="0.2">
      <c r="A3678" s="296" t="s">
        <v>220</v>
      </c>
      <c r="B3678" s="297"/>
      <c r="C3678" s="297"/>
      <c r="D3678" s="297"/>
      <c r="E3678" s="297"/>
      <c r="F3678" s="297"/>
      <c r="G3678" s="299">
        <f>ROUND(G3673+G3677,2)</f>
        <v>211.65</v>
      </c>
    </row>
    <row r="3679" spans="1:7" x14ac:dyDescent="0.2">
      <c r="A3679" s="296" t="s">
        <v>221</v>
      </c>
      <c r="B3679" s="297"/>
      <c r="C3679" s="297"/>
      <c r="D3679" s="297"/>
      <c r="E3679" s="297"/>
      <c r="F3679" s="297"/>
      <c r="G3679" s="298">
        <v>24.2</v>
      </c>
    </row>
    <row r="3680" spans="1:7" x14ac:dyDescent="0.2">
      <c r="A3680" s="296" t="s">
        <v>222</v>
      </c>
      <c r="B3680" s="297"/>
      <c r="C3680" s="297"/>
      <c r="D3680" s="297"/>
      <c r="E3680" s="297"/>
      <c r="F3680" s="297"/>
      <c r="G3680" s="299">
        <f>ROUND(G3678*G3679,2)</f>
        <v>5121.93</v>
      </c>
    </row>
    <row r="3681" spans="1:7" x14ac:dyDescent="0.2">
      <c r="A3681" s="300"/>
      <c r="B3681" s="301"/>
      <c r="C3681" s="301"/>
      <c r="D3681" s="301"/>
      <c r="E3681" s="301"/>
      <c r="F3681" s="301"/>
      <c r="G3681" s="302"/>
    </row>
    <row r="3682" spans="1:7" ht="51" x14ac:dyDescent="0.2">
      <c r="A3682" s="287" t="s">
        <v>175</v>
      </c>
      <c r="B3682" s="290" t="s">
        <v>176</v>
      </c>
      <c r="C3682" s="291" t="s">
        <v>207</v>
      </c>
      <c r="D3682" s="291" t="s">
        <v>40</v>
      </c>
      <c r="E3682" s="292"/>
      <c r="F3682" s="283"/>
      <c r="G3682" s="293"/>
    </row>
    <row r="3683" spans="1:7" x14ac:dyDescent="0.2">
      <c r="A3683" s="294">
        <v>38383</v>
      </c>
      <c r="B3683" s="284" t="s">
        <v>309</v>
      </c>
      <c r="C3683" s="295" t="s">
        <v>224</v>
      </c>
      <c r="D3683" s="295" t="s">
        <v>35</v>
      </c>
      <c r="E3683" s="292">
        <v>1.41E-2</v>
      </c>
      <c r="F3683" s="283">
        <v>2.38</v>
      </c>
      <c r="G3683" s="293">
        <v>0.03</v>
      </c>
    </row>
    <row r="3684" spans="1:7" ht="38.25" x14ac:dyDescent="0.2">
      <c r="A3684" s="294" t="s">
        <v>310</v>
      </c>
      <c r="B3684" s="284" t="s">
        <v>311</v>
      </c>
      <c r="C3684" s="295" t="s">
        <v>207</v>
      </c>
      <c r="D3684" s="295" t="s">
        <v>210</v>
      </c>
      <c r="E3684" s="292">
        <v>0.25330000000000003</v>
      </c>
      <c r="F3684" s="283">
        <v>20.07</v>
      </c>
      <c r="G3684" s="293">
        <v>5.08</v>
      </c>
    </row>
    <row r="3685" spans="1:7" ht="25.5" x14ac:dyDescent="0.2">
      <c r="A3685" s="294" t="s">
        <v>312</v>
      </c>
      <c r="B3685" s="284" t="s">
        <v>313</v>
      </c>
      <c r="C3685" s="295" t="s">
        <v>207</v>
      </c>
      <c r="D3685" s="295" t="s">
        <v>210</v>
      </c>
      <c r="E3685" s="292">
        <v>0.25330000000000003</v>
      </c>
      <c r="F3685" s="283">
        <v>23.53</v>
      </c>
      <c r="G3685" s="293">
        <v>5.96</v>
      </c>
    </row>
    <row r="3686" spans="1:7" ht="38.25" x14ac:dyDescent="0.2">
      <c r="A3686" s="294">
        <v>9840</v>
      </c>
      <c r="B3686" s="284" t="s">
        <v>377</v>
      </c>
      <c r="C3686" s="295" t="s">
        <v>224</v>
      </c>
      <c r="D3686" s="295" t="s">
        <v>40</v>
      </c>
      <c r="E3686" s="292">
        <v>1.0353000000000001</v>
      </c>
      <c r="F3686" s="283">
        <v>71.209999999999994</v>
      </c>
      <c r="G3686" s="293">
        <v>73.72</v>
      </c>
    </row>
    <row r="3687" spans="1:7" x14ac:dyDescent="0.2">
      <c r="A3687" s="296" t="s">
        <v>213</v>
      </c>
      <c r="B3687" s="297"/>
      <c r="C3687" s="297"/>
      <c r="D3687" s="297"/>
      <c r="E3687" s="297"/>
      <c r="F3687" s="297"/>
      <c r="G3687" s="298">
        <v>6.62</v>
      </c>
    </row>
    <row r="3688" spans="1:7" x14ac:dyDescent="0.2">
      <c r="A3688" s="296" t="s">
        <v>214</v>
      </c>
      <c r="B3688" s="297"/>
      <c r="C3688" s="297"/>
      <c r="D3688" s="297"/>
      <c r="E3688" s="297"/>
      <c r="F3688" s="297"/>
      <c r="G3688" s="298">
        <v>78.179999999999993</v>
      </c>
    </row>
    <row r="3689" spans="1:7" x14ac:dyDescent="0.2">
      <c r="A3689" s="296" t="s">
        <v>215</v>
      </c>
      <c r="B3689" s="297"/>
      <c r="C3689" s="297"/>
      <c r="D3689" s="297"/>
      <c r="E3689" s="297"/>
      <c r="F3689" s="297"/>
      <c r="G3689" s="299">
        <v>84.8</v>
      </c>
    </row>
    <row r="3690" spans="1:7" x14ac:dyDescent="0.2">
      <c r="A3690" s="296" t="s">
        <v>2158</v>
      </c>
      <c r="B3690" s="297"/>
      <c r="C3690" s="297"/>
      <c r="D3690" s="297"/>
      <c r="E3690" s="297"/>
      <c r="F3690" s="297"/>
      <c r="G3690" s="298">
        <v>7.61</v>
      </c>
    </row>
    <row r="3691" spans="1:7" x14ac:dyDescent="0.2">
      <c r="A3691" s="296" t="s">
        <v>217</v>
      </c>
      <c r="B3691" s="297"/>
      <c r="C3691" s="297"/>
      <c r="D3691" s="297"/>
      <c r="E3691" s="297"/>
      <c r="F3691" s="297"/>
      <c r="G3691" s="298">
        <v>19.409999999999997</v>
      </c>
    </row>
    <row r="3692" spans="1:7" x14ac:dyDescent="0.2">
      <c r="A3692" s="296" t="s">
        <v>218</v>
      </c>
      <c r="B3692" s="297"/>
      <c r="C3692" s="297"/>
      <c r="D3692" s="297"/>
      <c r="E3692" s="297"/>
      <c r="F3692" s="297"/>
      <c r="G3692" s="298">
        <v>0</v>
      </c>
    </row>
    <row r="3693" spans="1:7" x14ac:dyDescent="0.2">
      <c r="A3693" s="296" t="s">
        <v>219</v>
      </c>
      <c r="B3693" s="297"/>
      <c r="C3693" s="297"/>
      <c r="D3693" s="297"/>
      <c r="E3693" s="297"/>
      <c r="F3693" s="297"/>
      <c r="G3693" s="298">
        <v>27.019999999999996</v>
      </c>
    </row>
    <row r="3694" spans="1:7" x14ac:dyDescent="0.2">
      <c r="A3694" s="296" t="s">
        <v>220</v>
      </c>
      <c r="B3694" s="297"/>
      <c r="C3694" s="297"/>
      <c r="D3694" s="297"/>
      <c r="E3694" s="297"/>
      <c r="F3694" s="297"/>
      <c r="G3694" s="299">
        <f>ROUND(G3689+G3693,2)</f>
        <v>111.82</v>
      </c>
    </row>
    <row r="3695" spans="1:7" x14ac:dyDescent="0.2">
      <c r="A3695" s="296" t="s">
        <v>221</v>
      </c>
      <c r="B3695" s="297"/>
      <c r="C3695" s="297"/>
      <c r="D3695" s="297"/>
      <c r="E3695" s="297"/>
      <c r="F3695" s="297"/>
      <c r="G3695" s="298">
        <v>55</v>
      </c>
    </row>
    <row r="3696" spans="1:7" x14ac:dyDescent="0.2">
      <c r="A3696" s="296" t="s">
        <v>222</v>
      </c>
      <c r="B3696" s="297"/>
      <c r="C3696" s="297"/>
      <c r="D3696" s="297"/>
      <c r="E3696" s="297"/>
      <c r="F3696" s="297"/>
      <c r="G3696" s="299">
        <f>ROUND(G3694*G3695,2)</f>
        <v>6150.1</v>
      </c>
    </row>
    <row r="3697" spans="1:7" x14ac:dyDescent="0.2">
      <c r="A3697" s="300"/>
      <c r="B3697" s="301"/>
      <c r="C3697" s="301"/>
      <c r="D3697" s="301"/>
      <c r="E3697" s="301"/>
      <c r="F3697" s="301"/>
      <c r="G3697" s="302"/>
    </row>
    <row r="3698" spans="1:7" ht="25.5" x14ac:dyDescent="0.2">
      <c r="A3698" s="287" t="s">
        <v>502</v>
      </c>
      <c r="B3698" s="290" t="s">
        <v>503</v>
      </c>
      <c r="C3698" s="291" t="s">
        <v>207</v>
      </c>
      <c r="D3698" s="291" t="s">
        <v>40</v>
      </c>
      <c r="E3698" s="292"/>
      <c r="F3698" s="283"/>
      <c r="G3698" s="293"/>
    </row>
    <row r="3699" spans="1:7" x14ac:dyDescent="0.2">
      <c r="A3699" s="294" t="s">
        <v>1222</v>
      </c>
      <c r="B3699" s="284" t="s">
        <v>1223</v>
      </c>
      <c r="C3699" s="295" t="s">
        <v>224</v>
      </c>
      <c r="D3699" s="295" t="s">
        <v>39</v>
      </c>
      <c r="E3699" s="292">
        <v>0.1</v>
      </c>
      <c r="F3699" s="283">
        <v>16.350000000000001</v>
      </c>
      <c r="G3699" s="293">
        <v>1.64</v>
      </c>
    </row>
    <row r="3700" spans="1:7" ht="25.5" x14ac:dyDescent="0.2">
      <c r="A3700" s="294" t="s">
        <v>1224</v>
      </c>
      <c r="B3700" s="284" t="s">
        <v>1225</v>
      </c>
      <c r="C3700" s="295" t="s">
        <v>224</v>
      </c>
      <c r="D3700" s="295" t="s">
        <v>40</v>
      </c>
      <c r="E3700" s="292">
        <v>1.05</v>
      </c>
      <c r="F3700" s="283">
        <v>68.5</v>
      </c>
      <c r="G3700" s="293">
        <v>71.930000000000007</v>
      </c>
    </row>
    <row r="3701" spans="1:7" ht="25.5" x14ac:dyDescent="0.2">
      <c r="A3701" s="294" t="s">
        <v>312</v>
      </c>
      <c r="B3701" s="284" t="s">
        <v>313</v>
      </c>
      <c r="C3701" s="295" t="s">
        <v>207</v>
      </c>
      <c r="D3701" s="295" t="s">
        <v>210</v>
      </c>
      <c r="E3701" s="292">
        <v>0.55000000000000004</v>
      </c>
      <c r="F3701" s="283">
        <v>23.53</v>
      </c>
      <c r="G3701" s="293">
        <v>12.94</v>
      </c>
    </row>
    <row r="3702" spans="1:7" ht="25.5" x14ac:dyDescent="0.2">
      <c r="A3702" s="294" t="s">
        <v>246</v>
      </c>
      <c r="B3702" s="284" t="s">
        <v>247</v>
      </c>
      <c r="C3702" s="295" t="s">
        <v>207</v>
      </c>
      <c r="D3702" s="295" t="s">
        <v>210</v>
      </c>
      <c r="E3702" s="292">
        <v>0.55000000000000004</v>
      </c>
      <c r="F3702" s="283">
        <v>19.41</v>
      </c>
      <c r="G3702" s="293">
        <v>10.68</v>
      </c>
    </row>
    <row r="3703" spans="1:7" x14ac:dyDescent="0.2">
      <c r="A3703" s="296" t="s">
        <v>213</v>
      </c>
      <c r="B3703" s="297"/>
      <c r="C3703" s="297"/>
      <c r="D3703" s="297"/>
      <c r="E3703" s="297"/>
      <c r="F3703" s="297"/>
      <c r="G3703" s="298">
        <v>13.75</v>
      </c>
    </row>
    <row r="3704" spans="1:7" x14ac:dyDescent="0.2">
      <c r="A3704" s="296" t="s">
        <v>214</v>
      </c>
      <c r="B3704" s="297"/>
      <c r="C3704" s="297"/>
      <c r="D3704" s="297"/>
      <c r="E3704" s="297"/>
      <c r="F3704" s="297"/>
      <c r="G3704" s="298">
        <v>83.43</v>
      </c>
    </row>
    <row r="3705" spans="1:7" x14ac:dyDescent="0.2">
      <c r="A3705" s="296" t="s">
        <v>215</v>
      </c>
      <c r="B3705" s="297"/>
      <c r="C3705" s="297"/>
      <c r="D3705" s="297"/>
      <c r="E3705" s="297"/>
      <c r="F3705" s="297"/>
      <c r="G3705" s="299">
        <v>97.18</v>
      </c>
    </row>
    <row r="3706" spans="1:7" x14ac:dyDescent="0.2">
      <c r="A3706" s="296" t="s">
        <v>2158</v>
      </c>
      <c r="B3706" s="297"/>
      <c r="C3706" s="297"/>
      <c r="D3706" s="297"/>
      <c r="E3706" s="297"/>
      <c r="F3706" s="297"/>
      <c r="G3706" s="298">
        <v>15.82</v>
      </c>
    </row>
    <row r="3707" spans="1:7" x14ac:dyDescent="0.2">
      <c r="A3707" s="296" t="s">
        <v>217</v>
      </c>
      <c r="B3707" s="297"/>
      <c r="C3707" s="297"/>
      <c r="D3707" s="297"/>
      <c r="E3707" s="297"/>
      <c r="F3707" s="297"/>
      <c r="G3707" s="298">
        <v>23.720000000223518</v>
      </c>
    </row>
    <row r="3708" spans="1:7" x14ac:dyDescent="0.2">
      <c r="A3708" s="296" t="s">
        <v>218</v>
      </c>
      <c r="B3708" s="297"/>
      <c r="C3708" s="297"/>
      <c r="D3708" s="297"/>
      <c r="E3708" s="297"/>
      <c r="F3708" s="297"/>
      <c r="G3708" s="298">
        <v>0</v>
      </c>
    </row>
    <row r="3709" spans="1:7" x14ac:dyDescent="0.2">
      <c r="A3709" s="296" t="s">
        <v>219</v>
      </c>
      <c r="B3709" s="297"/>
      <c r="C3709" s="297"/>
      <c r="D3709" s="297"/>
      <c r="E3709" s="297"/>
      <c r="F3709" s="297"/>
      <c r="G3709" s="298">
        <v>39.539999999999992</v>
      </c>
    </row>
    <row r="3710" spans="1:7" x14ac:dyDescent="0.2">
      <c r="A3710" s="296" t="s">
        <v>220</v>
      </c>
      <c r="B3710" s="297"/>
      <c r="C3710" s="297"/>
      <c r="D3710" s="297"/>
      <c r="E3710" s="297"/>
      <c r="F3710" s="297"/>
      <c r="G3710" s="299">
        <f>ROUND(G3705+G3709,2)</f>
        <v>136.72</v>
      </c>
    </row>
    <row r="3711" spans="1:7" x14ac:dyDescent="0.2">
      <c r="A3711" s="296" t="s">
        <v>221</v>
      </c>
      <c r="B3711" s="297"/>
      <c r="C3711" s="297"/>
      <c r="D3711" s="297"/>
      <c r="E3711" s="297"/>
      <c r="F3711" s="297"/>
      <c r="G3711" s="298">
        <v>28.4</v>
      </c>
    </row>
    <row r="3712" spans="1:7" x14ac:dyDescent="0.2">
      <c r="A3712" s="296" t="s">
        <v>222</v>
      </c>
      <c r="B3712" s="297"/>
      <c r="C3712" s="297"/>
      <c r="D3712" s="297"/>
      <c r="E3712" s="297"/>
      <c r="F3712" s="297"/>
      <c r="G3712" s="299">
        <f>ROUND(G3710*G3711,2)</f>
        <v>3882.85</v>
      </c>
    </row>
    <row r="3713" spans="1:7" x14ac:dyDescent="0.2">
      <c r="A3713" s="300"/>
      <c r="B3713" s="301"/>
      <c r="C3713" s="301"/>
      <c r="D3713" s="301"/>
      <c r="E3713" s="301"/>
      <c r="F3713" s="301"/>
      <c r="G3713" s="302"/>
    </row>
    <row r="3714" spans="1:7" x14ac:dyDescent="0.2">
      <c r="A3714" s="287" t="s">
        <v>741</v>
      </c>
      <c r="B3714" s="288" t="s">
        <v>79</v>
      </c>
      <c r="C3714" s="288"/>
      <c r="D3714" s="288"/>
      <c r="E3714" s="288"/>
      <c r="F3714" s="288"/>
      <c r="G3714" s="289"/>
    </row>
    <row r="3715" spans="1:7" ht="51" x14ac:dyDescent="0.2">
      <c r="A3715" s="287" t="s">
        <v>725</v>
      </c>
      <c r="B3715" s="290" t="s">
        <v>726</v>
      </c>
      <c r="C3715" s="291" t="s">
        <v>207</v>
      </c>
      <c r="D3715" s="291" t="s">
        <v>35</v>
      </c>
      <c r="E3715" s="292"/>
      <c r="F3715" s="283"/>
      <c r="G3715" s="293"/>
    </row>
    <row r="3716" spans="1:7" ht="38.25" x14ac:dyDescent="0.2">
      <c r="A3716" s="294">
        <v>13415</v>
      </c>
      <c r="B3716" s="284" t="s">
        <v>1326</v>
      </c>
      <c r="C3716" s="295" t="s">
        <v>224</v>
      </c>
      <c r="D3716" s="295" t="s">
        <v>35</v>
      </c>
      <c r="E3716" s="292">
        <v>1</v>
      </c>
      <c r="F3716" s="283">
        <v>62.9</v>
      </c>
      <c r="G3716" s="293">
        <v>62.9</v>
      </c>
    </row>
    <row r="3717" spans="1:7" ht="25.5" x14ac:dyDescent="0.2">
      <c r="A3717" s="294">
        <v>3146</v>
      </c>
      <c r="B3717" s="284" t="s">
        <v>1274</v>
      </c>
      <c r="C3717" s="295" t="s">
        <v>224</v>
      </c>
      <c r="D3717" s="295" t="s">
        <v>35</v>
      </c>
      <c r="E3717" s="292">
        <v>2.1000000000000001E-2</v>
      </c>
      <c r="F3717" s="283">
        <v>2.96</v>
      </c>
      <c r="G3717" s="293">
        <v>0.06</v>
      </c>
    </row>
    <row r="3718" spans="1:7" ht="25.5" x14ac:dyDescent="0.2">
      <c r="A3718" s="294" t="s">
        <v>312</v>
      </c>
      <c r="B3718" s="284" t="s">
        <v>313</v>
      </c>
      <c r="C3718" s="295" t="s">
        <v>207</v>
      </c>
      <c r="D3718" s="295" t="s">
        <v>210</v>
      </c>
      <c r="E3718" s="292">
        <v>9.6000000000000002E-2</v>
      </c>
      <c r="F3718" s="283">
        <v>23.53</v>
      </c>
      <c r="G3718" s="293">
        <v>2.2599999999999998</v>
      </c>
    </row>
    <row r="3719" spans="1:7" ht="25.5" x14ac:dyDescent="0.2">
      <c r="A3719" s="294" t="s">
        <v>246</v>
      </c>
      <c r="B3719" s="284" t="s">
        <v>247</v>
      </c>
      <c r="C3719" s="295" t="s">
        <v>207</v>
      </c>
      <c r="D3719" s="295" t="s">
        <v>210</v>
      </c>
      <c r="E3719" s="292">
        <v>3.0300000000000001E-2</v>
      </c>
      <c r="F3719" s="283">
        <v>19.41</v>
      </c>
      <c r="G3719" s="293">
        <v>0.59</v>
      </c>
    </row>
    <row r="3720" spans="1:7" x14ac:dyDescent="0.2">
      <c r="A3720" s="296" t="s">
        <v>213</v>
      </c>
      <c r="B3720" s="297"/>
      <c r="C3720" s="297"/>
      <c r="D3720" s="297"/>
      <c r="E3720" s="297"/>
      <c r="F3720" s="297"/>
      <c r="G3720" s="298">
        <v>1.73</v>
      </c>
    </row>
    <row r="3721" spans="1:7" x14ac:dyDescent="0.2">
      <c r="A3721" s="296" t="s">
        <v>214</v>
      </c>
      <c r="B3721" s="297"/>
      <c r="C3721" s="297"/>
      <c r="D3721" s="297"/>
      <c r="E3721" s="297"/>
      <c r="F3721" s="297"/>
      <c r="G3721" s="298">
        <v>64.08</v>
      </c>
    </row>
    <row r="3722" spans="1:7" x14ac:dyDescent="0.2">
      <c r="A3722" s="296" t="s">
        <v>215</v>
      </c>
      <c r="B3722" s="297"/>
      <c r="C3722" s="297"/>
      <c r="D3722" s="297"/>
      <c r="E3722" s="297"/>
      <c r="F3722" s="297"/>
      <c r="G3722" s="299">
        <v>65.81</v>
      </c>
    </row>
    <row r="3723" spans="1:7" x14ac:dyDescent="0.2">
      <c r="A3723" s="296" t="s">
        <v>2158</v>
      </c>
      <c r="B3723" s="297"/>
      <c r="C3723" s="297"/>
      <c r="D3723" s="297"/>
      <c r="E3723" s="297"/>
      <c r="F3723" s="297"/>
      <c r="G3723" s="298">
        <v>1.99</v>
      </c>
    </row>
    <row r="3724" spans="1:7" x14ac:dyDescent="0.2">
      <c r="A3724" s="296" t="s">
        <v>217</v>
      </c>
      <c r="B3724" s="297"/>
      <c r="C3724" s="297"/>
      <c r="D3724" s="297"/>
      <c r="E3724" s="297"/>
      <c r="F3724" s="297"/>
      <c r="G3724" s="298">
        <v>14.240000000000004</v>
      </c>
    </row>
    <row r="3725" spans="1:7" x14ac:dyDescent="0.2">
      <c r="A3725" s="296" t="s">
        <v>218</v>
      </c>
      <c r="B3725" s="297"/>
      <c r="C3725" s="297"/>
      <c r="D3725" s="297"/>
      <c r="E3725" s="297"/>
      <c r="F3725" s="297"/>
      <c r="G3725" s="298">
        <v>0</v>
      </c>
    </row>
    <row r="3726" spans="1:7" x14ac:dyDescent="0.2">
      <c r="A3726" s="296" t="s">
        <v>219</v>
      </c>
      <c r="B3726" s="297"/>
      <c r="C3726" s="297"/>
      <c r="D3726" s="297"/>
      <c r="E3726" s="297"/>
      <c r="F3726" s="297"/>
      <c r="G3726" s="298">
        <v>16.230000000000004</v>
      </c>
    </row>
    <row r="3727" spans="1:7" x14ac:dyDescent="0.2">
      <c r="A3727" s="296" t="s">
        <v>220</v>
      </c>
      <c r="B3727" s="297"/>
      <c r="C3727" s="297"/>
      <c r="D3727" s="297"/>
      <c r="E3727" s="297"/>
      <c r="F3727" s="297"/>
      <c r="G3727" s="299">
        <f>ROUND(G3722+G3726,2)</f>
        <v>82.04</v>
      </c>
    </row>
    <row r="3728" spans="1:7" x14ac:dyDescent="0.2">
      <c r="A3728" s="296" t="s">
        <v>221</v>
      </c>
      <c r="B3728" s="297"/>
      <c r="C3728" s="297"/>
      <c r="D3728" s="297"/>
      <c r="E3728" s="297"/>
      <c r="F3728" s="297"/>
      <c r="G3728" s="298">
        <v>1</v>
      </c>
    </row>
    <row r="3729" spans="1:7" x14ac:dyDescent="0.2">
      <c r="A3729" s="296" t="s">
        <v>222</v>
      </c>
      <c r="B3729" s="297"/>
      <c r="C3729" s="297"/>
      <c r="D3729" s="297"/>
      <c r="E3729" s="297"/>
      <c r="F3729" s="297"/>
      <c r="G3729" s="299">
        <f>ROUND(G3727*G3728,2)</f>
        <v>82.04</v>
      </c>
    </row>
    <row r="3730" spans="1:7" x14ac:dyDescent="0.2">
      <c r="A3730" s="300"/>
      <c r="B3730" s="301"/>
      <c r="C3730" s="301"/>
      <c r="D3730" s="301"/>
      <c r="E3730" s="301"/>
      <c r="F3730" s="301"/>
      <c r="G3730" s="302"/>
    </row>
    <row r="3731" spans="1:7" ht="63.75" x14ac:dyDescent="0.2">
      <c r="A3731" s="287" t="s">
        <v>727</v>
      </c>
      <c r="B3731" s="290" t="s">
        <v>728</v>
      </c>
      <c r="C3731" s="291" t="s">
        <v>207</v>
      </c>
      <c r="D3731" s="291" t="s">
        <v>35</v>
      </c>
      <c r="E3731" s="292"/>
      <c r="F3731" s="283"/>
      <c r="G3731" s="293"/>
    </row>
    <row r="3732" spans="1:7" ht="38.25" x14ac:dyDescent="0.2">
      <c r="A3732" s="294">
        <v>11773</v>
      </c>
      <c r="B3732" s="284" t="s">
        <v>1327</v>
      </c>
      <c r="C3732" s="295" t="s">
        <v>224</v>
      </c>
      <c r="D3732" s="295" t="s">
        <v>35</v>
      </c>
      <c r="E3732" s="292">
        <v>1</v>
      </c>
      <c r="F3732" s="283">
        <v>108.93</v>
      </c>
      <c r="G3732" s="293">
        <v>108.93</v>
      </c>
    </row>
    <row r="3733" spans="1:7" ht="25.5" x14ac:dyDescent="0.2">
      <c r="A3733" s="294">
        <v>3146</v>
      </c>
      <c r="B3733" s="284" t="s">
        <v>1274</v>
      </c>
      <c r="C3733" s="295" t="s">
        <v>224</v>
      </c>
      <c r="D3733" s="295" t="s">
        <v>35</v>
      </c>
      <c r="E3733" s="292">
        <v>2.1000000000000001E-2</v>
      </c>
      <c r="F3733" s="283">
        <v>2.96</v>
      </c>
      <c r="G3733" s="293">
        <v>0.06</v>
      </c>
    </row>
    <row r="3734" spans="1:7" ht="25.5" x14ac:dyDescent="0.2">
      <c r="A3734" s="294" t="s">
        <v>312</v>
      </c>
      <c r="B3734" s="284" t="s">
        <v>313</v>
      </c>
      <c r="C3734" s="295" t="s">
        <v>207</v>
      </c>
      <c r="D3734" s="295" t="s">
        <v>210</v>
      </c>
      <c r="E3734" s="292">
        <v>0.1164</v>
      </c>
      <c r="F3734" s="283">
        <v>23.53</v>
      </c>
      <c r="G3734" s="293">
        <v>2.74</v>
      </c>
    </row>
    <row r="3735" spans="1:7" ht="25.5" x14ac:dyDescent="0.2">
      <c r="A3735" s="294" t="s">
        <v>246</v>
      </c>
      <c r="B3735" s="284" t="s">
        <v>247</v>
      </c>
      <c r="C3735" s="295" t="s">
        <v>207</v>
      </c>
      <c r="D3735" s="295" t="s">
        <v>210</v>
      </c>
      <c r="E3735" s="292">
        <v>3.6700000000000003E-2</v>
      </c>
      <c r="F3735" s="283">
        <v>19.41</v>
      </c>
      <c r="G3735" s="293">
        <v>0.71</v>
      </c>
    </row>
    <row r="3736" spans="1:7" x14ac:dyDescent="0.2">
      <c r="A3736" s="296" t="s">
        <v>213</v>
      </c>
      <c r="B3736" s="297"/>
      <c r="C3736" s="297"/>
      <c r="D3736" s="297"/>
      <c r="E3736" s="297"/>
      <c r="F3736" s="297"/>
      <c r="G3736" s="298">
        <v>2.1</v>
      </c>
    </row>
    <row r="3737" spans="1:7" x14ac:dyDescent="0.2">
      <c r="A3737" s="296" t="s">
        <v>214</v>
      </c>
      <c r="B3737" s="297"/>
      <c r="C3737" s="297"/>
      <c r="D3737" s="297"/>
      <c r="E3737" s="297"/>
      <c r="F3737" s="297"/>
      <c r="G3737" s="298">
        <v>110.34</v>
      </c>
    </row>
    <row r="3738" spans="1:7" x14ac:dyDescent="0.2">
      <c r="A3738" s="296" t="s">
        <v>215</v>
      </c>
      <c r="B3738" s="297"/>
      <c r="C3738" s="297"/>
      <c r="D3738" s="297"/>
      <c r="E3738" s="297"/>
      <c r="F3738" s="297"/>
      <c r="G3738" s="299">
        <v>112.44</v>
      </c>
    </row>
    <row r="3739" spans="1:7" x14ac:dyDescent="0.2">
      <c r="A3739" s="296" t="s">
        <v>2158</v>
      </c>
      <c r="B3739" s="297"/>
      <c r="C3739" s="297"/>
      <c r="D3739" s="297"/>
      <c r="E3739" s="297"/>
      <c r="F3739" s="297"/>
      <c r="G3739" s="298">
        <v>2.41</v>
      </c>
    </row>
    <row r="3740" spans="1:7" x14ac:dyDescent="0.2">
      <c r="A3740" s="296" t="s">
        <v>217</v>
      </c>
      <c r="B3740" s="297"/>
      <c r="C3740" s="297"/>
      <c r="D3740" s="297"/>
      <c r="E3740" s="297"/>
      <c r="F3740" s="297"/>
      <c r="G3740" s="298">
        <v>24.12</v>
      </c>
    </row>
    <row r="3741" spans="1:7" x14ac:dyDescent="0.2">
      <c r="A3741" s="296" t="s">
        <v>218</v>
      </c>
      <c r="B3741" s="297"/>
      <c r="C3741" s="297"/>
      <c r="D3741" s="297"/>
      <c r="E3741" s="297"/>
      <c r="F3741" s="297"/>
      <c r="G3741" s="298">
        <v>0</v>
      </c>
    </row>
    <row r="3742" spans="1:7" x14ac:dyDescent="0.2">
      <c r="A3742" s="296" t="s">
        <v>219</v>
      </c>
      <c r="B3742" s="297"/>
      <c r="C3742" s="297"/>
      <c r="D3742" s="297"/>
      <c r="E3742" s="297"/>
      <c r="F3742" s="297"/>
      <c r="G3742" s="298">
        <v>26.53</v>
      </c>
    </row>
    <row r="3743" spans="1:7" x14ac:dyDescent="0.2">
      <c r="A3743" s="296" t="s">
        <v>220</v>
      </c>
      <c r="B3743" s="297"/>
      <c r="C3743" s="297"/>
      <c r="D3743" s="297"/>
      <c r="E3743" s="297"/>
      <c r="F3743" s="297"/>
      <c r="G3743" s="299">
        <f>ROUND(G3738+G3742,2)</f>
        <v>138.97</v>
      </c>
    </row>
    <row r="3744" spans="1:7" x14ac:dyDescent="0.2">
      <c r="A3744" s="296" t="s">
        <v>221</v>
      </c>
      <c r="B3744" s="297"/>
      <c r="C3744" s="297"/>
      <c r="D3744" s="297"/>
      <c r="E3744" s="297"/>
      <c r="F3744" s="297"/>
      <c r="G3744" s="298">
        <v>2</v>
      </c>
    </row>
    <row r="3745" spans="1:7" x14ac:dyDescent="0.2">
      <c r="A3745" s="296" t="s">
        <v>222</v>
      </c>
      <c r="B3745" s="297"/>
      <c r="C3745" s="297"/>
      <c r="D3745" s="297"/>
      <c r="E3745" s="297"/>
      <c r="F3745" s="297"/>
      <c r="G3745" s="299">
        <f>ROUND(G3743*G3744,2)</f>
        <v>277.94</v>
      </c>
    </row>
    <row r="3746" spans="1:7" x14ac:dyDescent="0.2">
      <c r="A3746" s="300"/>
      <c r="B3746" s="301"/>
      <c r="C3746" s="301"/>
      <c r="D3746" s="301"/>
      <c r="E3746" s="301"/>
      <c r="F3746" s="301"/>
      <c r="G3746" s="302"/>
    </row>
    <row r="3747" spans="1:7" ht="76.5" x14ac:dyDescent="0.2">
      <c r="A3747" s="287" t="s">
        <v>731</v>
      </c>
      <c r="B3747" s="290" t="s">
        <v>732</v>
      </c>
      <c r="C3747" s="291" t="s">
        <v>207</v>
      </c>
      <c r="D3747" s="291" t="s">
        <v>35</v>
      </c>
      <c r="E3747" s="292"/>
      <c r="F3747" s="283"/>
      <c r="G3747" s="293"/>
    </row>
    <row r="3748" spans="1:7" ht="38.25" x14ac:dyDescent="0.2">
      <c r="A3748" s="294" t="s">
        <v>1328</v>
      </c>
      <c r="B3748" s="284" t="s">
        <v>1329</v>
      </c>
      <c r="C3748" s="295" t="s">
        <v>207</v>
      </c>
      <c r="D3748" s="295" t="s">
        <v>35</v>
      </c>
      <c r="E3748" s="292">
        <v>1</v>
      </c>
      <c r="F3748" s="283">
        <v>721.28</v>
      </c>
      <c r="G3748" s="293">
        <v>721.28</v>
      </c>
    </row>
    <row r="3749" spans="1:7" ht="51" x14ac:dyDescent="0.2">
      <c r="A3749" s="294" t="s">
        <v>1330</v>
      </c>
      <c r="B3749" s="284" t="s">
        <v>1331</v>
      </c>
      <c r="C3749" s="295" t="s">
        <v>207</v>
      </c>
      <c r="D3749" s="295" t="s">
        <v>35</v>
      </c>
      <c r="E3749" s="292">
        <v>1</v>
      </c>
      <c r="F3749" s="283">
        <v>58.59</v>
      </c>
      <c r="G3749" s="293">
        <v>58.59</v>
      </c>
    </row>
    <row r="3750" spans="1:7" ht="25.5" x14ac:dyDescent="0.2">
      <c r="A3750" s="294" t="s">
        <v>1332</v>
      </c>
      <c r="B3750" s="284" t="s">
        <v>1333</v>
      </c>
      <c r="C3750" s="295" t="s">
        <v>207</v>
      </c>
      <c r="D3750" s="295" t="s">
        <v>35</v>
      </c>
      <c r="E3750" s="292">
        <v>1</v>
      </c>
      <c r="F3750" s="283">
        <v>13.55</v>
      </c>
      <c r="G3750" s="293">
        <v>13.55</v>
      </c>
    </row>
    <row r="3751" spans="1:7" ht="38.25" x14ac:dyDescent="0.2">
      <c r="A3751" s="294" t="s">
        <v>729</v>
      </c>
      <c r="B3751" s="284" t="s">
        <v>730</v>
      </c>
      <c r="C3751" s="295" t="s">
        <v>207</v>
      </c>
      <c r="D3751" s="295" t="s">
        <v>35</v>
      </c>
      <c r="E3751" s="292">
        <v>1</v>
      </c>
      <c r="F3751" s="283">
        <v>86.5</v>
      </c>
      <c r="G3751" s="293">
        <v>86.5</v>
      </c>
    </row>
    <row r="3752" spans="1:7" x14ac:dyDescent="0.2">
      <c r="A3752" s="296" t="s">
        <v>213</v>
      </c>
      <c r="B3752" s="297"/>
      <c r="C3752" s="297"/>
      <c r="D3752" s="297"/>
      <c r="E3752" s="297"/>
      <c r="F3752" s="297"/>
      <c r="G3752" s="298">
        <v>40.83</v>
      </c>
    </row>
    <row r="3753" spans="1:7" x14ac:dyDescent="0.2">
      <c r="A3753" s="296" t="s">
        <v>214</v>
      </c>
      <c r="B3753" s="297"/>
      <c r="C3753" s="297"/>
      <c r="D3753" s="297"/>
      <c r="E3753" s="297"/>
      <c r="F3753" s="297"/>
      <c r="G3753" s="298">
        <v>839.09999999999991</v>
      </c>
    </row>
    <row r="3754" spans="1:7" x14ac:dyDescent="0.2">
      <c r="A3754" s="296" t="s">
        <v>215</v>
      </c>
      <c r="B3754" s="297"/>
      <c r="C3754" s="297"/>
      <c r="D3754" s="297"/>
      <c r="E3754" s="297"/>
      <c r="F3754" s="297"/>
      <c r="G3754" s="299">
        <v>879.93</v>
      </c>
    </row>
    <row r="3755" spans="1:7" x14ac:dyDescent="0.2">
      <c r="A3755" s="296" t="s">
        <v>2158</v>
      </c>
      <c r="B3755" s="297"/>
      <c r="C3755" s="297"/>
      <c r="D3755" s="297"/>
      <c r="E3755" s="297"/>
      <c r="F3755" s="297"/>
      <c r="G3755" s="298">
        <v>46.96</v>
      </c>
    </row>
    <row r="3756" spans="1:7" x14ac:dyDescent="0.2">
      <c r="A3756" s="296" t="s">
        <v>217</v>
      </c>
      <c r="B3756" s="297"/>
      <c r="C3756" s="297"/>
      <c r="D3756" s="297"/>
      <c r="E3756" s="297"/>
      <c r="F3756" s="297"/>
      <c r="G3756" s="298">
        <v>194.64000000022352</v>
      </c>
    </row>
    <row r="3757" spans="1:7" x14ac:dyDescent="0.2">
      <c r="A3757" s="296" t="s">
        <v>218</v>
      </c>
      <c r="B3757" s="297"/>
      <c r="C3757" s="297"/>
      <c r="D3757" s="297"/>
      <c r="E3757" s="297"/>
      <c r="F3757" s="297"/>
      <c r="G3757" s="298">
        <v>0</v>
      </c>
    </row>
    <row r="3758" spans="1:7" x14ac:dyDescent="0.2">
      <c r="A3758" s="296" t="s">
        <v>219</v>
      </c>
      <c r="B3758" s="297"/>
      <c r="C3758" s="297"/>
      <c r="D3758" s="297"/>
      <c r="E3758" s="297"/>
      <c r="F3758" s="297"/>
      <c r="G3758" s="298">
        <v>241.60000000000002</v>
      </c>
    </row>
    <row r="3759" spans="1:7" x14ac:dyDescent="0.2">
      <c r="A3759" s="296" t="s">
        <v>220</v>
      </c>
      <c r="B3759" s="297"/>
      <c r="C3759" s="297"/>
      <c r="D3759" s="297"/>
      <c r="E3759" s="297"/>
      <c r="F3759" s="297"/>
      <c r="G3759" s="299">
        <f>ROUND(G3754+G3758,2)</f>
        <v>1121.53</v>
      </c>
    </row>
    <row r="3760" spans="1:7" x14ac:dyDescent="0.2">
      <c r="A3760" s="296" t="s">
        <v>221</v>
      </c>
      <c r="B3760" s="297"/>
      <c r="C3760" s="297"/>
      <c r="D3760" s="297"/>
      <c r="E3760" s="297"/>
      <c r="F3760" s="297"/>
      <c r="G3760" s="298">
        <v>1</v>
      </c>
    </row>
    <row r="3761" spans="1:7" x14ac:dyDescent="0.2">
      <c r="A3761" s="296" t="s">
        <v>222</v>
      </c>
      <c r="B3761" s="297"/>
      <c r="C3761" s="297"/>
      <c r="D3761" s="297"/>
      <c r="E3761" s="297"/>
      <c r="F3761" s="297"/>
      <c r="G3761" s="299">
        <f>ROUND(G3759*G3760,2)</f>
        <v>1121.53</v>
      </c>
    </row>
    <row r="3762" spans="1:7" x14ac:dyDescent="0.2">
      <c r="A3762" s="300"/>
      <c r="B3762" s="301"/>
      <c r="C3762" s="301"/>
      <c r="D3762" s="301"/>
      <c r="E3762" s="301"/>
      <c r="F3762" s="301"/>
      <c r="G3762" s="302"/>
    </row>
    <row r="3763" spans="1:7" ht="76.5" x14ac:dyDescent="0.2">
      <c r="A3763" s="287" t="s">
        <v>733</v>
      </c>
      <c r="B3763" s="290" t="s">
        <v>734</v>
      </c>
      <c r="C3763" s="291" t="s">
        <v>207</v>
      </c>
      <c r="D3763" s="291" t="s">
        <v>35</v>
      </c>
      <c r="E3763" s="292"/>
      <c r="F3763" s="283"/>
      <c r="G3763" s="293"/>
    </row>
    <row r="3764" spans="1:7" ht="25.5" x14ac:dyDescent="0.2">
      <c r="A3764" s="294" t="s">
        <v>1334</v>
      </c>
      <c r="B3764" s="284" t="s">
        <v>1335</v>
      </c>
      <c r="C3764" s="295" t="s">
        <v>207</v>
      </c>
      <c r="D3764" s="295" t="s">
        <v>35</v>
      </c>
      <c r="E3764" s="292">
        <v>1</v>
      </c>
      <c r="F3764" s="283">
        <v>47.1</v>
      </c>
      <c r="G3764" s="293">
        <v>47.1</v>
      </c>
    </row>
    <row r="3765" spans="1:7" ht="38.25" x14ac:dyDescent="0.2">
      <c r="A3765" s="294" t="s">
        <v>940</v>
      </c>
      <c r="B3765" s="284" t="s">
        <v>941</v>
      </c>
      <c r="C3765" s="295" t="s">
        <v>207</v>
      </c>
      <c r="D3765" s="295" t="s">
        <v>35</v>
      </c>
      <c r="E3765" s="292">
        <v>1</v>
      </c>
      <c r="F3765" s="283">
        <v>493.93</v>
      </c>
      <c r="G3765" s="293">
        <v>493.93</v>
      </c>
    </row>
    <row r="3766" spans="1:7" x14ac:dyDescent="0.2">
      <c r="A3766" s="296" t="s">
        <v>213</v>
      </c>
      <c r="B3766" s="297"/>
      <c r="C3766" s="297"/>
      <c r="D3766" s="297"/>
      <c r="E3766" s="297"/>
      <c r="F3766" s="297"/>
      <c r="G3766" s="298">
        <v>18.75</v>
      </c>
    </row>
    <row r="3767" spans="1:7" x14ac:dyDescent="0.2">
      <c r="A3767" s="296" t="s">
        <v>214</v>
      </c>
      <c r="B3767" s="297"/>
      <c r="C3767" s="297"/>
      <c r="D3767" s="297"/>
      <c r="E3767" s="297"/>
      <c r="F3767" s="297"/>
      <c r="G3767" s="298">
        <v>522.28</v>
      </c>
    </row>
    <row r="3768" spans="1:7" x14ac:dyDescent="0.2">
      <c r="A3768" s="296" t="s">
        <v>215</v>
      </c>
      <c r="B3768" s="297"/>
      <c r="C3768" s="297"/>
      <c r="D3768" s="297"/>
      <c r="E3768" s="297"/>
      <c r="F3768" s="297"/>
      <c r="G3768" s="299">
        <v>541.03</v>
      </c>
    </row>
    <row r="3769" spans="1:7" x14ac:dyDescent="0.2">
      <c r="A3769" s="296" t="s">
        <v>2158</v>
      </c>
      <c r="B3769" s="297"/>
      <c r="C3769" s="297"/>
      <c r="D3769" s="297"/>
      <c r="E3769" s="297"/>
      <c r="F3769" s="297"/>
      <c r="G3769" s="298">
        <v>21.56</v>
      </c>
    </row>
    <row r="3770" spans="1:7" x14ac:dyDescent="0.2">
      <c r="A3770" s="296" t="s">
        <v>217</v>
      </c>
      <c r="B3770" s="297"/>
      <c r="C3770" s="297"/>
      <c r="D3770" s="297"/>
      <c r="E3770" s="297"/>
      <c r="F3770" s="297"/>
      <c r="G3770" s="298">
        <v>118.15000000000003</v>
      </c>
    </row>
    <row r="3771" spans="1:7" x14ac:dyDescent="0.2">
      <c r="A3771" s="296" t="s">
        <v>218</v>
      </c>
      <c r="B3771" s="297"/>
      <c r="C3771" s="297"/>
      <c r="D3771" s="297"/>
      <c r="E3771" s="297"/>
      <c r="F3771" s="297"/>
      <c r="G3771" s="298">
        <v>0</v>
      </c>
    </row>
    <row r="3772" spans="1:7" x14ac:dyDescent="0.2">
      <c r="A3772" s="296" t="s">
        <v>219</v>
      </c>
      <c r="B3772" s="297"/>
      <c r="C3772" s="297"/>
      <c r="D3772" s="297"/>
      <c r="E3772" s="297"/>
      <c r="F3772" s="297"/>
      <c r="G3772" s="298">
        <v>139.71000000000004</v>
      </c>
    </row>
    <row r="3773" spans="1:7" x14ac:dyDescent="0.2">
      <c r="A3773" s="296" t="s">
        <v>220</v>
      </c>
      <c r="B3773" s="297"/>
      <c r="C3773" s="297"/>
      <c r="D3773" s="297"/>
      <c r="E3773" s="297"/>
      <c r="F3773" s="297"/>
      <c r="G3773" s="299">
        <f>ROUND(G3768+G3772,2)</f>
        <v>680.74</v>
      </c>
    </row>
    <row r="3774" spans="1:7" x14ac:dyDescent="0.2">
      <c r="A3774" s="296" t="s">
        <v>221</v>
      </c>
      <c r="B3774" s="297"/>
      <c r="C3774" s="297"/>
      <c r="D3774" s="297"/>
      <c r="E3774" s="297"/>
      <c r="F3774" s="297"/>
      <c r="G3774" s="298">
        <v>2</v>
      </c>
    </row>
    <row r="3775" spans="1:7" x14ac:dyDescent="0.2">
      <c r="A3775" s="296" t="s">
        <v>222</v>
      </c>
      <c r="B3775" s="297"/>
      <c r="C3775" s="297"/>
      <c r="D3775" s="297"/>
      <c r="E3775" s="297"/>
      <c r="F3775" s="297"/>
      <c r="G3775" s="299">
        <f>ROUND(G3773*G3774,2)</f>
        <v>1361.48</v>
      </c>
    </row>
    <row r="3776" spans="1:7" x14ac:dyDescent="0.2">
      <c r="A3776" s="300"/>
      <c r="B3776" s="301"/>
      <c r="C3776" s="301"/>
      <c r="D3776" s="301"/>
      <c r="E3776" s="301"/>
      <c r="F3776" s="301"/>
      <c r="G3776" s="302"/>
    </row>
    <row r="3777" spans="1:7" ht="63.75" x14ac:dyDescent="0.2">
      <c r="A3777" s="287" t="s">
        <v>735</v>
      </c>
      <c r="B3777" s="290" t="s">
        <v>736</v>
      </c>
      <c r="C3777" s="291" t="s">
        <v>207</v>
      </c>
      <c r="D3777" s="291" t="s">
        <v>35</v>
      </c>
      <c r="E3777" s="292"/>
      <c r="F3777" s="283"/>
      <c r="G3777" s="293"/>
    </row>
    <row r="3778" spans="1:7" ht="38.25" x14ac:dyDescent="0.2">
      <c r="A3778" s="294" t="s">
        <v>1336</v>
      </c>
      <c r="B3778" s="284" t="s">
        <v>1337</v>
      </c>
      <c r="C3778" s="295" t="s">
        <v>207</v>
      </c>
      <c r="D3778" s="295" t="s">
        <v>35</v>
      </c>
      <c r="E3778" s="292">
        <v>1</v>
      </c>
      <c r="F3778" s="283">
        <v>63.16</v>
      </c>
      <c r="G3778" s="293">
        <v>63.16</v>
      </c>
    </row>
    <row r="3779" spans="1:7" ht="38.25" x14ac:dyDescent="0.2">
      <c r="A3779" s="294" t="s">
        <v>694</v>
      </c>
      <c r="B3779" s="284" t="s">
        <v>695</v>
      </c>
      <c r="C3779" s="295" t="s">
        <v>207</v>
      </c>
      <c r="D3779" s="295" t="s">
        <v>35</v>
      </c>
      <c r="E3779" s="292">
        <v>1</v>
      </c>
      <c r="F3779" s="283">
        <v>177.63</v>
      </c>
      <c r="G3779" s="293">
        <v>177.63</v>
      </c>
    </row>
    <row r="3780" spans="1:7" ht="38.25" x14ac:dyDescent="0.2">
      <c r="A3780" s="294" t="s">
        <v>1338</v>
      </c>
      <c r="B3780" s="284" t="s">
        <v>1339</v>
      </c>
      <c r="C3780" s="295" t="s">
        <v>207</v>
      </c>
      <c r="D3780" s="295" t="s">
        <v>35</v>
      </c>
      <c r="E3780" s="292">
        <v>1</v>
      </c>
      <c r="F3780" s="283">
        <v>205.37</v>
      </c>
      <c r="G3780" s="293">
        <v>205.37</v>
      </c>
    </row>
    <row r="3781" spans="1:7" x14ac:dyDescent="0.2">
      <c r="A3781" s="296" t="s">
        <v>213</v>
      </c>
      <c r="B3781" s="297"/>
      <c r="C3781" s="297"/>
      <c r="D3781" s="297"/>
      <c r="E3781" s="297"/>
      <c r="F3781" s="297"/>
      <c r="G3781" s="298">
        <v>15.67</v>
      </c>
    </row>
    <row r="3782" spans="1:7" x14ac:dyDescent="0.2">
      <c r="A3782" s="296" t="s">
        <v>214</v>
      </c>
      <c r="B3782" s="297"/>
      <c r="C3782" s="297"/>
      <c r="D3782" s="297"/>
      <c r="E3782" s="297"/>
      <c r="F3782" s="297"/>
      <c r="G3782" s="298">
        <v>430.49</v>
      </c>
    </row>
    <row r="3783" spans="1:7" x14ac:dyDescent="0.2">
      <c r="A3783" s="296" t="s">
        <v>215</v>
      </c>
      <c r="B3783" s="297"/>
      <c r="C3783" s="297"/>
      <c r="D3783" s="297"/>
      <c r="E3783" s="297"/>
      <c r="F3783" s="297"/>
      <c r="G3783" s="299">
        <v>446.16</v>
      </c>
    </row>
    <row r="3784" spans="1:7" x14ac:dyDescent="0.2">
      <c r="A3784" s="296" t="s">
        <v>2158</v>
      </c>
      <c r="B3784" s="297"/>
      <c r="C3784" s="297"/>
      <c r="D3784" s="297"/>
      <c r="E3784" s="297"/>
      <c r="F3784" s="297"/>
      <c r="G3784" s="298">
        <v>18.02</v>
      </c>
    </row>
    <row r="3785" spans="1:7" x14ac:dyDescent="0.2">
      <c r="A3785" s="296" t="s">
        <v>217</v>
      </c>
      <c r="B3785" s="297"/>
      <c r="C3785" s="297"/>
      <c r="D3785" s="297"/>
      <c r="E3785" s="297"/>
      <c r="F3785" s="297"/>
      <c r="G3785" s="298">
        <v>97.479999999999947</v>
      </c>
    </row>
    <row r="3786" spans="1:7" x14ac:dyDescent="0.2">
      <c r="A3786" s="296" t="s">
        <v>218</v>
      </c>
      <c r="B3786" s="297"/>
      <c r="C3786" s="297"/>
      <c r="D3786" s="297"/>
      <c r="E3786" s="297"/>
      <c r="F3786" s="297"/>
      <c r="G3786" s="298">
        <v>0</v>
      </c>
    </row>
    <row r="3787" spans="1:7" x14ac:dyDescent="0.2">
      <c r="A3787" s="296" t="s">
        <v>219</v>
      </c>
      <c r="B3787" s="297"/>
      <c r="C3787" s="297"/>
      <c r="D3787" s="297"/>
      <c r="E3787" s="297"/>
      <c r="F3787" s="297"/>
      <c r="G3787" s="298">
        <v>115.49999999999994</v>
      </c>
    </row>
    <row r="3788" spans="1:7" x14ac:dyDescent="0.2">
      <c r="A3788" s="296" t="s">
        <v>220</v>
      </c>
      <c r="B3788" s="297"/>
      <c r="C3788" s="297"/>
      <c r="D3788" s="297"/>
      <c r="E3788" s="297"/>
      <c r="F3788" s="297"/>
      <c r="G3788" s="299">
        <f>ROUND(G3783+G3787,2)</f>
        <v>561.66</v>
      </c>
    </row>
    <row r="3789" spans="1:7" x14ac:dyDescent="0.2">
      <c r="A3789" s="296" t="s">
        <v>221</v>
      </c>
      <c r="B3789" s="297"/>
      <c r="C3789" s="297"/>
      <c r="D3789" s="297"/>
      <c r="E3789" s="297"/>
      <c r="F3789" s="297"/>
      <c r="G3789" s="298">
        <v>2</v>
      </c>
    </row>
    <row r="3790" spans="1:7" x14ac:dyDescent="0.2">
      <c r="A3790" s="296" t="s">
        <v>222</v>
      </c>
      <c r="B3790" s="297"/>
      <c r="C3790" s="297"/>
      <c r="D3790" s="297"/>
      <c r="E3790" s="297"/>
      <c r="F3790" s="297"/>
      <c r="G3790" s="299">
        <f>ROUND(G3788*G3789,2)</f>
        <v>1123.32</v>
      </c>
    </row>
    <row r="3791" spans="1:7" x14ac:dyDescent="0.2">
      <c r="A3791" s="300"/>
      <c r="B3791" s="301"/>
      <c r="C3791" s="301"/>
      <c r="D3791" s="301"/>
      <c r="E3791" s="301"/>
      <c r="F3791" s="301"/>
      <c r="G3791" s="302"/>
    </row>
    <row r="3792" spans="1:7" ht="51" x14ac:dyDescent="0.2">
      <c r="A3792" s="287" t="s">
        <v>80</v>
      </c>
      <c r="B3792" s="290" t="s">
        <v>81</v>
      </c>
      <c r="C3792" s="291" t="s">
        <v>207</v>
      </c>
      <c r="D3792" s="291" t="s">
        <v>35</v>
      </c>
      <c r="E3792" s="292"/>
      <c r="F3792" s="283"/>
      <c r="G3792" s="293"/>
    </row>
    <row r="3793" spans="1:7" ht="38.25" x14ac:dyDescent="0.2">
      <c r="A3793" s="294">
        <v>11758</v>
      </c>
      <c r="B3793" s="284" t="s">
        <v>386</v>
      </c>
      <c r="C3793" s="295" t="s">
        <v>224</v>
      </c>
      <c r="D3793" s="295" t="s">
        <v>35</v>
      </c>
      <c r="E3793" s="292">
        <v>1</v>
      </c>
      <c r="F3793" s="283">
        <v>57.76</v>
      </c>
      <c r="G3793" s="293">
        <v>57.76</v>
      </c>
    </row>
    <row r="3794" spans="1:7" ht="25.5" x14ac:dyDescent="0.2">
      <c r="A3794" s="294" t="s">
        <v>312</v>
      </c>
      <c r="B3794" s="284" t="s">
        <v>313</v>
      </c>
      <c r="C3794" s="295" t="s">
        <v>207</v>
      </c>
      <c r="D3794" s="295" t="s">
        <v>210</v>
      </c>
      <c r="E3794" s="292">
        <v>0.31619999999999998</v>
      </c>
      <c r="F3794" s="283">
        <v>23.53</v>
      </c>
      <c r="G3794" s="293">
        <v>7.44</v>
      </c>
    </row>
    <row r="3795" spans="1:7" ht="25.5" x14ac:dyDescent="0.2">
      <c r="A3795" s="294" t="s">
        <v>246</v>
      </c>
      <c r="B3795" s="284" t="s">
        <v>247</v>
      </c>
      <c r="C3795" s="295" t="s">
        <v>207</v>
      </c>
      <c r="D3795" s="295" t="s">
        <v>210</v>
      </c>
      <c r="E3795" s="292">
        <v>9.9599999999999994E-2</v>
      </c>
      <c r="F3795" s="283">
        <v>19.41</v>
      </c>
      <c r="G3795" s="293">
        <v>1.93</v>
      </c>
    </row>
    <row r="3796" spans="1:7" x14ac:dyDescent="0.2">
      <c r="A3796" s="296" t="s">
        <v>213</v>
      </c>
      <c r="B3796" s="297"/>
      <c r="C3796" s="297"/>
      <c r="D3796" s="297"/>
      <c r="E3796" s="297"/>
      <c r="F3796" s="297"/>
      <c r="G3796" s="298">
        <v>5.69</v>
      </c>
    </row>
    <row r="3797" spans="1:7" x14ac:dyDescent="0.2">
      <c r="A3797" s="296" t="s">
        <v>214</v>
      </c>
      <c r="B3797" s="297"/>
      <c r="C3797" s="297"/>
      <c r="D3797" s="297"/>
      <c r="E3797" s="297"/>
      <c r="F3797" s="297"/>
      <c r="G3797" s="298">
        <v>61.44</v>
      </c>
    </row>
    <row r="3798" spans="1:7" x14ac:dyDescent="0.2">
      <c r="A3798" s="296" t="s">
        <v>215</v>
      </c>
      <c r="B3798" s="297"/>
      <c r="C3798" s="297"/>
      <c r="D3798" s="297"/>
      <c r="E3798" s="297"/>
      <c r="F3798" s="297"/>
      <c r="G3798" s="299">
        <v>67.13</v>
      </c>
    </row>
    <row r="3799" spans="1:7" x14ac:dyDescent="0.2">
      <c r="A3799" s="296" t="s">
        <v>2158</v>
      </c>
      <c r="B3799" s="297"/>
      <c r="C3799" s="297"/>
      <c r="D3799" s="297"/>
      <c r="E3799" s="297"/>
      <c r="F3799" s="297"/>
      <c r="G3799" s="298">
        <v>6.55</v>
      </c>
    </row>
    <row r="3800" spans="1:7" x14ac:dyDescent="0.2">
      <c r="A3800" s="296" t="s">
        <v>217</v>
      </c>
      <c r="B3800" s="297"/>
      <c r="C3800" s="297"/>
      <c r="D3800" s="297"/>
      <c r="E3800" s="297"/>
      <c r="F3800" s="297"/>
      <c r="G3800" s="298">
        <v>15.479999999776483</v>
      </c>
    </row>
    <row r="3801" spans="1:7" x14ac:dyDescent="0.2">
      <c r="A3801" s="296" t="s">
        <v>218</v>
      </c>
      <c r="B3801" s="297"/>
      <c r="C3801" s="297"/>
      <c r="D3801" s="297"/>
      <c r="E3801" s="297"/>
      <c r="F3801" s="297"/>
      <c r="G3801" s="298">
        <v>0</v>
      </c>
    </row>
    <row r="3802" spans="1:7" x14ac:dyDescent="0.2">
      <c r="A3802" s="296" t="s">
        <v>219</v>
      </c>
      <c r="B3802" s="297"/>
      <c r="C3802" s="297"/>
      <c r="D3802" s="297"/>
      <c r="E3802" s="297"/>
      <c r="F3802" s="297"/>
      <c r="G3802" s="298">
        <v>22.03</v>
      </c>
    </row>
    <row r="3803" spans="1:7" x14ac:dyDescent="0.2">
      <c r="A3803" s="296" t="s">
        <v>220</v>
      </c>
      <c r="B3803" s="297"/>
      <c r="C3803" s="297"/>
      <c r="D3803" s="297"/>
      <c r="E3803" s="297"/>
      <c r="F3803" s="297"/>
      <c r="G3803" s="299">
        <f>ROUND(G3798+G3802,2)</f>
        <v>89.16</v>
      </c>
    </row>
    <row r="3804" spans="1:7" x14ac:dyDescent="0.2">
      <c r="A3804" s="296" t="s">
        <v>221</v>
      </c>
      <c r="B3804" s="297"/>
      <c r="C3804" s="297"/>
      <c r="D3804" s="297"/>
      <c r="E3804" s="297"/>
      <c r="F3804" s="297"/>
      <c r="G3804" s="298">
        <v>6</v>
      </c>
    </row>
    <row r="3805" spans="1:7" x14ac:dyDescent="0.2">
      <c r="A3805" s="296" t="s">
        <v>222</v>
      </c>
      <c r="B3805" s="297"/>
      <c r="C3805" s="297"/>
      <c r="D3805" s="297"/>
      <c r="E3805" s="297"/>
      <c r="F3805" s="297"/>
      <c r="G3805" s="299">
        <f>ROUND(G3803*G3804,2)</f>
        <v>534.96</v>
      </c>
    </row>
    <row r="3806" spans="1:7" ht="26.25" customHeight="1" x14ac:dyDescent="0.2">
      <c r="A3806" s="300"/>
      <c r="B3806" s="301"/>
      <c r="C3806" s="301"/>
      <c r="D3806" s="301"/>
      <c r="E3806" s="301"/>
      <c r="F3806" s="301"/>
      <c r="G3806" s="302"/>
    </row>
    <row r="3807" spans="1:7" ht="38.25" x14ac:dyDescent="0.2">
      <c r="A3807" s="287" t="s">
        <v>737</v>
      </c>
      <c r="B3807" s="290" t="s">
        <v>738</v>
      </c>
      <c r="C3807" s="291" t="s">
        <v>207</v>
      </c>
      <c r="D3807" s="291" t="s">
        <v>35</v>
      </c>
      <c r="E3807" s="292"/>
      <c r="F3807" s="283"/>
      <c r="G3807" s="293"/>
    </row>
    <row r="3808" spans="1:7" ht="25.5" x14ac:dyDescent="0.2">
      <c r="A3808" s="294">
        <v>377</v>
      </c>
      <c r="B3808" s="284" t="s">
        <v>1342</v>
      </c>
      <c r="C3808" s="295" t="s">
        <v>224</v>
      </c>
      <c r="D3808" s="295" t="s">
        <v>35</v>
      </c>
      <c r="E3808" s="292">
        <v>1</v>
      </c>
      <c r="F3808" s="283">
        <v>40.200000000000003</v>
      </c>
      <c r="G3808" s="293">
        <v>40.200000000000003</v>
      </c>
    </row>
    <row r="3809" spans="1:7" ht="25.5" x14ac:dyDescent="0.2">
      <c r="A3809" s="294" t="s">
        <v>312</v>
      </c>
      <c r="B3809" s="284" t="s">
        <v>313</v>
      </c>
      <c r="C3809" s="295" t="s">
        <v>207</v>
      </c>
      <c r="D3809" s="295" t="s">
        <v>210</v>
      </c>
      <c r="E3809" s="292">
        <v>0.15359999999999999</v>
      </c>
      <c r="F3809" s="283">
        <v>23.53</v>
      </c>
      <c r="G3809" s="293">
        <v>3.61</v>
      </c>
    </row>
    <row r="3810" spans="1:7" ht="25.5" x14ac:dyDescent="0.2">
      <c r="A3810" s="294" t="s">
        <v>246</v>
      </c>
      <c r="B3810" s="284" t="s">
        <v>247</v>
      </c>
      <c r="C3810" s="295" t="s">
        <v>207</v>
      </c>
      <c r="D3810" s="295" t="s">
        <v>210</v>
      </c>
      <c r="E3810" s="292">
        <v>4.8399999999999999E-2</v>
      </c>
      <c r="F3810" s="283">
        <v>19.41</v>
      </c>
      <c r="G3810" s="293">
        <v>0.94</v>
      </c>
    </row>
    <row r="3811" spans="1:7" x14ac:dyDescent="0.2">
      <c r="A3811" s="296" t="s">
        <v>213</v>
      </c>
      <c r="B3811" s="297"/>
      <c r="C3811" s="297"/>
      <c r="D3811" s="297"/>
      <c r="E3811" s="297"/>
      <c r="F3811" s="297"/>
      <c r="G3811" s="298">
        <v>2.77</v>
      </c>
    </row>
    <row r="3812" spans="1:7" x14ac:dyDescent="0.2">
      <c r="A3812" s="296" t="s">
        <v>214</v>
      </c>
      <c r="B3812" s="297"/>
      <c r="C3812" s="297"/>
      <c r="D3812" s="297"/>
      <c r="E3812" s="297"/>
      <c r="F3812" s="297"/>
      <c r="G3812" s="298">
        <v>41.98</v>
      </c>
    </row>
    <row r="3813" spans="1:7" x14ac:dyDescent="0.2">
      <c r="A3813" s="296" t="s">
        <v>215</v>
      </c>
      <c r="B3813" s="297"/>
      <c r="C3813" s="297"/>
      <c r="D3813" s="297"/>
      <c r="E3813" s="297"/>
      <c r="F3813" s="297"/>
      <c r="G3813" s="299">
        <v>44.75</v>
      </c>
    </row>
    <row r="3814" spans="1:7" x14ac:dyDescent="0.2">
      <c r="A3814" s="296" t="s">
        <v>2158</v>
      </c>
      <c r="B3814" s="297"/>
      <c r="C3814" s="297"/>
      <c r="D3814" s="297"/>
      <c r="E3814" s="297"/>
      <c r="F3814" s="297"/>
      <c r="G3814" s="298">
        <v>3.18</v>
      </c>
    </row>
    <row r="3815" spans="1:7" x14ac:dyDescent="0.2">
      <c r="A3815" s="296" t="s">
        <v>217</v>
      </c>
      <c r="B3815" s="297"/>
      <c r="C3815" s="297"/>
      <c r="D3815" s="297"/>
      <c r="E3815" s="297"/>
      <c r="F3815" s="297"/>
      <c r="G3815" s="298">
        <v>10.07</v>
      </c>
    </row>
    <row r="3816" spans="1:7" x14ac:dyDescent="0.2">
      <c r="A3816" s="296" t="s">
        <v>218</v>
      </c>
      <c r="B3816" s="297"/>
      <c r="C3816" s="297"/>
      <c r="D3816" s="297"/>
      <c r="E3816" s="297"/>
      <c r="F3816" s="297"/>
      <c r="G3816" s="298">
        <v>0</v>
      </c>
    </row>
    <row r="3817" spans="1:7" x14ac:dyDescent="0.2">
      <c r="A3817" s="296" t="s">
        <v>219</v>
      </c>
      <c r="B3817" s="297"/>
      <c r="C3817" s="297"/>
      <c r="D3817" s="297"/>
      <c r="E3817" s="297"/>
      <c r="F3817" s="297"/>
      <c r="G3817" s="298">
        <v>13.25</v>
      </c>
    </row>
    <row r="3818" spans="1:7" x14ac:dyDescent="0.2">
      <c r="A3818" s="296" t="s">
        <v>220</v>
      </c>
      <c r="B3818" s="297"/>
      <c r="C3818" s="297"/>
      <c r="D3818" s="297"/>
      <c r="E3818" s="297"/>
      <c r="F3818" s="297"/>
      <c r="G3818" s="299">
        <f>ROUND(G3813+G3817,2)</f>
        <v>58</v>
      </c>
    </row>
    <row r="3819" spans="1:7" x14ac:dyDescent="0.2">
      <c r="A3819" s="296" t="s">
        <v>221</v>
      </c>
      <c r="B3819" s="297"/>
      <c r="C3819" s="297"/>
      <c r="D3819" s="297"/>
      <c r="E3819" s="297"/>
      <c r="F3819" s="297"/>
      <c r="G3819" s="298">
        <v>3</v>
      </c>
    </row>
    <row r="3820" spans="1:7" x14ac:dyDescent="0.2">
      <c r="A3820" s="296" t="s">
        <v>222</v>
      </c>
      <c r="B3820" s="297"/>
      <c r="C3820" s="297"/>
      <c r="D3820" s="297"/>
      <c r="E3820" s="297"/>
      <c r="F3820" s="297"/>
      <c r="G3820" s="299">
        <f>ROUND(G3818*G3819,2)</f>
        <v>174</v>
      </c>
    </row>
    <row r="3821" spans="1:7" x14ac:dyDescent="0.2">
      <c r="A3821" s="300"/>
      <c r="B3821" s="301"/>
      <c r="C3821" s="301"/>
      <c r="D3821" s="301"/>
      <c r="E3821" s="301"/>
      <c r="F3821" s="301"/>
      <c r="G3821" s="302"/>
    </row>
    <row r="3822" spans="1:7" ht="89.25" x14ac:dyDescent="0.2">
      <c r="A3822" s="287" t="s">
        <v>2126</v>
      </c>
      <c r="B3822" s="290" t="s">
        <v>2127</v>
      </c>
      <c r="C3822" s="291" t="s">
        <v>207</v>
      </c>
      <c r="D3822" s="291" t="s">
        <v>35</v>
      </c>
      <c r="E3822" s="292"/>
      <c r="F3822" s="283"/>
      <c r="G3822" s="293"/>
    </row>
    <row r="3823" spans="1:7" ht="51" x14ac:dyDescent="0.2">
      <c r="A3823" s="294" t="s">
        <v>1330</v>
      </c>
      <c r="B3823" s="284" t="s">
        <v>1331</v>
      </c>
      <c r="C3823" s="295" t="s">
        <v>207</v>
      </c>
      <c r="D3823" s="295" t="s">
        <v>35</v>
      </c>
      <c r="E3823" s="292">
        <v>1</v>
      </c>
      <c r="F3823" s="283">
        <v>58.59</v>
      </c>
      <c r="G3823" s="293">
        <v>58.59</v>
      </c>
    </row>
    <row r="3824" spans="1:7" ht="38.25" x14ac:dyDescent="0.2">
      <c r="A3824" s="294" t="s">
        <v>694</v>
      </c>
      <c r="B3824" s="284" t="s">
        <v>695</v>
      </c>
      <c r="C3824" s="295" t="s">
        <v>207</v>
      </c>
      <c r="D3824" s="295" t="s">
        <v>35</v>
      </c>
      <c r="E3824" s="292">
        <v>1</v>
      </c>
      <c r="F3824" s="283">
        <v>177.63</v>
      </c>
      <c r="G3824" s="293">
        <v>177.63</v>
      </c>
    </row>
    <row r="3825" spans="1:7" ht="25.5" x14ac:dyDescent="0.2">
      <c r="A3825" s="294" t="s">
        <v>1334</v>
      </c>
      <c r="B3825" s="284" t="s">
        <v>1335</v>
      </c>
      <c r="C3825" s="295" t="s">
        <v>207</v>
      </c>
      <c r="D3825" s="295" t="s">
        <v>35</v>
      </c>
      <c r="E3825" s="292">
        <v>1</v>
      </c>
      <c r="F3825" s="283">
        <v>47.1</v>
      </c>
      <c r="G3825" s="293">
        <v>47.1</v>
      </c>
    </row>
    <row r="3826" spans="1:7" ht="38.25" x14ac:dyDescent="0.2">
      <c r="A3826" s="294" t="s">
        <v>1340</v>
      </c>
      <c r="B3826" s="284" t="s">
        <v>1341</v>
      </c>
      <c r="C3826" s="295" t="s">
        <v>207</v>
      </c>
      <c r="D3826" s="295" t="s">
        <v>35</v>
      </c>
      <c r="E3826" s="292">
        <v>1</v>
      </c>
      <c r="F3826" s="283">
        <v>344.98</v>
      </c>
      <c r="G3826" s="293">
        <v>344.98</v>
      </c>
    </row>
    <row r="3827" spans="1:7" x14ac:dyDescent="0.2">
      <c r="A3827" s="296" t="s">
        <v>213</v>
      </c>
      <c r="B3827" s="297"/>
      <c r="C3827" s="297"/>
      <c r="D3827" s="297"/>
      <c r="E3827" s="297"/>
      <c r="F3827" s="297"/>
      <c r="G3827" s="298">
        <v>39.15</v>
      </c>
    </row>
    <row r="3828" spans="1:7" x14ac:dyDescent="0.2">
      <c r="A3828" s="296" t="s">
        <v>214</v>
      </c>
      <c r="B3828" s="297"/>
      <c r="C3828" s="297"/>
      <c r="D3828" s="297"/>
      <c r="E3828" s="297"/>
      <c r="F3828" s="297"/>
      <c r="G3828" s="298">
        <v>589.15</v>
      </c>
    </row>
    <row r="3829" spans="1:7" x14ac:dyDescent="0.2">
      <c r="A3829" s="296" t="s">
        <v>215</v>
      </c>
      <c r="B3829" s="297"/>
      <c r="C3829" s="297"/>
      <c r="D3829" s="297"/>
      <c r="E3829" s="297"/>
      <c r="F3829" s="297"/>
      <c r="G3829" s="299">
        <v>628.29999999999995</v>
      </c>
    </row>
    <row r="3830" spans="1:7" x14ac:dyDescent="0.2">
      <c r="A3830" s="296" t="s">
        <v>2158</v>
      </c>
      <c r="B3830" s="297"/>
      <c r="C3830" s="297"/>
      <c r="D3830" s="297"/>
      <c r="E3830" s="297"/>
      <c r="F3830" s="297"/>
      <c r="G3830" s="298">
        <v>45.03</v>
      </c>
    </row>
    <row r="3831" spans="1:7" x14ac:dyDescent="0.2">
      <c r="A3831" s="296" t="s">
        <v>217</v>
      </c>
      <c r="B3831" s="297"/>
      <c r="C3831" s="297"/>
      <c r="D3831" s="297"/>
      <c r="E3831" s="297"/>
      <c r="F3831" s="297"/>
      <c r="G3831" s="298">
        <v>141.40000000000006</v>
      </c>
    </row>
    <row r="3832" spans="1:7" x14ac:dyDescent="0.2">
      <c r="A3832" s="296" t="s">
        <v>218</v>
      </c>
      <c r="B3832" s="297"/>
      <c r="C3832" s="297"/>
      <c r="D3832" s="297"/>
      <c r="E3832" s="297"/>
      <c r="F3832" s="297"/>
      <c r="G3832" s="298">
        <v>0</v>
      </c>
    </row>
    <row r="3833" spans="1:7" x14ac:dyDescent="0.2">
      <c r="A3833" s="296" t="s">
        <v>219</v>
      </c>
      <c r="B3833" s="297"/>
      <c r="C3833" s="297"/>
      <c r="D3833" s="297"/>
      <c r="E3833" s="297"/>
      <c r="F3833" s="297"/>
      <c r="G3833" s="298">
        <v>186.43000000000006</v>
      </c>
    </row>
    <row r="3834" spans="1:7" x14ac:dyDescent="0.2">
      <c r="A3834" s="296" t="s">
        <v>220</v>
      </c>
      <c r="B3834" s="297"/>
      <c r="C3834" s="297"/>
      <c r="D3834" s="297"/>
      <c r="E3834" s="297"/>
      <c r="F3834" s="297"/>
      <c r="G3834" s="299">
        <f>ROUND(G3829+G3833,2)</f>
        <v>814.73</v>
      </c>
    </row>
    <row r="3835" spans="1:7" x14ac:dyDescent="0.2">
      <c r="A3835" s="296" t="s">
        <v>221</v>
      </c>
      <c r="B3835" s="297"/>
      <c r="C3835" s="297"/>
      <c r="D3835" s="297"/>
      <c r="E3835" s="297"/>
      <c r="F3835" s="297"/>
      <c r="G3835" s="298">
        <v>6</v>
      </c>
    </row>
    <row r="3836" spans="1:7" x14ac:dyDescent="0.2">
      <c r="A3836" s="296" t="s">
        <v>222</v>
      </c>
      <c r="B3836" s="297"/>
      <c r="C3836" s="297"/>
      <c r="D3836" s="297"/>
      <c r="E3836" s="297"/>
      <c r="F3836" s="297"/>
      <c r="G3836" s="299">
        <f>ROUND(G3834*G3835,2)</f>
        <v>4888.38</v>
      </c>
    </row>
    <row r="3837" spans="1:7" ht="12.75" customHeight="1" x14ac:dyDescent="0.2">
      <c r="A3837" s="238" t="s">
        <v>2132</v>
      </c>
      <c r="B3837" s="239"/>
      <c r="C3837" s="239"/>
      <c r="D3837" s="239"/>
      <c r="E3837" s="239"/>
      <c r="F3837" s="239"/>
      <c r="G3837" s="240"/>
    </row>
    <row r="3838" spans="1:7" ht="25.5" x14ac:dyDescent="0.2">
      <c r="A3838" s="287" t="s">
        <v>82</v>
      </c>
      <c r="B3838" s="290" t="s">
        <v>83</v>
      </c>
      <c r="C3838" s="291" t="s">
        <v>207</v>
      </c>
      <c r="D3838" s="291" t="s">
        <v>37</v>
      </c>
      <c r="E3838" s="292"/>
      <c r="F3838" s="283"/>
      <c r="G3838" s="293"/>
    </row>
    <row r="3839" spans="1:7" x14ac:dyDescent="0.2">
      <c r="A3839" s="294" t="s">
        <v>288</v>
      </c>
      <c r="B3839" s="284" t="s">
        <v>289</v>
      </c>
      <c r="C3839" s="295" t="s">
        <v>207</v>
      </c>
      <c r="D3839" s="295" t="s">
        <v>210</v>
      </c>
      <c r="E3839" s="292">
        <v>0.5</v>
      </c>
      <c r="F3839" s="283">
        <v>21.66</v>
      </c>
      <c r="G3839" s="293">
        <v>10.83</v>
      </c>
    </row>
    <row r="3840" spans="1:7" ht="25.5" x14ac:dyDescent="0.2">
      <c r="A3840" s="294" t="s">
        <v>246</v>
      </c>
      <c r="B3840" s="284" t="s">
        <v>247</v>
      </c>
      <c r="C3840" s="295" t="s">
        <v>207</v>
      </c>
      <c r="D3840" s="295" t="s">
        <v>210</v>
      </c>
      <c r="E3840" s="292">
        <v>0.5</v>
      </c>
      <c r="F3840" s="283">
        <v>19.41</v>
      </c>
      <c r="G3840" s="293">
        <v>9.7100000000000009</v>
      </c>
    </row>
    <row r="3841" spans="1:7" ht="25.5" x14ac:dyDescent="0.2">
      <c r="A3841" s="294" t="s">
        <v>387</v>
      </c>
      <c r="B3841" s="284" t="s">
        <v>388</v>
      </c>
      <c r="C3841" s="295" t="s">
        <v>224</v>
      </c>
      <c r="D3841" s="295" t="s">
        <v>35</v>
      </c>
      <c r="E3841" s="292">
        <v>2</v>
      </c>
      <c r="F3841" s="283">
        <v>0.44</v>
      </c>
      <c r="G3841" s="293">
        <v>0.88</v>
      </c>
    </row>
    <row r="3842" spans="1:7" ht="51" x14ac:dyDescent="0.2">
      <c r="A3842" s="294" t="s">
        <v>389</v>
      </c>
      <c r="B3842" s="284" t="s">
        <v>390</v>
      </c>
      <c r="C3842" s="295" t="s">
        <v>224</v>
      </c>
      <c r="D3842" s="295" t="s">
        <v>37</v>
      </c>
      <c r="E3842" s="292">
        <v>1</v>
      </c>
      <c r="F3842" s="283">
        <v>943.67</v>
      </c>
      <c r="G3842" s="293">
        <v>943.67</v>
      </c>
    </row>
    <row r="3843" spans="1:7" x14ac:dyDescent="0.2">
      <c r="A3843" s="296" t="s">
        <v>213</v>
      </c>
      <c r="B3843" s="297"/>
      <c r="C3843" s="297"/>
      <c r="D3843" s="297"/>
      <c r="E3843" s="297"/>
      <c r="F3843" s="297"/>
      <c r="G3843" s="298">
        <v>11.29</v>
      </c>
    </row>
    <row r="3844" spans="1:7" x14ac:dyDescent="0.2">
      <c r="A3844" s="296" t="s">
        <v>214</v>
      </c>
      <c r="B3844" s="297"/>
      <c r="C3844" s="297"/>
      <c r="D3844" s="297"/>
      <c r="E3844" s="297"/>
      <c r="F3844" s="297"/>
      <c r="G3844" s="298">
        <v>953.79000000000008</v>
      </c>
    </row>
    <row r="3845" spans="1:7" x14ac:dyDescent="0.2">
      <c r="A3845" s="296" t="s">
        <v>215</v>
      </c>
      <c r="B3845" s="297"/>
      <c r="C3845" s="297"/>
      <c r="D3845" s="297"/>
      <c r="E3845" s="297"/>
      <c r="F3845" s="297"/>
      <c r="G3845" s="299">
        <v>965.08</v>
      </c>
    </row>
    <row r="3846" spans="1:7" x14ac:dyDescent="0.2">
      <c r="A3846" s="296" t="s">
        <v>2158</v>
      </c>
      <c r="B3846" s="297"/>
      <c r="C3846" s="297"/>
      <c r="D3846" s="297"/>
      <c r="E3846" s="297"/>
      <c r="F3846" s="297"/>
      <c r="G3846" s="298">
        <v>12.98</v>
      </c>
    </row>
    <row r="3847" spans="1:7" x14ac:dyDescent="0.2">
      <c r="A3847" s="296" t="s">
        <v>217</v>
      </c>
      <c r="B3847" s="297"/>
      <c r="C3847" s="297"/>
      <c r="D3847" s="297"/>
      <c r="E3847" s="297"/>
      <c r="F3847" s="297"/>
      <c r="G3847" s="298">
        <v>205.39999999977647</v>
      </c>
    </row>
    <row r="3848" spans="1:7" x14ac:dyDescent="0.2">
      <c r="A3848" s="296" t="s">
        <v>218</v>
      </c>
      <c r="B3848" s="297"/>
      <c r="C3848" s="297"/>
      <c r="D3848" s="297"/>
      <c r="E3848" s="297"/>
      <c r="F3848" s="297"/>
      <c r="G3848" s="298">
        <v>0</v>
      </c>
    </row>
    <row r="3849" spans="1:7" x14ac:dyDescent="0.2">
      <c r="A3849" s="296" t="s">
        <v>219</v>
      </c>
      <c r="B3849" s="297"/>
      <c r="C3849" s="297"/>
      <c r="D3849" s="297"/>
      <c r="E3849" s="297"/>
      <c r="F3849" s="297"/>
      <c r="G3849" s="298">
        <v>218.38</v>
      </c>
    </row>
    <row r="3850" spans="1:7" x14ac:dyDescent="0.2">
      <c r="A3850" s="296" t="s">
        <v>220</v>
      </c>
      <c r="B3850" s="297"/>
      <c r="C3850" s="297"/>
      <c r="D3850" s="297"/>
      <c r="E3850" s="297"/>
      <c r="F3850" s="297"/>
      <c r="G3850" s="299">
        <f>ROUND(G3845+G3849,2)</f>
        <v>1183.46</v>
      </c>
    </row>
    <row r="3851" spans="1:7" x14ac:dyDescent="0.2">
      <c r="A3851" s="296" t="s">
        <v>221</v>
      </c>
      <c r="B3851" s="297"/>
      <c r="C3851" s="297"/>
      <c r="D3851" s="297"/>
      <c r="E3851" s="297"/>
      <c r="F3851" s="297"/>
      <c r="G3851" s="298">
        <v>0.8</v>
      </c>
    </row>
    <row r="3852" spans="1:7" x14ac:dyDescent="0.2">
      <c r="A3852" s="296" t="s">
        <v>222</v>
      </c>
      <c r="B3852" s="297"/>
      <c r="C3852" s="297"/>
      <c r="D3852" s="297"/>
      <c r="E3852" s="297"/>
      <c r="F3852" s="297"/>
      <c r="G3852" s="299">
        <f>ROUND(G3850*G3851,2)</f>
        <v>946.77</v>
      </c>
    </row>
    <row r="3853" spans="1:7" x14ac:dyDescent="0.2">
      <c r="A3853" s="300"/>
      <c r="B3853" s="301"/>
      <c r="C3853" s="301"/>
      <c r="D3853" s="301"/>
      <c r="E3853" s="301"/>
      <c r="F3853" s="301"/>
      <c r="G3853" s="302"/>
    </row>
    <row r="3854" spans="1:7" ht="38.25" x14ac:dyDescent="0.2">
      <c r="A3854" s="287" t="s">
        <v>739</v>
      </c>
      <c r="B3854" s="290" t="s">
        <v>740</v>
      </c>
      <c r="C3854" s="291" t="s">
        <v>207</v>
      </c>
      <c r="D3854" s="291" t="s">
        <v>37</v>
      </c>
      <c r="E3854" s="292"/>
      <c r="F3854" s="283"/>
      <c r="G3854" s="293"/>
    </row>
    <row r="3855" spans="1:7" ht="25.5" x14ac:dyDescent="0.2">
      <c r="A3855" s="294" t="s">
        <v>1187</v>
      </c>
      <c r="B3855" s="284" t="s">
        <v>1188</v>
      </c>
      <c r="C3855" s="295" t="s">
        <v>207</v>
      </c>
      <c r="D3855" s="295" t="s">
        <v>210</v>
      </c>
      <c r="E3855" s="292">
        <v>1.8688</v>
      </c>
      <c r="F3855" s="283">
        <v>22.02</v>
      </c>
      <c r="G3855" s="293">
        <v>41.14</v>
      </c>
    </row>
    <row r="3856" spans="1:7" ht="25.5" x14ac:dyDescent="0.2">
      <c r="A3856" s="294" t="s">
        <v>246</v>
      </c>
      <c r="B3856" s="284" t="s">
        <v>247</v>
      </c>
      <c r="C3856" s="295" t="s">
        <v>207</v>
      </c>
      <c r="D3856" s="295" t="s">
        <v>210</v>
      </c>
      <c r="E3856" s="292">
        <v>1.3375999999999999</v>
      </c>
      <c r="F3856" s="283">
        <v>19.41</v>
      </c>
      <c r="G3856" s="293">
        <v>25.97</v>
      </c>
    </row>
    <row r="3857" spans="1:7" x14ac:dyDescent="0.2">
      <c r="A3857" s="294" t="s">
        <v>1343</v>
      </c>
      <c r="B3857" s="284" t="s">
        <v>1344</v>
      </c>
      <c r="C3857" s="295" t="s">
        <v>224</v>
      </c>
      <c r="D3857" s="295" t="s">
        <v>39</v>
      </c>
      <c r="E3857" s="292">
        <v>0.58650000000000002</v>
      </c>
      <c r="F3857" s="283">
        <v>42.55</v>
      </c>
      <c r="G3857" s="293">
        <v>24.96</v>
      </c>
    </row>
    <row r="3858" spans="1:7" ht="51" x14ac:dyDescent="0.2">
      <c r="A3858" s="294" t="s">
        <v>1207</v>
      </c>
      <c r="B3858" s="284" t="s">
        <v>1208</v>
      </c>
      <c r="C3858" s="295" t="s">
        <v>224</v>
      </c>
      <c r="D3858" s="295" t="s">
        <v>39</v>
      </c>
      <c r="E3858" s="292">
        <v>3.9300000000000002E-2</v>
      </c>
      <c r="F3858" s="283">
        <v>3.83</v>
      </c>
      <c r="G3858" s="293">
        <v>0.15</v>
      </c>
    </row>
    <row r="3859" spans="1:7" ht="63.75" x14ac:dyDescent="0.2">
      <c r="A3859" s="294" t="s">
        <v>1345</v>
      </c>
      <c r="B3859" s="284" t="s">
        <v>1346</v>
      </c>
      <c r="C3859" s="295" t="s">
        <v>224</v>
      </c>
      <c r="D3859" s="295" t="s">
        <v>37</v>
      </c>
      <c r="E3859" s="292">
        <v>1.0049999999999999</v>
      </c>
      <c r="F3859" s="283">
        <v>918.4</v>
      </c>
      <c r="G3859" s="293">
        <v>922.99</v>
      </c>
    </row>
    <row r="3860" spans="1:7" x14ac:dyDescent="0.2">
      <c r="A3860" s="296" t="s">
        <v>213</v>
      </c>
      <c r="B3860" s="297"/>
      <c r="C3860" s="297"/>
      <c r="D3860" s="297"/>
      <c r="E3860" s="297"/>
      <c r="F3860" s="297"/>
      <c r="G3860" s="298">
        <v>37.44</v>
      </c>
    </row>
    <row r="3861" spans="1:7" x14ac:dyDescent="0.2">
      <c r="A3861" s="296" t="s">
        <v>214</v>
      </c>
      <c r="B3861" s="297"/>
      <c r="C3861" s="297"/>
      <c r="D3861" s="297"/>
      <c r="E3861" s="297"/>
      <c r="F3861" s="297"/>
      <c r="G3861" s="298">
        <v>977.77</v>
      </c>
    </row>
    <row r="3862" spans="1:7" x14ac:dyDescent="0.2">
      <c r="A3862" s="296" t="s">
        <v>215</v>
      </c>
      <c r="B3862" s="297"/>
      <c r="C3862" s="297"/>
      <c r="D3862" s="297"/>
      <c r="E3862" s="297"/>
      <c r="F3862" s="297"/>
      <c r="G3862" s="299">
        <v>1015.21</v>
      </c>
    </row>
    <row r="3863" spans="1:7" x14ac:dyDescent="0.2">
      <c r="A3863" s="296" t="s">
        <v>2158</v>
      </c>
      <c r="B3863" s="297"/>
      <c r="C3863" s="297"/>
      <c r="D3863" s="297"/>
      <c r="E3863" s="297"/>
      <c r="F3863" s="297"/>
      <c r="G3863" s="298">
        <v>43.06</v>
      </c>
    </row>
    <row r="3864" spans="1:7" x14ac:dyDescent="0.2">
      <c r="A3864" s="296" t="s">
        <v>217</v>
      </c>
      <c r="B3864" s="297"/>
      <c r="C3864" s="297"/>
      <c r="D3864" s="297"/>
      <c r="E3864" s="297"/>
      <c r="F3864" s="297"/>
      <c r="G3864" s="298">
        <v>222.23000000022353</v>
      </c>
    </row>
    <row r="3865" spans="1:7" x14ac:dyDescent="0.2">
      <c r="A3865" s="296" t="s">
        <v>218</v>
      </c>
      <c r="B3865" s="297"/>
      <c r="C3865" s="297"/>
      <c r="D3865" s="297"/>
      <c r="E3865" s="297"/>
      <c r="F3865" s="297"/>
      <c r="G3865" s="298">
        <v>0</v>
      </c>
    </row>
    <row r="3866" spans="1:7" x14ac:dyDescent="0.2">
      <c r="A3866" s="296" t="s">
        <v>219</v>
      </c>
      <c r="B3866" s="297"/>
      <c r="C3866" s="297"/>
      <c r="D3866" s="297"/>
      <c r="E3866" s="297"/>
      <c r="F3866" s="297"/>
      <c r="G3866" s="298">
        <v>265.28999999999996</v>
      </c>
    </row>
    <row r="3867" spans="1:7" x14ac:dyDescent="0.2">
      <c r="A3867" s="296" t="s">
        <v>220</v>
      </c>
      <c r="B3867" s="297"/>
      <c r="C3867" s="297"/>
      <c r="D3867" s="297"/>
      <c r="E3867" s="297"/>
      <c r="F3867" s="297"/>
      <c r="G3867" s="299">
        <f>ROUND(G3862+G3866,2)</f>
        <v>1280.5</v>
      </c>
    </row>
    <row r="3868" spans="1:7" x14ac:dyDescent="0.2">
      <c r="A3868" s="296" t="s">
        <v>221</v>
      </c>
      <c r="B3868" s="297"/>
      <c r="C3868" s="297"/>
      <c r="D3868" s="297"/>
      <c r="E3868" s="297"/>
      <c r="F3868" s="297"/>
      <c r="G3868" s="298">
        <v>1.23</v>
      </c>
    </row>
    <row r="3869" spans="1:7" x14ac:dyDescent="0.2">
      <c r="A3869" s="296" t="s">
        <v>222</v>
      </c>
      <c r="B3869" s="297"/>
      <c r="C3869" s="297"/>
      <c r="D3869" s="297"/>
      <c r="E3869" s="297"/>
      <c r="F3869" s="297"/>
      <c r="G3869" s="299">
        <f>ROUND(G3867*G3868,2)</f>
        <v>1575.02</v>
      </c>
    </row>
    <row r="3870" spans="1:7" x14ac:dyDescent="0.2">
      <c r="A3870" s="300"/>
      <c r="B3870" s="301"/>
      <c r="C3870" s="301"/>
      <c r="D3870" s="301"/>
      <c r="E3870" s="301"/>
      <c r="F3870" s="301"/>
      <c r="G3870" s="302"/>
    </row>
    <row r="3871" spans="1:7" ht="25.5" x14ac:dyDescent="0.2">
      <c r="A3871" s="287" t="s">
        <v>84</v>
      </c>
      <c r="B3871" s="290" t="s">
        <v>85</v>
      </c>
      <c r="C3871" s="291" t="s">
        <v>207</v>
      </c>
      <c r="D3871" s="291" t="s">
        <v>35</v>
      </c>
      <c r="E3871" s="292"/>
      <c r="F3871" s="283"/>
      <c r="G3871" s="293"/>
    </row>
    <row r="3872" spans="1:7" x14ac:dyDescent="0.2">
      <c r="A3872" s="294" t="s">
        <v>288</v>
      </c>
      <c r="B3872" s="284" t="s">
        <v>289</v>
      </c>
      <c r="C3872" s="295" t="s">
        <v>207</v>
      </c>
      <c r="D3872" s="295" t="s">
        <v>210</v>
      </c>
      <c r="E3872" s="292">
        <v>0.25</v>
      </c>
      <c r="F3872" s="283">
        <v>21.66</v>
      </c>
      <c r="G3872" s="293">
        <v>5.41</v>
      </c>
    </row>
    <row r="3873" spans="1:7" ht="38.25" x14ac:dyDescent="0.2">
      <c r="A3873" s="294" t="s">
        <v>391</v>
      </c>
      <c r="B3873" s="284" t="s">
        <v>392</v>
      </c>
      <c r="C3873" s="295" t="s">
        <v>224</v>
      </c>
      <c r="D3873" s="295" t="s">
        <v>35</v>
      </c>
      <c r="E3873" s="292">
        <v>1</v>
      </c>
      <c r="F3873" s="283">
        <v>69.17</v>
      </c>
      <c r="G3873" s="293">
        <v>69.17</v>
      </c>
    </row>
    <row r="3874" spans="1:7" x14ac:dyDescent="0.2">
      <c r="A3874" s="296" t="s">
        <v>213</v>
      </c>
      <c r="B3874" s="297"/>
      <c r="C3874" s="297"/>
      <c r="D3874" s="297"/>
      <c r="E3874" s="297"/>
      <c r="F3874" s="297"/>
      <c r="G3874" s="298">
        <v>3.09</v>
      </c>
    </row>
    <row r="3875" spans="1:7" x14ac:dyDescent="0.2">
      <c r="A3875" s="296" t="s">
        <v>214</v>
      </c>
      <c r="B3875" s="297"/>
      <c r="C3875" s="297"/>
      <c r="D3875" s="297"/>
      <c r="E3875" s="297"/>
      <c r="F3875" s="297"/>
      <c r="G3875" s="298">
        <v>71.489999999999995</v>
      </c>
    </row>
    <row r="3876" spans="1:7" x14ac:dyDescent="0.2">
      <c r="A3876" s="296" t="s">
        <v>215</v>
      </c>
      <c r="B3876" s="297"/>
      <c r="C3876" s="297"/>
      <c r="D3876" s="297"/>
      <c r="E3876" s="297"/>
      <c r="F3876" s="297"/>
      <c r="G3876" s="299">
        <v>74.58</v>
      </c>
    </row>
    <row r="3877" spans="1:7" x14ac:dyDescent="0.2">
      <c r="A3877" s="296" t="s">
        <v>2158</v>
      </c>
      <c r="B3877" s="297"/>
      <c r="C3877" s="297"/>
      <c r="D3877" s="297"/>
      <c r="E3877" s="297"/>
      <c r="F3877" s="297"/>
      <c r="G3877" s="298">
        <v>3.56</v>
      </c>
    </row>
    <row r="3878" spans="1:7" x14ac:dyDescent="0.2">
      <c r="A3878" s="296" t="s">
        <v>217</v>
      </c>
      <c r="B3878" s="297"/>
      <c r="C3878" s="297"/>
      <c r="D3878" s="297"/>
      <c r="E3878" s="297"/>
      <c r="F3878" s="297"/>
      <c r="G3878" s="298">
        <v>16.41</v>
      </c>
    </row>
    <row r="3879" spans="1:7" x14ac:dyDescent="0.2">
      <c r="A3879" s="296" t="s">
        <v>218</v>
      </c>
      <c r="B3879" s="297"/>
      <c r="C3879" s="297"/>
      <c r="D3879" s="297"/>
      <c r="E3879" s="297"/>
      <c r="F3879" s="297"/>
      <c r="G3879" s="298">
        <v>0</v>
      </c>
    </row>
    <row r="3880" spans="1:7" x14ac:dyDescent="0.2">
      <c r="A3880" s="296" t="s">
        <v>219</v>
      </c>
      <c r="B3880" s="297"/>
      <c r="C3880" s="297"/>
      <c r="D3880" s="297"/>
      <c r="E3880" s="297"/>
      <c r="F3880" s="297"/>
      <c r="G3880" s="298">
        <v>19.97</v>
      </c>
    </row>
    <row r="3881" spans="1:7" x14ac:dyDescent="0.2">
      <c r="A3881" s="296" t="s">
        <v>220</v>
      </c>
      <c r="B3881" s="297"/>
      <c r="C3881" s="297"/>
      <c r="D3881" s="297"/>
      <c r="E3881" s="297"/>
      <c r="F3881" s="297"/>
      <c r="G3881" s="299">
        <f>ROUND(G3876+G3880,2)</f>
        <v>94.55</v>
      </c>
    </row>
    <row r="3882" spans="1:7" x14ac:dyDescent="0.2">
      <c r="A3882" s="296" t="s">
        <v>221</v>
      </c>
      <c r="B3882" s="297"/>
      <c r="C3882" s="297"/>
      <c r="D3882" s="297"/>
      <c r="E3882" s="297"/>
      <c r="F3882" s="297"/>
      <c r="G3882" s="298">
        <v>2</v>
      </c>
    </row>
    <row r="3883" spans="1:7" x14ac:dyDescent="0.2">
      <c r="A3883" s="296" t="s">
        <v>222</v>
      </c>
      <c r="B3883" s="297"/>
      <c r="C3883" s="297"/>
      <c r="D3883" s="297"/>
      <c r="E3883" s="297"/>
      <c r="F3883" s="297"/>
      <c r="G3883" s="299">
        <f>ROUND(G3881*G3882,2)</f>
        <v>189.1</v>
      </c>
    </row>
    <row r="3884" spans="1:7" x14ac:dyDescent="0.2">
      <c r="A3884" s="300"/>
      <c r="B3884" s="301"/>
      <c r="C3884" s="301"/>
      <c r="D3884" s="301"/>
      <c r="E3884" s="301"/>
      <c r="F3884" s="301"/>
      <c r="G3884" s="302"/>
    </row>
    <row r="3885" spans="1:7" x14ac:dyDescent="0.2">
      <c r="A3885" s="287" t="s">
        <v>86</v>
      </c>
      <c r="B3885" s="290" t="s">
        <v>87</v>
      </c>
      <c r="C3885" s="291" t="s">
        <v>207</v>
      </c>
      <c r="D3885" s="291" t="s">
        <v>35</v>
      </c>
      <c r="E3885" s="292"/>
      <c r="F3885" s="283"/>
      <c r="G3885" s="293"/>
    </row>
    <row r="3886" spans="1:7" x14ac:dyDescent="0.2">
      <c r="A3886" s="294" t="s">
        <v>288</v>
      </c>
      <c r="B3886" s="284" t="s">
        <v>289</v>
      </c>
      <c r="C3886" s="295" t="s">
        <v>207</v>
      </c>
      <c r="D3886" s="295" t="s">
        <v>210</v>
      </c>
      <c r="E3886" s="292">
        <v>0.25</v>
      </c>
      <c r="F3886" s="283">
        <v>21.66</v>
      </c>
      <c r="G3886" s="293">
        <v>5.41</v>
      </c>
    </row>
    <row r="3887" spans="1:7" ht="25.5" x14ac:dyDescent="0.2">
      <c r="A3887" s="294" t="s">
        <v>393</v>
      </c>
      <c r="B3887" s="284" t="s">
        <v>394</v>
      </c>
      <c r="C3887" s="295" t="s">
        <v>224</v>
      </c>
      <c r="D3887" s="295" t="s">
        <v>35</v>
      </c>
      <c r="E3887" s="292">
        <v>1</v>
      </c>
      <c r="F3887" s="283">
        <v>60.17</v>
      </c>
      <c r="G3887" s="293">
        <v>60.17</v>
      </c>
    </row>
    <row r="3888" spans="1:7" x14ac:dyDescent="0.2">
      <c r="A3888" s="296" t="s">
        <v>213</v>
      </c>
      <c r="B3888" s="297"/>
      <c r="C3888" s="297"/>
      <c r="D3888" s="297"/>
      <c r="E3888" s="297"/>
      <c r="F3888" s="297"/>
      <c r="G3888" s="298">
        <v>3.09</v>
      </c>
    </row>
    <row r="3889" spans="1:7" x14ac:dyDescent="0.2">
      <c r="A3889" s="296" t="s">
        <v>214</v>
      </c>
      <c r="B3889" s="297"/>
      <c r="C3889" s="297"/>
      <c r="D3889" s="297"/>
      <c r="E3889" s="297"/>
      <c r="F3889" s="297"/>
      <c r="G3889" s="298">
        <v>62.489999999999995</v>
      </c>
    </row>
    <row r="3890" spans="1:7" x14ac:dyDescent="0.2">
      <c r="A3890" s="296" t="s">
        <v>215</v>
      </c>
      <c r="B3890" s="297"/>
      <c r="C3890" s="297"/>
      <c r="D3890" s="297"/>
      <c r="E3890" s="297"/>
      <c r="F3890" s="297"/>
      <c r="G3890" s="299">
        <v>65.58</v>
      </c>
    </row>
    <row r="3891" spans="1:7" x14ac:dyDescent="0.2">
      <c r="A3891" s="296" t="s">
        <v>2158</v>
      </c>
      <c r="B3891" s="297"/>
      <c r="C3891" s="297"/>
      <c r="D3891" s="297"/>
      <c r="E3891" s="297"/>
      <c r="F3891" s="297"/>
      <c r="G3891" s="298">
        <v>3.56</v>
      </c>
    </row>
    <row r="3892" spans="1:7" x14ac:dyDescent="0.2">
      <c r="A3892" s="296" t="s">
        <v>217</v>
      </c>
      <c r="B3892" s="297"/>
      <c r="C3892" s="297"/>
      <c r="D3892" s="297"/>
      <c r="E3892" s="297"/>
      <c r="F3892" s="297"/>
      <c r="G3892" s="298">
        <v>14.52</v>
      </c>
    </row>
    <row r="3893" spans="1:7" x14ac:dyDescent="0.2">
      <c r="A3893" s="296" t="s">
        <v>218</v>
      </c>
      <c r="B3893" s="297"/>
      <c r="C3893" s="297"/>
      <c r="D3893" s="297"/>
      <c r="E3893" s="297"/>
      <c r="F3893" s="297"/>
      <c r="G3893" s="298">
        <v>0</v>
      </c>
    </row>
    <row r="3894" spans="1:7" x14ac:dyDescent="0.2">
      <c r="A3894" s="296" t="s">
        <v>219</v>
      </c>
      <c r="B3894" s="297"/>
      <c r="C3894" s="297"/>
      <c r="D3894" s="297"/>
      <c r="E3894" s="297"/>
      <c r="F3894" s="297"/>
      <c r="G3894" s="298">
        <v>18.079999999999998</v>
      </c>
    </row>
    <row r="3895" spans="1:7" x14ac:dyDescent="0.2">
      <c r="A3895" s="296" t="s">
        <v>220</v>
      </c>
      <c r="B3895" s="297"/>
      <c r="C3895" s="297"/>
      <c r="D3895" s="297"/>
      <c r="E3895" s="297"/>
      <c r="F3895" s="297"/>
      <c r="G3895" s="299">
        <f>ROUND(G3890+G3894,2)</f>
        <v>83.66</v>
      </c>
    </row>
    <row r="3896" spans="1:7" x14ac:dyDescent="0.2">
      <c r="A3896" s="296" t="s">
        <v>221</v>
      </c>
      <c r="B3896" s="297"/>
      <c r="C3896" s="297"/>
      <c r="D3896" s="297"/>
      <c r="E3896" s="297"/>
      <c r="F3896" s="297"/>
      <c r="G3896" s="298">
        <v>6</v>
      </c>
    </row>
    <row r="3897" spans="1:7" x14ac:dyDescent="0.2">
      <c r="A3897" s="296" t="s">
        <v>222</v>
      </c>
      <c r="B3897" s="297"/>
      <c r="C3897" s="297"/>
      <c r="D3897" s="297"/>
      <c r="E3897" s="297"/>
      <c r="F3897" s="297"/>
      <c r="G3897" s="299">
        <f>ROUND(G3895*G3896,2)</f>
        <v>501.96</v>
      </c>
    </row>
    <row r="3898" spans="1:7" x14ac:dyDescent="0.2">
      <c r="A3898" s="300"/>
      <c r="B3898" s="301"/>
      <c r="C3898" s="301"/>
      <c r="D3898" s="301"/>
      <c r="E3898" s="301"/>
      <c r="F3898" s="301"/>
      <c r="G3898" s="302"/>
    </row>
    <row r="3899" spans="1:7" ht="38.25" x14ac:dyDescent="0.2">
      <c r="A3899" s="287" t="s">
        <v>2128</v>
      </c>
      <c r="B3899" s="290" t="s">
        <v>2129</v>
      </c>
      <c r="C3899" s="291" t="s">
        <v>207</v>
      </c>
      <c r="D3899" s="291" t="s">
        <v>35</v>
      </c>
      <c r="E3899" s="292"/>
      <c r="F3899" s="283"/>
      <c r="G3899" s="293"/>
    </row>
    <row r="3900" spans="1:7" ht="25.5" x14ac:dyDescent="0.2">
      <c r="A3900" s="294">
        <v>3148</v>
      </c>
      <c r="B3900" s="284" t="s">
        <v>1228</v>
      </c>
      <c r="C3900" s="295" t="s">
        <v>224</v>
      </c>
      <c r="D3900" s="295" t="s">
        <v>35</v>
      </c>
      <c r="E3900" s="292">
        <v>5.5999999999999999E-3</v>
      </c>
      <c r="F3900" s="283">
        <v>10.91</v>
      </c>
      <c r="G3900" s="293">
        <v>0.06</v>
      </c>
    </row>
    <row r="3901" spans="1:7" ht="38.25" x14ac:dyDescent="0.2">
      <c r="A3901" s="294" t="s">
        <v>310</v>
      </c>
      <c r="B3901" s="284" t="s">
        <v>311</v>
      </c>
      <c r="C3901" s="295" t="s">
        <v>207</v>
      </c>
      <c r="D3901" s="295" t="s">
        <v>210</v>
      </c>
      <c r="E3901" s="292">
        <v>0.5</v>
      </c>
      <c r="F3901" s="283">
        <v>20.07</v>
      </c>
      <c r="G3901" s="293">
        <v>10.039999999999999</v>
      </c>
    </row>
    <row r="3902" spans="1:7" ht="25.5" x14ac:dyDescent="0.2">
      <c r="A3902" s="294" t="s">
        <v>312</v>
      </c>
      <c r="B3902" s="284" t="s">
        <v>313</v>
      </c>
      <c r="C3902" s="295" t="s">
        <v>207</v>
      </c>
      <c r="D3902" s="295" t="s">
        <v>210</v>
      </c>
      <c r="E3902" s="292">
        <v>0.3</v>
      </c>
      <c r="F3902" s="283">
        <v>23.53</v>
      </c>
      <c r="G3902" s="293">
        <v>7.06</v>
      </c>
    </row>
    <row r="3903" spans="1:7" ht="76.5" x14ac:dyDescent="0.2">
      <c r="A3903" s="294" t="s">
        <v>2133</v>
      </c>
      <c r="B3903" s="284" t="s">
        <v>2134</v>
      </c>
      <c r="C3903" s="295" t="s">
        <v>224</v>
      </c>
      <c r="D3903" s="295" t="s">
        <v>35</v>
      </c>
      <c r="E3903" s="292">
        <v>1</v>
      </c>
      <c r="F3903" s="283">
        <v>136.71</v>
      </c>
      <c r="G3903" s="293">
        <v>136.71</v>
      </c>
    </row>
    <row r="3904" spans="1:7" x14ac:dyDescent="0.2">
      <c r="A3904" s="296" t="s">
        <v>213</v>
      </c>
      <c r="B3904" s="297"/>
      <c r="C3904" s="297"/>
      <c r="D3904" s="297"/>
      <c r="E3904" s="297"/>
      <c r="F3904" s="297"/>
      <c r="G3904" s="298">
        <v>10.1</v>
      </c>
    </row>
    <row r="3905" spans="1:7" x14ac:dyDescent="0.2">
      <c r="A3905" s="296" t="s">
        <v>214</v>
      </c>
      <c r="B3905" s="297"/>
      <c r="C3905" s="297"/>
      <c r="D3905" s="297"/>
      <c r="E3905" s="297"/>
      <c r="F3905" s="297"/>
      <c r="G3905" s="298">
        <v>143.77000000000001</v>
      </c>
    </row>
    <row r="3906" spans="1:7" x14ac:dyDescent="0.2">
      <c r="A3906" s="296" t="s">
        <v>215</v>
      </c>
      <c r="B3906" s="297"/>
      <c r="C3906" s="297"/>
      <c r="D3906" s="297"/>
      <c r="E3906" s="297"/>
      <c r="F3906" s="297"/>
      <c r="G3906" s="299">
        <v>153.87</v>
      </c>
    </row>
    <row r="3907" spans="1:7" x14ac:dyDescent="0.2">
      <c r="A3907" s="296" t="s">
        <v>2158</v>
      </c>
      <c r="B3907" s="297"/>
      <c r="C3907" s="297"/>
      <c r="D3907" s="297"/>
      <c r="E3907" s="297"/>
      <c r="F3907" s="297"/>
      <c r="G3907" s="298">
        <v>11.62</v>
      </c>
    </row>
    <row r="3908" spans="1:7" x14ac:dyDescent="0.2">
      <c r="A3908" s="296" t="s">
        <v>217</v>
      </c>
      <c r="B3908" s="297"/>
      <c r="C3908" s="297"/>
      <c r="D3908" s="297"/>
      <c r="E3908" s="297"/>
      <c r="F3908" s="297"/>
      <c r="G3908" s="298">
        <v>34.750000000000007</v>
      </c>
    </row>
    <row r="3909" spans="1:7" x14ac:dyDescent="0.2">
      <c r="A3909" s="296" t="s">
        <v>218</v>
      </c>
      <c r="B3909" s="297"/>
      <c r="C3909" s="297"/>
      <c r="D3909" s="297"/>
      <c r="E3909" s="297"/>
      <c r="F3909" s="297"/>
      <c r="G3909" s="298">
        <v>0</v>
      </c>
    </row>
    <row r="3910" spans="1:7" x14ac:dyDescent="0.2">
      <c r="A3910" s="296" t="s">
        <v>219</v>
      </c>
      <c r="B3910" s="297"/>
      <c r="C3910" s="297"/>
      <c r="D3910" s="297"/>
      <c r="E3910" s="297"/>
      <c r="F3910" s="297"/>
      <c r="G3910" s="298">
        <v>46.370000000000005</v>
      </c>
    </row>
    <row r="3911" spans="1:7" x14ac:dyDescent="0.2">
      <c r="A3911" s="296" t="s">
        <v>220</v>
      </c>
      <c r="B3911" s="297"/>
      <c r="C3911" s="297"/>
      <c r="D3911" s="297"/>
      <c r="E3911" s="297"/>
      <c r="F3911" s="297"/>
      <c r="G3911" s="299">
        <f>ROUND(G3906+G3910,2)</f>
        <v>200.24</v>
      </c>
    </row>
    <row r="3912" spans="1:7" x14ac:dyDescent="0.2">
      <c r="A3912" s="296" t="s">
        <v>221</v>
      </c>
      <c r="B3912" s="297"/>
      <c r="C3912" s="297"/>
      <c r="D3912" s="297"/>
      <c r="E3912" s="297"/>
      <c r="F3912" s="297"/>
      <c r="G3912" s="298">
        <v>6</v>
      </c>
    </row>
    <row r="3913" spans="1:7" x14ac:dyDescent="0.2">
      <c r="A3913" s="296" t="s">
        <v>222</v>
      </c>
      <c r="B3913" s="297"/>
      <c r="C3913" s="297"/>
      <c r="D3913" s="297"/>
      <c r="E3913" s="297"/>
      <c r="F3913" s="297"/>
      <c r="G3913" s="299">
        <f>ROUND(G3911*G3912,2)</f>
        <v>1201.44</v>
      </c>
    </row>
    <row r="3914" spans="1:7" x14ac:dyDescent="0.2">
      <c r="A3914" s="300"/>
      <c r="B3914" s="301"/>
      <c r="C3914" s="301"/>
      <c r="D3914" s="301"/>
      <c r="E3914" s="301"/>
      <c r="F3914" s="301"/>
      <c r="G3914" s="302"/>
    </row>
    <row r="3915" spans="1:7" x14ac:dyDescent="0.2">
      <c r="A3915" s="287" t="s">
        <v>1942</v>
      </c>
      <c r="B3915" s="288" t="s">
        <v>742</v>
      </c>
      <c r="C3915" s="288"/>
      <c r="D3915" s="288"/>
      <c r="E3915" s="288"/>
      <c r="F3915" s="288"/>
      <c r="G3915" s="289"/>
    </row>
    <row r="3916" spans="1:7" ht="51" x14ac:dyDescent="0.2">
      <c r="A3916" s="287" t="s">
        <v>743</v>
      </c>
      <c r="B3916" s="290" t="s">
        <v>744</v>
      </c>
      <c r="C3916" s="291" t="s">
        <v>207</v>
      </c>
      <c r="D3916" s="291" t="s">
        <v>35</v>
      </c>
      <c r="E3916" s="292"/>
      <c r="F3916" s="283"/>
      <c r="G3916" s="293"/>
    </row>
    <row r="3917" spans="1:7" ht="51" x14ac:dyDescent="0.2">
      <c r="A3917" s="294" t="s">
        <v>1347</v>
      </c>
      <c r="B3917" s="284" t="s">
        <v>1348</v>
      </c>
      <c r="C3917" s="295" t="s">
        <v>207</v>
      </c>
      <c r="D3917" s="295" t="s">
        <v>234</v>
      </c>
      <c r="E3917" s="292">
        <v>7.4899999999999994E-2</v>
      </c>
      <c r="F3917" s="283">
        <v>0.68</v>
      </c>
      <c r="G3917" s="293">
        <v>0.05</v>
      </c>
    </row>
    <row r="3918" spans="1:7" ht="25.5" x14ac:dyDescent="0.2">
      <c r="A3918" s="294">
        <v>36355</v>
      </c>
      <c r="B3918" s="284" t="s">
        <v>1349</v>
      </c>
      <c r="C3918" s="295" t="s">
        <v>224</v>
      </c>
      <c r="D3918" s="295" t="s">
        <v>35</v>
      </c>
      <c r="E3918" s="292">
        <v>1</v>
      </c>
      <c r="F3918" s="283">
        <v>11.54</v>
      </c>
      <c r="G3918" s="293">
        <v>11.54</v>
      </c>
    </row>
    <row r="3919" spans="1:7" ht="38.25" x14ac:dyDescent="0.2">
      <c r="A3919" s="294" t="s">
        <v>310</v>
      </c>
      <c r="B3919" s="284" t="s">
        <v>311</v>
      </c>
      <c r="C3919" s="295" t="s">
        <v>207</v>
      </c>
      <c r="D3919" s="295" t="s">
        <v>210</v>
      </c>
      <c r="E3919" s="292">
        <v>0.10929999999999999</v>
      </c>
      <c r="F3919" s="283">
        <v>20.07</v>
      </c>
      <c r="G3919" s="293">
        <v>2.19</v>
      </c>
    </row>
    <row r="3920" spans="1:7" ht="25.5" x14ac:dyDescent="0.2">
      <c r="A3920" s="294" t="s">
        <v>312</v>
      </c>
      <c r="B3920" s="284" t="s">
        <v>313</v>
      </c>
      <c r="C3920" s="295" t="s">
        <v>207</v>
      </c>
      <c r="D3920" s="295" t="s">
        <v>210</v>
      </c>
      <c r="E3920" s="292">
        <v>0.10929999999999999</v>
      </c>
      <c r="F3920" s="283">
        <v>23.53</v>
      </c>
      <c r="G3920" s="293">
        <v>2.57</v>
      </c>
    </row>
    <row r="3921" spans="1:7" x14ac:dyDescent="0.2">
      <c r="A3921" s="296" t="s">
        <v>213</v>
      </c>
      <c r="B3921" s="297"/>
      <c r="C3921" s="297"/>
      <c r="D3921" s="297"/>
      <c r="E3921" s="297"/>
      <c r="F3921" s="297"/>
      <c r="G3921" s="298">
        <v>2.86</v>
      </c>
    </row>
    <row r="3922" spans="1:7" x14ac:dyDescent="0.2">
      <c r="A3922" s="296" t="s">
        <v>214</v>
      </c>
      <c r="B3922" s="297"/>
      <c r="C3922" s="297"/>
      <c r="D3922" s="297"/>
      <c r="E3922" s="297"/>
      <c r="F3922" s="297"/>
      <c r="G3922" s="298">
        <v>13.5</v>
      </c>
    </row>
    <row r="3923" spans="1:7" x14ac:dyDescent="0.2">
      <c r="A3923" s="296" t="s">
        <v>215</v>
      </c>
      <c r="B3923" s="297"/>
      <c r="C3923" s="297"/>
      <c r="D3923" s="297"/>
      <c r="E3923" s="297"/>
      <c r="F3923" s="297"/>
      <c r="G3923" s="299">
        <v>16.36</v>
      </c>
    </row>
    <row r="3924" spans="1:7" x14ac:dyDescent="0.2">
      <c r="A3924" s="296" t="s">
        <v>2158</v>
      </c>
      <c r="B3924" s="297"/>
      <c r="C3924" s="297"/>
      <c r="D3924" s="297"/>
      <c r="E3924" s="297"/>
      <c r="F3924" s="297"/>
      <c r="G3924" s="298">
        <v>3.28</v>
      </c>
    </row>
    <row r="3925" spans="1:7" x14ac:dyDescent="0.2">
      <c r="A3925" s="296" t="s">
        <v>217</v>
      </c>
      <c r="B3925" s="297"/>
      <c r="C3925" s="297"/>
      <c r="D3925" s="297"/>
      <c r="E3925" s="297"/>
      <c r="F3925" s="297"/>
      <c r="G3925" s="298">
        <v>4.1200000000000019</v>
      </c>
    </row>
    <row r="3926" spans="1:7" x14ac:dyDescent="0.2">
      <c r="A3926" s="296" t="s">
        <v>218</v>
      </c>
      <c r="B3926" s="297"/>
      <c r="C3926" s="297"/>
      <c r="D3926" s="297"/>
      <c r="E3926" s="297"/>
      <c r="F3926" s="297"/>
      <c r="G3926" s="298">
        <v>0</v>
      </c>
    </row>
    <row r="3927" spans="1:7" x14ac:dyDescent="0.2">
      <c r="A3927" s="296" t="s">
        <v>219</v>
      </c>
      <c r="B3927" s="297"/>
      <c r="C3927" s="297"/>
      <c r="D3927" s="297"/>
      <c r="E3927" s="297"/>
      <c r="F3927" s="297"/>
      <c r="G3927" s="298">
        <v>7.4000000000000021</v>
      </c>
    </row>
    <row r="3928" spans="1:7" x14ac:dyDescent="0.2">
      <c r="A3928" s="296" t="s">
        <v>220</v>
      </c>
      <c r="B3928" s="297"/>
      <c r="C3928" s="297"/>
      <c r="D3928" s="297"/>
      <c r="E3928" s="297"/>
      <c r="F3928" s="297"/>
      <c r="G3928" s="299">
        <f>ROUND(G3923+G3927,2)</f>
        <v>23.76</v>
      </c>
    </row>
    <row r="3929" spans="1:7" x14ac:dyDescent="0.2">
      <c r="A3929" s="296" t="s">
        <v>221</v>
      </c>
      <c r="B3929" s="297"/>
      <c r="C3929" s="297"/>
      <c r="D3929" s="297"/>
      <c r="E3929" s="297"/>
      <c r="F3929" s="297"/>
      <c r="G3929" s="298">
        <v>15</v>
      </c>
    </row>
    <row r="3930" spans="1:7" x14ac:dyDescent="0.2">
      <c r="A3930" s="296" t="s">
        <v>222</v>
      </c>
      <c r="B3930" s="297"/>
      <c r="C3930" s="297"/>
      <c r="D3930" s="297"/>
      <c r="E3930" s="297"/>
      <c r="F3930" s="297"/>
      <c r="G3930" s="299">
        <f>ROUND(G3928*G3929,2)</f>
        <v>356.4</v>
      </c>
    </row>
    <row r="3931" spans="1:7" x14ac:dyDescent="0.2">
      <c r="A3931" s="300"/>
      <c r="B3931" s="301"/>
      <c r="C3931" s="301"/>
      <c r="D3931" s="301"/>
      <c r="E3931" s="301"/>
      <c r="F3931" s="301"/>
      <c r="G3931" s="302"/>
    </row>
    <row r="3932" spans="1:7" ht="51" x14ac:dyDescent="0.2">
      <c r="A3932" s="287" t="s">
        <v>505</v>
      </c>
      <c r="B3932" s="290" t="s">
        <v>506</v>
      </c>
      <c r="C3932" s="291" t="s">
        <v>207</v>
      </c>
      <c r="D3932" s="291" t="s">
        <v>40</v>
      </c>
      <c r="E3932" s="292"/>
      <c r="F3932" s="283"/>
      <c r="G3932" s="293"/>
    </row>
    <row r="3933" spans="1:7" x14ac:dyDescent="0.2">
      <c r="A3933" s="294">
        <v>38383</v>
      </c>
      <c r="B3933" s="284" t="s">
        <v>309</v>
      </c>
      <c r="C3933" s="295" t="s">
        <v>224</v>
      </c>
      <c r="D3933" s="295" t="s">
        <v>35</v>
      </c>
      <c r="E3933" s="292">
        <v>1.35E-2</v>
      </c>
      <c r="F3933" s="283">
        <v>2.38</v>
      </c>
      <c r="G3933" s="293">
        <v>0.03</v>
      </c>
    </row>
    <row r="3934" spans="1:7" ht="38.25" x14ac:dyDescent="0.2">
      <c r="A3934" s="294" t="s">
        <v>310</v>
      </c>
      <c r="B3934" s="284" t="s">
        <v>311</v>
      </c>
      <c r="C3934" s="295" t="s">
        <v>207</v>
      </c>
      <c r="D3934" s="295" t="s">
        <v>210</v>
      </c>
      <c r="E3934" s="292">
        <v>0.24249999999999999</v>
      </c>
      <c r="F3934" s="283">
        <v>20.07</v>
      </c>
      <c r="G3934" s="293">
        <v>4.87</v>
      </c>
    </row>
    <row r="3935" spans="1:7" ht="25.5" x14ac:dyDescent="0.2">
      <c r="A3935" s="294" t="s">
        <v>312</v>
      </c>
      <c r="B3935" s="284" t="s">
        <v>313</v>
      </c>
      <c r="C3935" s="295" t="s">
        <v>207</v>
      </c>
      <c r="D3935" s="295" t="s">
        <v>210</v>
      </c>
      <c r="E3935" s="292">
        <v>0.24249999999999999</v>
      </c>
      <c r="F3935" s="283">
        <v>23.53</v>
      </c>
      <c r="G3935" s="293">
        <v>5.71</v>
      </c>
    </row>
    <row r="3936" spans="1:7" ht="25.5" x14ac:dyDescent="0.2">
      <c r="A3936" s="294">
        <v>9867</v>
      </c>
      <c r="B3936" s="284" t="s">
        <v>1244</v>
      </c>
      <c r="C3936" s="295" t="s">
        <v>224</v>
      </c>
      <c r="D3936" s="295" t="s">
        <v>40</v>
      </c>
      <c r="E3936" s="292">
        <v>1.0548999999999999</v>
      </c>
      <c r="F3936" s="283">
        <v>4.33</v>
      </c>
      <c r="G3936" s="293">
        <v>4.57</v>
      </c>
    </row>
    <row r="3937" spans="1:7" x14ac:dyDescent="0.2">
      <c r="A3937" s="296" t="s">
        <v>213</v>
      </c>
      <c r="B3937" s="297"/>
      <c r="C3937" s="297"/>
      <c r="D3937" s="297"/>
      <c r="E3937" s="297"/>
      <c r="F3937" s="297"/>
      <c r="G3937" s="298">
        <v>6.33</v>
      </c>
    </row>
    <row r="3938" spans="1:7" x14ac:dyDescent="0.2">
      <c r="A3938" s="296" t="s">
        <v>214</v>
      </c>
      <c r="B3938" s="297"/>
      <c r="C3938" s="297"/>
      <c r="D3938" s="297"/>
      <c r="E3938" s="297"/>
      <c r="F3938" s="297"/>
      <c r="G3938" s="298">
        <v>8.84</v>
      </c>
    </row>
    <row r="3939" spans="1:7" x14ac:dyDescent="0.2">
      <c r="A3939" s="296" t="s">
        <v>215</v>
      </c>
      <c r="B3939" s="297"/>
      <c r="C3939" s="297"/>
      <c r="D3939" s="297"/>
      <c r="E3939" s="297"/>
      <c r="F3939" s="297"/>
      <c r="G3939" s="299">
        <v>15.17</v>
      </c>
    </row>
    <row r="3940" spans="1:7" x14ac:dyDescent="0.2">
      <c r="A3940" s="296" t="s">
        <v>2158</v>
      </c>
      <c r="B3940" s="297"/>
      <c r="C3940" s="297"/>
      <c r="D3940" s="297"/>
      <c r="E3940" s="297"/>
      <c r="F3940" s="297"/>
      <c r="G3940" s="298">
        <v>7.2800000002235175</v>
      </c>
    </row>
    <row r="3941" spans="1:7" x14ac:dyDescent="0.2">
      <c r="A3941" s="296" t="s">
        <v>217</v>
      </c>
      <c r="B3941" s="297"/>
      <c r="C3941" s="297"/>
      <c r="D3941" s="297"/>
      <c r="E3941" s="297"/>
      <c r="F3941" s="297"/>
      <c r="G3941" s="298">
        <v>4.72</v>
      </c>
    </row>
    <row r="3942" spans="1:7" x14ac:dyDescent="0.2">
      <c r="A3942" s="296" t="s">
        <v>218</v>
      </c>
      <c r="B3942" s="297"/>
      <c r="C3942" s="297"/>
      <c r="D3942" s="297"/>
      <c r="E3942" s="297"/>
      <c r="F3942" s="297"/>
      <c r="G3942" s="298">
        <v>0</v>
      </c>
    </row>
    <row r="3943" spans="1:7" x14ac:dyDescent="0.2">
      <c r="A3943" s="296" t="s">
        <v>219</v>
      </c>
      <c r="B3943" s="297"/>
      <c r="C3943" s="297"/>
      <c r="D3943" s="297"/>
      <c r="E3943" s="297"/>
      <c r="F3943" s="297"/>
      <c r="G3943" s="298">
        <v>12.000000000000002</v>
      </c>
    </row>
    <row r="3944" spans="1:7" x14ac:dyDescent="0.2">
      <c r="A3944" s="296" t="s">
        <v>220</v>
      </c>
      <c r="B3944" s="297"/>
      <c r="C3944" s="297"/>
      <c r="D3944" s="297"/>
      <c r="E3944" s="297"/>
      <c r="F3944" s="297"/>
      <c r="G3944" s="299">
        <f>ROUND(G3939+G3943,2)</f>
        <v>27.17</v>
      </c>
    </row>
    <row r="3945" spans="1:7" x14ac:dyDescent="0.2">
      <c r="A3945" s="296" t="s">
        <v>221</v>
      </c>
      <c r="B3945" s="297"/>
      <c r="C3945" s="297"/>
      <c r="D3945" s="297"/>
      <c r="E3945" s="297"/>
      <c r="F3945" s="297"/>
      <c r="G3945" s="298">
        <v>30</v>
      </c>
    </row>
    <row r="3946" spans="1:7" x14ac:dyDescent="0.2">
      <c r="A3946" s="296" t="s">
        <v>222</v>
      </c>
      <c r="B3946" s="297"/>
      <c r="C3946" s="297"/>
      <c r="D3946" s="297"/>
      <c r="E3946" s="297"/>
      <c r="F3946" s="297"/>
      <c r="G3946" s="299">
        <f>ROUND(G3944*G3945,2)</f>
        <v>815.1</v>
      </c>
    </row>
    <row r="3947" spans="1:7" x14ac:dyDescent="0.2">
      <c r="A3947" s="300"/>
      <c r="B3947" s="301"/>
      <c r="C3947" s="301"/>
      <c r="D3947" s="301"/>
      <c r="E3947" s="301"/>
      <c r="F3947" s="301"/>
      <c r="G3947" s="302"/>
    </row>
    <row r="3948" spans="1:7" x14ac:dyDescent="0.2">
      <c r="A3948" s="287">
        <v>16</v>
      </c>
      <c r="B3948" s="288" t="s">
        <v>41</v>
      </c>
      <c r="C3948" s="288"/>
      <c r="D3948" s="288"/>
      <c r="E3948" s="288"/>
      <c r="F3948" s="288"/>
      <c r="G3948" s="289"/>
    </row>
    <row r="3949" spans="1:7" x14ac:dyDescent="0.2">
      <c r="A3949" s="287" t="s">
        <v>784</v>
      </c>
      <c r="B3949" s="288" t="s">
        <v>47</v>
      </c>
      <c r="C3949" s="288"/>
      <c r="D3949" s="288"/>
      <c r="E3949" s="288"/>
      <c r="F3949" s="288"/>
      <c r="G3949" s="289"/>
    </row>
    <row r="3950" spans="1:7" ht="25.5" x14ac:dyDescent="0.2">
      <c r="A3950" s="287" t="s">
        <v>170</v>
      </c>
      <c r="B3950" s="290" t="s">
        <v>171</v>
      </c>
      <c r="C3950" s="291" t="s">
        <v>207</v>
      </c>
      <c r="D3950" s="291" t="s">
        <v>35</v>
      </c>
      <c r="E3950" s="292"/>
      <c r="F3950" s="283"/>
      <c r="G3950" s="293"/>
    </row>
    <row r="3951" spans="1:7" ht="25.5" x14ac:dyDescent="0.2">
      <c r="A3951" s="294" t="s">
        <v>395</v>
      </c>
      <c r="B3951" s="284" t="s">
        <v>396</v>
      </c>
      <c r="C3951" s="295" t="s">
        <v>207</v>
      </c>
      <c r="D3951" s="295" t="s">
        <v>210</v>
      </c>
      <c r="E3951" s="292">
        <v>0.61699999999999999</v>
      </c>
      <c r="F3951" s="283">
        <v>22.33</v>
      </c>
      <c r="G3951" s="293">
        <v>13.78</v>
      </c>
    </row>
    <row r="3952" spans="1:7" x14ac:dyDescent="0.2">
      <c r="A3952" s="294">
        <v>1106</v>
      </c>
      <c r="B3952" s="284" t="s">
        <v>397</v>
      </c>
      <c r="C3952" s="295" t="s">
        <v>224</v>
      </c>
      <c r="D3952" s="295" t="s">
        <v>39</v>
      </c>
      <c r="E3952" s="292">
        <v>9.5364000000000004</v>
      </c>
      <c r="F3952" s="283">
        <v>1.1399999999999999</v>
      </c>
      <c r="G3952" s="293">
        <v>10.87</v>
      </c>
    </row>
    <row r="3953" spans="1:7" ht="51" x14ac:dyDescent="0.2">
      <c r="A3953" s="294">
        <v>1347</v>
      </c>
      <c r="B3953" s="284" t="s">
        <v>398</v>
      </c>
      <c r="C3953" s="295" t="s">
        <v>224</v>
      </c>
      <c r="D3953" s="295" t="s">
        <v>37</v>
      </c>
      <c r="E3953" s="292">
        <v>0.1</v>
      </c>
      <c r="F3953" s="283">
        <v>50.75</v>
      </c>
      <c r="G3953" s="293">
        <v>5.08</v>
      </c>
    </row>
    <row r="3954" spans="1:7" x14ac:dyDescent="0.2">
      <c r="A3954" s="294">
        <v>1379</v>
      </c>
      <c r="B3954" s="284" t="s">
        <v>379</v>
      </c>
      <c r="C3954" s="295" t="s">
        <v>224</v>
      </c>
      <c r="D3954" s="295" t="s">
        <v>39</v>
      </c>
      <c r="E3954" s="292">
        <v>16.6417</v>
      </c>
      <c r="F3954" s="283">
        <v>0.67</v>
      </c>
      <c r="G3954" s="293">
        <v>11.15</v>
      </c>
    </row>
    <row r="3955" spans="1:7" x14ac:dyDescent="0.2">
      <c r="A3955" s="294">
        <v>34</v>
      </c>
      <c r="B3955" s="284" t="s">
        <v>399</v>
      </c>
      <c r="C3955" s="295" t="s">
        <v>224</v>
      </c>
      <c r="D3955" s="295" t="s">
        <v>39</v>
      </c>
      <c r="E3955" s="292">
        <v>0.58299999999999996</v>
      </c>
      <c r="F3955" s="283">
        <v>6.23</v>
      </c>
      <c r="G3955" s="293">
        <v>3.63</v>
      </c>
    </row>
    <row r="3956" spans="1:7" x14ac:dyDescent="0.2">
      <c r="A3956" s="294">
        <v>38383</v>
      </c>
      <c r="B3956" s="284" t="s">
        <v>309</v>
      </c>
      <c r="C3956" s="295" t="s">
        <v>224</v>
      </c>
      <c r="D3956" s="295" t="s">
        <v>35</v>
      </c>
      <c r="E3956" s="292">
        <v>0.4627</v>
      </c>
      <c r="F3956" s="283">
        <v>2.38</v>
      </c>
      <c r="G3956" s="293">
        <v>1.1000000000000001</v>
      </c>
    </row>
    <row r="3957" spans="1:7" ht="25.5" x14ac:dyDescent="0.2">
      <c r="A3957" s="294" t="s">
        <v>400</v>
      </c>
      <c r="B3957" s="284" t="s">
        <v>401</v>
      </c>
      <c r="C3957" s="295" t="s">
        <v>224</v>
      </c>
      <c r="D3957" s="295" t="s">
        <v>35</v>
      </c>
      <c r="E3957" s="292">
        <v>1</v>
      </c>
      <c r="F3957" s="283">
        <v>7943.89</v>
      </c>
      <c r="G3957" s="293">
        <v>7943.89</v>
      </c>
    </row>
    <row r="3958" spans="1:7" ht="38.25" x14ac:dyDescent="0.2">
      <c r="A3958" s="294">
        <v>43132</v>
      </c>
      <c r="B3958" s="284" t="s">
        <v>279</v>
      </c>
      <c r="C3958" s="295" t="s">
        <v>224</v>
      </c>
      <c r="D3958" s="295" t="s">
        <v>39</v>
      </c>
      <c r="E3958" s="292">
        <v>1.2E-2</v>
      </c>
      <c r="F3958" s="283">
        <v>21.66</v>
      </c>
      <c r="G3958" s="293">
        <v>0.26</v>
      </c>
    </row>
    <row r="3959" spans="1:7" ht="25.5" x14ac:dyDescent="0.2">
      <c r="A3959" s="294">
        <v>4509</v>
      </c>
      <c r="B3959" s="284" t="s">
        <v>242</v>
      </c>
      <c r="C3959" s="295" t="s">
        <v>224</v>
      </c>
      <c r="D3959" s="295" t="s">
        <v>40</v>
      </c>
      <c r="E3959" s="292">
        <v>0.73333000000000004</v>
      </c>
      <c r="F3959" s="283">
        <v>4.13</v>
      </c>
      <c r="G3959" s="293">
        <v>3.03</v>
      </c>
    </row>
    <row r="3960" spans="1:7" ht="25.5" x14ac:dyDescent="0.2">
      <c r="A3960" s="294">
        <v>4718</v>
      </c>
      <c r="B3960" s="284" t="s">
        <v>298</v>
      </c>
      <c r="C3960" s="295" t="s">
        <v>224</v>
      </c>
      <c r="D3960" s="295" t="s">
        <v>38</v>
      </c>
      <c r="E3960" s="292">
        <v>1.2460000000000001E-2</v>
      </c>
      <c r="F3960" s="283">
        <v>78.19</v>
      </c>
      <c r="G3960" s="293">
        <v>0.97</v>
      </c>
    </row>
    <row r="3961" spans="1:7" ht="25.5" x14ac:dyDescent="0.2">
      <c r="A3961" s="294">
        <v>654</v>
      </c>
      <c r="B3961" s="284" t="s">
        <v>402</v>
      </c>
      <c r="C3961" s="295" t="s">
        <v>224</v>
      </c>
      <c r="D3961" s="295" t="s">
        <v>35</v>
      </c>
      <c r="E3961" s="292">
        <v>16</v>
      </c>
      <c r="F3961" s="283">
        <v>4.66</v>
      </c>
      <c r="G3961" s="293">
        <v>74.56</v>
      </c>
    </row>
    <row r="3962" spans="1:7" x14ac:dyDescent="0.2">
      <c r="A3962" s="294" t="s">
        <v>288</v>
      </c>
      <c r="B3962" s="284" t="s">
        <v>289</v>
      </c>
      <c r="C3962" s="295" t="s">
        <v>207</v>
      </c>
      <c r="D3962" s="295" t="s">
        <v>210</v>
      </c>
      <c r="E3962" s="292">
        <v>2.32098</v>
      </c>
      <c r="F3962" s="283">
        <v>21.66</v>
      </c>
      <c r="G3962" s="293">
        <v>50.26</v>
      </c>
    </row>
    <row r="3963" spans="1:7" x14ac:dyDescent="0.2">
      <c r="A3963" s="294" t="s">
        <v>403</v>
      </c>
      <c r="B3963" s="284" t="s">
        <v>404</v>
      </c>
      <c r="C3963" s="295" t="s">
        <v>207</v>
      </c>
      <c r="D3963" s="295" t="s">
        <v>210</v>
      </c>
      <c r="E3963" s="292">
        <v>0.69410000000000005</v>
      </c>
      <c r="F3963" s="283">
        <v>23.33</v>
      </c>
      <c r="G3963" s="293">
        <v>16.190000000000001</v>
      </c>
    </row>
    <row r="3964" spans="1:7" ht="25.5" x14ac:dyDescent="0.2">
      <c r="A3964" s="294" t="s">
        <v>246</v>
      </c>
      <c r="B3964" s="284" t="s">
        <v>247</v>
      </c>
      <c r="C3964" s="295" t="s">
        <v>207</v>
      </c>
      <c r="D3964" s="295" t="s">
        <v>210</v>
      </c>
      <c r="E3964" s="292">
        <v>3.0664799999999999</v>
      </c>
      <c r="F3964" s="283">
        <v>19.41</v>
      </c>
      <c r="G3964" s="293">
        <v>59.53</v>
      </c>
    </row>
    <row r="3965" spans="1:7" ht="25.5" x14ac:dyDescent="0.2">
      <c r="A3965" s="294" t="s">
        <v>380</v>
      </c>
      <c r="B3965" s="284" t="s">
        <v>381</v>
      </c>
      <c r="C3965" s="295" t="s">
        <v>224</v>
      </c>
      <c r="D3965" s="295" t="s">
        <v>38</v>
      </c>
      <c r="E3965" s="292">
        <v>5.9080000000000001E-2</v>
      </c>
      <c r="F3965" s="283">
        <v>170</v>
      </c>
      <c r="G3965" s="293">
        <v>10.039999999999999</v>
      </c>
    </row>
    <row r="3966" spans="1:7" ht="25.5" x14ac:dyDescent="0.2">
      <c r="A3966" s="294" t="s">
        <v>405</v>
      </c>
      <c r="B3966" s="284" t="s">
        <v>406</v>
      </c>
      <c r="C3966" s="295" t="s">
        <v>224</v>
      </c>
      <c r="D3966" s="295" t="s">
        <v>315</v>
      </c>
      <c r="E3966" s="292">
        <v>0.3085</v>
      </c>
      <c r="F3966" s="283">
        <v>14.15</v>
      </c>
      <c r="G3966" s="293">
        <v>4.37</v>
      </c>
    </row>
    <row r="3967" spans="1:7" ht="51" x14ac:dyDescent="0.2">
      <c r="A3967" s="294" t="s">
        <v>407</v>
      </c>
      <c r="B3967" s="284" t="s">
        <v>408</v>
      </c>
      <c r="C3967" s="295" t="s">
        <v>224</v>
      </c>
      <c r="D3967" s="295" t="s">
        <v>315</v>
      </c>
      <c r="E3967" s="292">
        <v>0.3856</v>
      </c>
      <c r="F3967" s="283">
        <v>33.35</v>
      </c>
      <c r="G3967" s="293">
        <v>12.86</v>
      </c>
    </row>
    <row r="3968" spans="1:7" x14ac:dyDescent="0.2">
      <c r="A3968" s="296" t="s">
        <v>213</v>
      </c>
      <c r="B3968" s="297"/>
      <c r="C3968" s="297"/>
      <c r="D3968" s="297"/>
      <c r="E3968" s="297"/>
      <c r="F3968" s="297"/>
      <c r="G3968" s="298">
        <v>75.52</v>
      </c>
    </row>
    <row r="3969" spans="1:7" x14ac:dyDescent="0.2">
      <c r="A3969" s="296" t="s">
        <v>214</v>
      </c>
      <c r="B3969" s="297"/>
      <c r="C3969" s="297"/>
      <c r="D3969" s="297"/>
      <c r="E3969" s="297"/>
      <c r="F3969" s="297"/>
      <c r="G3969" s="298">
        <v>8146.0599999999995</v>
      </c>
    </row>
    <row r="3970" spans="1:7" x14ac:dyDescent="0.2">
      <c r="A3970" s="296" t="s">
        <v>215</v>
      </c>
      <c r="B3970" s="297"/>
      <c r="C3970" s="297"/>
      <c r="D3970" s="297"/>
      <c r="E3970" s="297"/>
      <c r="F3970" s="297"/>
      <c r="G3970" s="299">
        <v>8221.58</v>
      </c>
    </row>
    <row r="3971" spans="1:7" x14ac:dyDescent="0.2">
      <c r="A3971" s="296" t="s">
        <v>2158</v>
      </c>
      <c r="B3971" s="297"/>
      <c r="C3971" s="297"/>
      <c r="D3971" s="297"/>
      <c r="E3971" s="297"/>
      <c r="F3971" s="297"/>
      <c r="G3971" s="298">
        <v>86.85</v>
      </c>
    </row>
    <row r="3972" spans="1:7" x14ac:dyDescent="0.2">
      <c r="A3972" s="296" t="s">
        <v>217</v>
      </c>
      <c r="B3972" s="297"/>
      <c r="C3972" s="297"/>
      <c r="D3972" s="297"/>
      <c r="E3972" s="297"/>
      <c r="F3972" s="297"/>
      <c r="G3972" s="298">
        <v>1744.7700000000009</v>
      </c>
    </row>
    <row r="3973" spans="1:7" x14ac:dyDescent="0.2">
      <c r="A3973" s="296" t="s">
        <v>218</v>
      </c>
      <c r="B3973" s="297"/>
      <c r="C3973" s="297"/>
      <c r="D3973" s="297"/>
      <c r="E3973" s="297"/>
      <c r="F3973" s="297"/>
      <c r="G3973" s="298">
        <v>0</v>
      </c>
    </row>
    <row r="3974" spans="1:7" x14ac:dyDescent="0.2">
      <c r="A3974" s="296" t="s">
        <v>219</v>
      </c>
      <c r="B3974" s="297"/>
      <c r="C3974" s="297"/>
      <c r="D3974" s="297"/>
      <c r="E3974" s="297"/>
      <c r="F3974" s="297"/>
      <c r="G3974" s="298">
        <v>1831.6200000000008</v>
      </c>
    </row>
    <row r="3975" spans="1:7" x14ac:dyDescent="0.2">
      <c r="A3975" s="296" t="s">
        <v>220</v>
      </c>
      <c r="B3975" s="297"/>
      <c r="C3975" s="297"/>
      <c r="D3975" s="297"/>
      <c r="E3975" s="297"/>
      <c r="F3975" s="297"/>
      <c r="G3975" s="299">
        <f>ROUND(G3970+G3974,2)</f>
        <v>10053.200000000001</v>
      </c>
    </row>
    <row r="3976" spans="1:7" x14ac:dyDescent="0.2">
      <c r="A3976" s="296" t="s">
        <v>221</v>
      </c>
      <c r="B3976" s="297"/>
      <c r="C3976" s="297"/>
      <c r="D3976" s="297"/>
      <c r="E3976" s="297"/>
      <c r="F3976" s="297"/>
      <c r="G3976" s="298">
        <v>1</v>
      </c>
    </row>
    <row r="3977" spans="1:7" x14ac:dyDescent="0.2">
      <c r="A3977" s="296" t="s">
        <v>222</v>
      </c>
      <c r="B3977" s="297"/>
      <c r="C3977" s="297"/>
      <c r="D3977" s="297"/>
      <c r="E3977" s="297"/>
      <c r="F3977" s="297"/>
      <c r="G3977" s="299">
        <f>ROUND(G3975*G3976,2)</f>
        <v>10053.200000000001</v>
      </c>
    </row>
    <row r="3978" spans="1:7" ht="12.75" customHeight="1" x14ac:dyDescent="0.2">
      <c r="A3978" s="300"/>
      <c r="B3978" s="301"/>
      <c r="C3978" s="301"/>
      <c r="D3978" s="301"/>
      <c r="E3978" s="301"/>
      <c r="F3978" s="301"/>
      <c r="G3978" s="302"/>
    </row>
    <row r="3979" spans="1:7" ht="12.75" customHeight="1" x14ac:dyDescent="0.2">
      <c r="A3979" s="287" t="s">
        <v>785</v>
      </c>
      <c r="B3979" s="288" t="s">
        <v>42</v>
      </c>
      <c r="C3979" s="288"/>
      <c r="D3979" s="288"/>
      <c r="E3979" s="288"/>
      <c r="F3979" s="288"/>
      <c r="G3979" s="289"/>
    </row>
    <row r="3980" spans="1:7" ht="63.75" x14ac:dyDescent="0.2">
      <c r="A3980" s="287" t="s">
        <v>786</v>
      </c>
      <c r="B3980" s="290" t="s">
        <v>787</v>
      </c>
      <c r="C3980" s="291" t="s">
        <v>207</v>
      </c>
      <c r="D3980" s="291" t="s">
        <v>40</v>
      </c>
      <c r="E3980" s="292"/>
      <c r="F3980" s="283"/>
      <c r="G3980" s="293"/>
    </row>
    <row r="3981" spans="1:7" ht="25.5" x14ac:dyDescent="0.2">
      <c r="A3981" s="294">
        <v>2688</v>
      </c>
      <c r="B3981" s="284" t="s">
        <v>1424</v>
      </c>
      <c r="C3981" s="295" t="s">
        <v>224</v>
      </c>
      <c r="D3981" s="295" t="s">
        <v>40</v>
      </c>
      <c r="E3981" s="292">
        <v>1.0169999999999999</v>
      </c>
      <c r="F3981" s="283">
        <v>2.2599999999999998</v>
      </c>
      <c r="G3981" s="293">
        <v>2.2999999999999998</v>
      </c>
    </row>
    <row r="3982" spans="1:7" ht="25.5" x14ac:dyDescent="0.2">
      <c r="A3982" s="294" t="s">
        <v>253</v>
      </c>
      <c r="B3982" s="284" t="s">
        <v>254</v>
      </c>
      <c r="C3982" s="295" t="s">
        <v>207</v>
      </c>
      <c r="D3982" s="295" t="s">
        <v>210</v>
      </c>
      <c r="E3982" s="292">
        <v>0.13400000000000001</v>
      </c>
      <c r="F3982" s="283">
        <v>20.85</v>
      </c>
      <c r="G3982" s="293">
        <v>2.79</v>
      </c>
    </row>
    <row r="3983" spans="1:7" ht="25.5" x14ac:dyDescent="0.2">
      <c r="A3983" s="294" t="s">
        <v>255</v>
      </c>
      <c r="B3983" s="284" t="s">
        <v>256</v>
      </c>
      <c r="C3983" s="295" t="s">
        <v>207</v>
      </c>
      <c r="D3983" s="295" t="s">
        <v>210</v>
      </c>
      <c r="E3983" s="292">
        <v>0.13400000000000001</v>
      </c>
      <c r="F3983" s="283">
        <v>25.93</v>
      </c>
      <c r="G3983" s="293">
        <v>3.47</v>
      </c>
    </row>
    <row r="3984" spans="1:7" x14ac:dyDescent="0.2">
      <c r="A3984" s="296" t="s">
        <v>213</v>
      </c>
      <c r="B3984" s="297"/>
      <c r="C3984" s="297"/>
      <c r="D3984" s="297"/>
      <c r="E3984" s="297"/>
      <c r="F3984" s="297"/>
      <c r="G3984" s="298">
        <v>3.78</v>
      </c>
    </row>
    <row r="3985" spans="1:7" x14ac:dyDescent="0.2">
      <c r="A3985" s="296" t="s">
        <v>214</v>
      </c>
      <c r="B3985" s="297"/>
      <c r="C3985" s="297"/>
      <c r="D3985" s="297"/>
      <c r="E3985" s="297"/>
      <c r="F3985" s="297"/>
      <c r="G3985" s="298">
        <v>4.7900000000000009</v>
      </c>
    </row>
    <row r="3986" spans="1:7" x14ac:dyDescent="0.2">
      <c r="A3986" s="296" t="s">
        <v>215</v>
      </c>
      <c r="B3986" s="297"/>
      <c r="C3986" s="297"/>
      <c r="D3986" s="297"/>
      <c r="E3986" s="297"/>
      <c r="F3986" s="297"/>
      <c r="G3986" s="299">
        <v>8.57</v>
      </c>
    </row>
    <row r="3987" spans="1:7" x14ac:dyDescent="0.2">
      <c r="A3987" s="296" t="s">
        <v>2158</v>
      </c>
      <c r="B3987" s="297"/>
      <c r="C3987" s="297"/>
      <c r="D3987" s="297"/>
      <c r="E3987" s="297"/>
      <c r="F3987" s="297"/>
      <c r="G3987" s="298">
        <v>4.339999999999999</v>
      </c>
    </row>
    <row r="3988" spans="1:7" x14ac:dyDescent="0.2">
      <c r="A3988" s="296" t="s">
        <v>217</v>
      </c>
      <c r="B3988" s="297"/>
      <c r="C3988" s="297"/>
      <c r="D3988" s="297"/>
      <c r="E3988" s="297"/>
      <c r="F3988" s="297"/>
      <c r="G3988" s="298">
        <v>2.71</v>
      </c>
    </row>
    <row r="3989" spans="1:7" x14ac:dyDescent="0.2">
      <c r="A3989" s="296" t="s">
        <v>218</v>
      </c>
      <c r="B3989" s="297"/>
      <c r="C3989" s="297"/>
      <c r="D3989" s="297"/>
      <c r="E3989" s="297"/>
      <c r="F3989" s="297"/>
      <c r="G3989" s="298">
        <v>0</v>
      </c>
    </row>
    <row r="3990" spans="1:7" x14ac:dyDescent="0.2">
      <c r="A3990" s="296" t="s">
        <v>219</v>
      </c>
      <c r="B3990" s="297"/>
      <c r="C3990" s="297"/>
      <c r="D3990" s="297"/>
      <c r="E3990" s="297"/>
      <c r="F3990" s="297"/>
      <c r="G3990" s="298">
        <v>7.0499999999999989</v>
      </c>
    </row>
    <row r="3991" spans="1:7" x14ac:dyDescent="0.2">
      <c r="A3991" s="296" t="s">
        <v>220</v>
      </c>
      <c r="B3991" s="297"/>
      <c r="C3991" s="297"/>
      <c r="D3991" s="297"/>
      <c r="E3991" s="297"/>
      <c r="F3991" s="297"/>
      <c r="G3991" s="299">
        <f>ROUND(G3986+G3990,2)</f>
        <v>15.62</v>
      </c>
    </row>
    <row r="3992" spans="1:7" x14ac:dyDescent="0.2">
      <c r="A3992" s="296" t="s">
        <v>221</v>
      </c>
      <c r="B3992" s="297"/>
      <c r="C3992" s="297"/>
      <c r="D3992" s="297"/>
      <c r="E3992" s="297"/>
      <c r="F3992" s="297"/>
      <c r="G3992" s="298">
        <v>158.6</v>
      </c>
    </row>
    <row r="3993" spans="1:7" x14ac:dyDescent="0.2">
      <c r="A3993" s="296" t="s">
        <v>222</v>
      </c>
      <c r="B3993" s="297"/>
      <c r="C3993" s="297"/>
      <c r="D3993" s="297"/>
      <c r="E3993" s="297"/>
      <c r="F3993" s="297"/>
      <c r="G3993" s="299">
        <f>ROUND(G3991*G3992,2)</f>
        <v>2477.33</v>
      </c>
    </row>
    <row r="3994" spans="1:7" x14ac:dyDescent="0.2">
      <c r="A3994" s="300"/>
      <c r="B3994" s="301"/>
      <c r="C3994" s="301"/>
      <c r="D3994" s="301"/>
      <c r="E3994" s="301"/>
      <c r="F3994" s="301"/>
      <c r="G3994" s="302"/>
    </row>
    <row r="3995" spans="1:7" ht="63.75" x14ac:dyDescent="0.2">
      <c r="A3995" s="287" t="s">
        <v>788</v>
      </c>
      <c r="B3995" s="290" t="s">
        <v>789</v>
      </c>
      <c r="C3995" s="291" t="s">
        <v>207</v>
      </c>
      <c r="D3995" s="291" t="s">
        <v>40</v>
      </c>
      <c r="E3995" s="292"/>
      <c r="F3995" s="283"/>
      <c r="G3995" s="293"/>
    </row>
    <row r="3996" spans="1:7" ht="25.5" x14ac:dyDescent="0.2">
      <c r="A3996" s="294">
        <v>2690</v>
      </c>
      <c r="B3996" s="284" t="s">
        <v>1425</v>
      </c>
      <c r="C3996" s="295" t="s">
        <v>224</v>
      </c>
      <c r="D3996" s="295" t="s">
        <v>40</v>
      </c>
      <c r="E3996" s="292">
        <v>1.0169999999999999</v>
      </c>
      <c r="F3996" s="283">
        <v>3.86</v>
      </c>
      <c r="G3996" s="293">
        <v>3.93</v>
      </c>
    </row>
    <row r="3997" spans="1:7" ht="25.5" x14ac:dyDescent="0.2">
      <c r="A3997" s="294" t="s">
        <v>253</v>
      </c>
      <c r="B3997" s="284" t="s">
        <v>254</v>
      </c>
      <c r="C3997" s="295" t="s">
        <v>207</v>
      </c>
      <c r="D3997" s="295" t="s">
        <v>210</v>
      </c>
      <c r="E3997" s="292">
        <v>0.14899999999999999</v>
      </c>
      <c r="F3997" s="283">
        <v>20.85</v>
      </c>
      <c r="G3997" s="293">
        <v>3.11</v>
      </c>
    </row>
    <row r="3998" spans="1:7" ht="25.5" x14ac:dyDescent="0.2">
      <c r="A3998" s="294" t="s">
        <v>255</v>
      </c>
      <c r="B3998" s="284" t="s">
        <v>256</v>
      </c>
      <c r="C3998" s="295" t="s">
        <v>207</v>
      </c>
      <c r="D3998" s="295" t="s">
        <v>210</v>
      </c>
      <c r="E3998" s="292">
        <v>0.14899999999999999</v>
      </c>
      <c r="F3998" s="283">
        <v>25.93</v>
      </c>
      <c r="G3998" s="293">
        <v>3.86</v>
      </c>
    </row>
    <row r="3999" spans="1:7" x14ac:dyDescent="0.2">
      <c r="A3999" s="296" t="s">
        <v>213</v>
      </c>
      <c r="B3999" s="297"/>
      <c r="C3999" s="297"/>
      <c r="D3999" s="297"/>
      <c r="E3999" s="297"/>
      <c r="F3999" s="297"/>
      <c r="G3999" s="298">
        <v>4.2</v>
      </c>
    </row>
    <row r="4000" spans="1:7" x14ac:dyDescent="0.2">
      <c r="A4000" s="296" t="s">
        <v>214</v>
      </c>
      <c r="B4000" s="297"/>
      <c r="C4000" s="297"/>
      <c r="D4000" s="297"/>
      <c r="E4000" s="297"/>
      <c r="F4000" s="297"/>
      <c r="G4000" s="298">
        <v>6.69</v>
      </c>
    </row>
    <row r="4001" spans="1:7" x14ac:dyDescent="0.2">
      <c r="A4001" s="296" t="s">
        <v>215</v>
      </c>
      <c r="B4001" s="297"/>
      <c r="C4001" s="297"/>
      <c r="D4001" s="297"/>
      <c r="E4001" s="297"/>
      <c r="F4001" s="297"/>
      <c r="G4001" s="299">
        <v>10.89</v>
      </c>
    </row>
    <row r="4002" spans="1:7" x14ac:dyDescent="0.2">
      <c r="A4002" s="296" t="s">
        <v>2158</v>
      </c>
      <c r="B4002" s="297"/>
      <c r="C4002" s="297"/>
      <c r="D4002" s="297"/>
      <c r="E4002" s="297"/>
      <c r="F4002" s="297"/>
      <c r="G4002" s="298">
        <v>4.83</v>
      </c>
    </row>
    <row r="4003" spans="1:7" x14ac:dyDescent="0.2">
      <c r="A4003" s="296" t="s">
        <v>217</v>
      </c>
      <c r="B4003" s="297"/>
      <c r="C4003" s="297"/>
      <c r="D4003" s="297"/>
      <c r="E4003" s="297"/>
      <c r="F4003" s="297"/>
      <c r="G4003" s="298">
        <v>3.3</v>
      </c>
    </row>
    <row r="4004" spans="1:7" x14ac:dyDescent="0.2">
      <c r="A4004" s="296" t="s">
        <v>218</v>
      </c>
      <c r="B4004" s="297"/>
      <c r="C4004" s="297"/>
      <c r="D4004" s="297"/>
      <c r="E4004" s="297"/>
      <c r="F4004" s="297"/>
      <c r="G4004" s="298">
        <v>0</v>
      </c>
    </row>
    <row r="4005" spans="1:7" x14ac:dyDescent="0.2">
      <c r="A4005" s="296" t="s">
        <v>219</v>
      </c>
      <c r="B4005" s="297"/>
      <c r="C4005" s="297"/>
      <c r="D4005" s="297"/>
      <c r="E4005" s="297"/>
      <c r="F4005" s="297"/>
      <c r="G4005" s="298">
        <v>8.129999999999999</v>
      </c>
    </row>
    <row r="4006" spans="1:7" x14ac:dyDescent="0.2">
      <c r="A4006" s="296" t="s">
        <v>220</v>
      </c>
      <c r="B4006" s="297"/>
      <c r="C4006" s="297"/>
      <c r="D4006" s="297"/>
      <c r="E4006" s="297"/>
      <c r="F4006" s="297"/>
      <c r="G4006" s="299">
        <f>ROUND(G4001+G4005,2)</f>
        <v>19.02</v>
      </c>
    </row>
    <row r="4007" spans="1:7" x14ac:dyDescent="0.2">
      <c r="A4007" s="296" t="s">
        <v>221</v>
      </c>
      <c r="B4007" s="297"/>
      <c r="C4007" s="297"/>
      <c r="D4007" s="297"/>
      <c r="E4007" s="297"/>
      <c r="F4007" s="297"/>
      <c r="G4007" s="298">
        <v>6.2</v>
      </c>
    </row>
    <row r="4008" spans="1:7" x14ac:dyDescent="0.2">
      <c r="A4008" s="296" t="s">
        <v>222</v>
      </c>
      <c r="B4008" s="297"/>
      <c r="C4008" s="297"/>
      <c r="D4008" s="297"/>
      <c r="E4008" s="297"/>
      <c r="F4008" s="297"/>
      <c r="G4008" s="299">
        <f>ROUND(G4006*G4007,2)</f>
        <v>117.92</v>
      </c>
    </row>
    <row r="4009" spans="1:7" x14ac:dyDescent="0.2">
      <c r="A4009" s="300"/>
      <c r="B4009" s="301"/>
      <c r="C4009" s="301"/>
      <c r="D4009" s="301"/>
      <c r="E4009" s="301"/>
      <c r="F4009" s="301"/>
      <c r="G4009" s="302"/>
    </row>
    <row r="4010" spans="1:7" ht="63.75" x14ac:dyDescent="0.2">
      <c r="A4010" s="287" t="s">
        <v>790</v>
      </c>
      <c r="B4010" s="290" t="s">
        <v>791</v>
      </c>
      <c r="C4010" s="291" t="s">
        <v>207</v>
      </c>
      <c r="D4010" s="291" t="s">
        <v>40</v>
      </c>
      <c r="E4010" s="292"/>
      <c r="F4010" s="283"/>
      <c r="G4010" s="293"/>
    </row>
    <row r="4011" spans="1:7" ht="25.5" x14ac:dyDescent="0.2">
      <c r="A4011" s="294">
        <v>2684</v>
      </c>
      <c r="B4011" s="284" t="s">
        <v>1426</v>
      </c>
      <c r="C4011" s="295" t="s">
        <v>224</v>
      </c>
      <c r="D4011" s="295" t="s">
        <v>40</v>
      </c>
      <c r="E4011" s="292">
        <v>1.0169999999999999</v>
      </c>
      <c r="F4011" s="283">
        <v>8.94</v>
      </c>
      <c r="G4011" s="293">
        <v>9.09</v>
      </c>
    </row>
    <row r="4012" spans="1:7" ht="25.5" x14ac:dyDescent="0.2">
      <c r="A4012" s="294" t="s">
        <v>253</v>
      </c>
      <c r="B4012" s="284" t="s">
        <v>254</v>
      </c>
      <c r="C4012" s="295" t="s">
        <v>207</v>
      </c>
      <c r="D4012" s="295" t="s">
        <v>210</v>
      </c>
      <c r="E4012" s="292">
        <v>0.219</v>
      </c>
      <c r="F4012" s="283">
        <v>20.85</v>
      </c>
      <c r="G4012" s="293">
        <v>4.57</v>
      </c>
    </row>
    <row r="4013" spans="1:7" ht="25.5" x14ac:dyDescent="0.2">
      <c r="A4013" s="294" t="s">
        <v>255</v>
      </c>
      <c r="B4013" s="284" t="s">
        <v>256</v>
      </c>
      <c r="C4013" s="295" t="s">
        <v>207</v>
      </c>
      <c r="D4013" s="295" t="s">
        <v>210</v>
      </c>
      <c r="E4013" s="292">
        <v>0.219</v>
      </c>
      <c r="F4013" s="283">
        <v>25.93</v>
      </c>
      <c r="G4013" s="293">
        <v>5.68</v>
      </c>
    </row>
    <row r="4014" spans="1:7" x14ac:dyDescent="0.2">
      <c r="A4014" s="296" t="s">
        <v>213</v>
      </c>
      <c r="B4014" s="297"/>
      <c r="C4014" s="297"/>
      <c r="D4014" s="297"/>
      <c r="E4014" s="297"/>
      <c r="F4014" s="297"/>
      <c r="G4014" s="298">
        <v>6.17</v>
      </c>
    </row>
    <row r="4015" spans="1:7" x14ac:dyDescent="0.2">
      <c r="A4015" s="296" t="s">
        <v>214</v>
      </c>
      <c r="B4015" s="297"/>
      <c r="C4015" s="297"/>
      <c r="D4015" s="297"/>
      <c r="E4015" s="297"/>
      <c r="F4015" s="297"/>
      <c r="G4015" s="298">
        <v>13.17</v>
      </c>
    </row>
    <row r="4016" spans="1:7" x14ac:dyDescent="0.2">
      <c r="A4016" s="296" t="s">
        <v>215</v>
      </c>
      <c r="B4016" s="297"/>
      <c r="C4016" s="297"/>
      <c r="D4016" s="297"/>
      <c r="E4016" s="297"/>
      <c r="F4016" s="297"/>
      <c r="G4016" s="299">
        <v>19.34</v>
      </c>
    </row>
    <row r="4017" spans="1:7" x14ac:dyDescent="0.2">
      <c r="A4017" s="296" t="s">
        <v>2158</v>
      </c>
      <c r="B4017" s="297"/>
      <c r="C4017" s="297"/>
      <c r="D4017" s="297"/>
      <c r="E4017" s="297"/>
      <c r="F4017" s="297"/>
      <c r="G4017" s="298">
        <v>7.0900000002235171</v>
      </c>
    </row>
    <row r="4018" spans="1:7" x14ac:dyDescent="0.2">
      <c r="A4018" s="296" t="s">
        <v>217</v>
      </c>
      <c r="B4018" s="297"/>
      <c r="C4018" s="297"/>
      <c r="D4018" s="297"/>
      <c r="E4018" s="297"/>
      <c r="F4018" s="297"/>
      <c r="G4018" s="298">
        <v>5.55</v>
      </c>
    </row>
    <row r="4019" spans="1:7" x14ac:dyDescent="0.2">
      <c r="A4019" s="296" t="s">
        <v>218</v>
      </c>
      <c r="B4019" s="297"/>
      <c r="C4019" s="297"/>
      <c r="D4019" s="297"/>
      <c r="E4019" s="297"/>
      <c r="F4019" s="297"/>
      <c r="G4019" s="298">
        <v>0</v>
      </c>
    </row>
    <row r="4020" spans="1:7" x14ac:dyDescent="0.2">
      <c r="A4020" s="296" t="s">
        <v>219</v>
      </c>
      <c r="B4020" s="297"/>
      <c r="C4020" s="297"/>
      <c r="D4020" s="297"/>
      <c r="E4020" s="297"/>
      <c r="F4020" s="297"/>
      <c r="G4020" s="298">
        <v>12.64</v>
      </c>
    </row>
    <row r="4021" spans="1:7" x14ac:dyDescent="0.2">
      <c r="A4021" s="296" t="s">
        <v>220</v>
      </c>
      <c r="B4021" s="297"/>
      <c r="C4021" s="297"/>
      <c r="D4021" s="297"/>
      <c r="E4021" s="297"/>
      <c r="F4021" s="297"/>
      <c r="G4021" s="299">
        <f>ROUND(G4016+G4020,2)</f>
        <v>31.98</v>
      </c>
    </row>
    <row r="4022" spans="1:7" x14ac:dyDescent="0.2">
      <c r="A4022" s="296" t="s">
        <v>221</v>
      </c>
      <c r="B4022" s="297"/>
      <c r="C4022" s="297"/>
      <c r="D4022" s="297"/>
      <c r="E4022" s="297"/>
      <c r="F4022" s="297"/>
      <c r="G4022" s="298">
        <v>2.4</v>
      </c>
    </row>
    <row r="4023" spans="1:7" x14ac:dyDescent="0.2">
      <c r="A4023" s="296" t="s">
        <v>222</v>
      </c>
      <c r="B4023" s="297"/>
      <c r="C4023" s="297"/>
      <c r="D4023" s="297"/>
      <c r="E4023" s="297"/>
      <c r="F4023" s="297"/>
      <c r="G4023" s="299">
        <f>ROUND(G4021*G4022,2)</f>
        <v>76.75</v>
      </c>
    </row>
    <row r="4024" spans="1:7" x14ac:dyDescent="0.2">
      <c r="A4024" s="300"/>
      <c r="B4024" s="301"/>
      <c r="C4024" s="301"/>
      <c r="D4024" s="301"/>
      <c r="E4024" s="301"/>
      <c r="F4024" s="301"/>
      <c r="G4024" s="302"/>
    </row>
    <row r="4025" spans="1:7" ht="63.75" x14ac:dyDescent="0.2">
      <c r="A4025" s="287" t="s">
        <v>792</v>
      </c>
      <c r="B4025" s="290" t="s">
        <v>793</v>
      </c>
      <c r="C4025" s="291" t="s">
        <v>207</v>
      </c>
      <c r="D4025" s="291" t="s">
        <v>35</v>
      </c>
      <c r="E4025" s="292"/>
      <c r="F4025" s="283"/>
      <c r="G4025" s="293"/>
    </row>
    <row r="4026" spans="1:7" ht="25.5" x14ac:dyDescent="0.2">
      <c r="A4026" s="294">
        <v>1901</v>
      </c>
      <c r="B4026" s="284" t="s">
        <v>1427</v>
      </c>
      <c r="C4026" s="295" t="s">
        <v>224</v>
      </c>
      <c r="D4026" s="295" t="s">
        <v>35</v>
      </c>
      <c r="E4026" s="292">
        <v>1</v>
      </c>
      <c r="F4026" s="283">
        <v>0.65</v>
      </c>
      <c r="G4026" s="293">
        <v>0.65</v>
      </c>
    </row>
    <row r="4027" spans="1:7" ht="25.5" x14ac:dyDescent="0.2">
      <c r="A4027" s="294" t="s">
        <v>253</v>
      </c>
      <c r="B4027" s="284" t="s">
        <v>254</v>
      </c>
      <c r="C4027" s="295" t="s">
        <v>207</v>
      </c>
      <c r="D4027" s="295" t="s">
        <v>210</v>
      </c>
      <c r="E4027" s="292">
        <v>9.1999999999999998E-2</v>
      </c>
      <c r="F4027" s="283">
        <v>20.85</v>
      </c>
      <c r="G4027" s="293">
        <v>1.92</v>
      </c>
    </row>
    <row r="4028" spans="1:7" ht="25.5" x14ac:dyDescent="0.2">
      <c r="A4028" s="294" t="s">
        <v>255</v>
      </c>
      <c r="B4028" s="284" t="s">
        <v>256</v>
      </c>
      <c r="C4028" s="295" t="s">
        <v>207</v>
      </c>
      <c r="D4028" s="295" t="s">
        <v>210</v>
      </c>
      <c r="E4028" s="292">
        <v>9.1999999999999998E-2</v>
      </c>
      <c r="F4028" s="283">
        <v>25.93</v>
      </c>
      <c r="G4028" s="293">
        <v>2.39</v>
      </c>
    </row>
    <row r="4029" spans="1:7" x14ac:dyDescent="0.2">
      <c r="A4029" s="296" t="s">
        <v>213</v>
      </c>
      <c r="B4029" s="297"/>
      <c r="C4029" s="297"/>
      <c r="D4029" s="297"/>
      <c r="E4029" s="297"/>
      <c r="F4029" s="297"/>
      <c r="G4029" s="298">
        <v>2.5900000000000003</v>
      </c>
    </row>
    <row r="4030" spans="1:7" x14ac:dyDescent="0.2">
      <c r="A4030" s="296" t="s">
        <v>214</v>
      </c>
      <c r="B4030" s="297"/>
      <c r="C4030" s="297"/>
      <c r="D4030" s="297"/>
      <c r="E4030" s="297"/>
      <c r="F4030" s="297"/>
      <c r="G4030" s="298">
        <v>2.36</v>
      </c>
    </row>
    <row r="4031" spans="1:7" x14ac:dyDescent="0.2">
      <c r="A4031" s="296" t="s">
        <v>215</v>
      </c>
      <c r="B4031" s="297"/>
      <c r="C4031" s="297"/>
      <c r="D4031" s="297"/>
      <c r="E4031" s="297"/>
      <c r="F4031" s="297"/>
      <c r="G4031" s="299">
        <v>4.95</v>
      </c>
    </row>
    <row r="4032" spans="1:7" x14ac:dyDescent="0.2">
      <c r="A4032" s="296" t="s">
        <v>2158</v>
      </c>
      <c r="B4032" s="297"/>
      <c r="C4032" s="297"/>
      <c r="D4032" s="297"/>
      <c r="E4032" s="297"/>
      <c r="F4032" s="297"/>
      <c r="G4032" s="298">
        <v>2.9799999999999991</v>
      </c>
    </row>
    <row r="4033" spans="1:7" x14ac:dyDescent="0.2">
      <c r="A4033" s="296" t="s">
        <v>217</v>
      </c>
      <c r="B4033" s="297"/>
      <c r="C4033" s="297"/>
      <c r="D4033" s="297"/>
      <c r="E4033" s="297"/>
      <c r="F4033" s="297"/>
      <c r="G4033" s="298">
        <v>1.67</v>
      </c>
    </row>
    <row r="4034" spans="1:7" x14ac:dyDescent="0.2">
      <c r="A4034" s="296" t="s">
        <v>218</v>
      </c>
      <c r="B4034" s="297"/>
      <c r="C4034" s="297"/>
      <c r="D4034" s="297"/>
      <c r="E4034" s="297"/>
      <c r="F4034" s="297"/>
      <c r="G4034" s="298">
        <v>0</v>
      </c>
    </row>
    <row r="4035" spans="1:7" x14ac:dyDescent="0.2">
      <c r="A4035" s="296" t="s">
        <v>219</v>
      </c>
      <c r="B4035" s="297"/>
      <c r="C4035" s="297"/>
      <c r="D4035" s="297"/>
      <c r="E4035" s="297"/>
      <c r="F4035" s="297"/>
      <c r="G4035" s="298">
        <v>4.6499999999999995</v>
      </c>
    </row>
    <row r="4036" spans="1:7" x14ac:dyDescent="0.2">
      <c r="A4036" s="296" t="s">
        <v>220</v>
      </c>
      <c r="B4036" s="297"/>
      <c r="C4036" s="297"/>
      <c r="D4036" s="297"/>
      <c r="E4036" s="297"/>
      <c r="F4036" s="297"/>
      <c r="G4036" s="299">
        <f>ROUND(G4031+G4035,2)</f>
        <v>9.6</v>
      </c>
    </row>
    <row r="4037" spans="1:7" x14ac:dyDescent="0.2">
      <c r="A4037" s="296" t="s">
        <v>221</v>
      </c>
      <c r="B4037" s="297"/>
      <c r="C4037" s="297"/>
      <c r="D4037" s="297"/>
      <c r="E4037" s="297"/>
      <c r="F4037" s="297"/>
      <c r="G4037" s="298">
        <v>2</v>
      </c>
    </row>
    <row r="4038" spans="1:7" x14ac:dyDescent="0.2">
      <c r="A4038" s="296" t="s">
        <v>222</v>
      </c>
      <c r="B4038" s="297"/>
      <c r="C4038" s="297"/>
      <c r="D4038" s="297"/>
      <c r="E4038" s="297"/>
      <c r="F4038" s="297"/>
      <c r="G4038" s="299">
        <f>ROUND(G4036*G4037,2)</f>
        <v>19.2</v>
      </c>
    </row>
    <row r="4039" spans="1:7" x14ac:dyDescent="0.2">
      <c r="A4039" s="300"/>
      <c r="B4039" s="301"/>
      <c r="C4039" s="301"/>
      <c r="D4039" s="301"/>
      <c r="E4039" s="301"/>
      <c r="F4039" s="301"/>
      <c r="G4039" s="302"/>
    </row>
    <row r="4040" spans="1:7" ht="63.75" x14ac:dyDescent="0.2">
      <c r="A4040" s="287" t="s">
        <v>794</v>
      </c>
      <c r="B4040" s="290" t="s">
        <v>795</v>
      </c>
      <c r="C4040" s="291" t="s">
        <v>207</v>
      </c>
      <c r="D4040" s="291" t="s">
        <v>35</v>
      </c>
      <c r="E4040" s="292"/>
      <c r="F4040" s="283"/>
      <c r="G4040" s="293"/>
    </row>
    <row r="4041" spans="1:7" ht="25.5" x14ac:dyDescent="0.2">
      <c r="A4041" s="294">
        <v>1902</v>
      </c>
      <c r="B4041" s="284" t="s">
        <v>1428</v>
      </c>
      <c r="C4041" s="295" t="s">
        <v>224</v>
      </c>
      <c r="D4041" s="295" t="s">
        <v>35</v>
      </c>
      <c r="E4041" s="292">
        <v>1</v>
      </c>
      <c r="F4041" s="283">
        <v>2.1</v>
      </c>
      <c r="G4041" s="293">
        <v>2.1</v>
      </c>
    </row>
    <row r="4042" spans="1:7" ht="25.5" x14ac:dyDescent="0.2">
      <c r="A4042" s="294" t="s">
        <v>253</v>
      </c>
      <c r="B4042" s="284" t="s">
        <v>254</v>
      </c>
      <c r="C4042" s="295" t="s">
        <v>207</v>
      </c>
      <c r="D4042" s="295" t="s">
        <v>210</v>
      </c>
      <c r="E4042" s="292">
        <v>0.157</v>
      </c>
      <c r="F4042" s="283">
        <v>20.85</v>
      </c>
      <c r="G4042" s="293">
        <v>3.27</v>
      </c>
    </row>
    <row r="4043" spans="1:7" ht="25.5" x14ac:dyDescent="0.2">
      <c r="A4043" s="294" t="s">
        <v>255</v>
      </c>
      <c r="B4043" s="284" t="s">
        <v>256</v>
      </c>
      <c r="C4043" s="295" t="s">
        <v>207</v>
      </c>
      <c r="D4043" s="295" t="s">
        <v>210</v>
      </c>
      <c r="E4043" s="292">
        <v>0.157</v>
      </c>
      <c r="F4043" s="283">
        <v>25.93</v>
      </c>
      <c r="G4043" s="293">
        <v>4.07</v>
      </c>
    </row>
    <row r="4044" spans="1:7" x14ac:dyDescent="0.2">
      <c r="A4044" s="296" t="s">
        <v>213</v>
      </c>
      <c r="B4044" s="297"/>
      <c r="C4044" s="297"/>
      <c r="D4044" s="297"/>
      <c r="E4044" s="297"/>
      <c r="F4044" s="297"/>
      <c r="G4044" s="298">
        <v>4.42</v>
      </c>
    </row>
    <row r="4045" spans="1:7" x14ac:dyDescent="0.2">
      <c r="A4045" s="296" t="s">
        <v>214</v>
      </c>
      <c r="B4045" s="297"/>
      <c r="C4045" s="297"/>
      <c r="D4045" s="297"/>
      <c r="E4045" s="297"/>
      <c r="F4045" s="297"/>
      <c r="G4045" s="298">
        <v>5.0199999999999996</v>
      </c>
    </row>
    <row r="4046" spans="1:7" x14ac:dyDescent="0.2">
      <c r="A4046" s="296" t="s">
        <v>215</v>
      </c>
      <c r="B4046" s="297"/>
      <c r="C4046" s="297"/>
      <c r="D4046" s="297"/>
      <c r="E4046" s="297"/>
      <c r="F4046" s="297"/>
      <c r="G4046" s="299">
        <v>9.44</v>
      </c>
    </row>
    <row r="4047" spans="1:7" x14ac:dyDescent="0.2">
      <c r="A4047" s="296" t="s">
        <v>2158</v>
      </c>
      <c r="B4047" s="297"/>
      <c r="C4047" s="297"/>
      <c r="D4047" s="297"/>
      <c r="E4047" s="297"/>
      <c r="F4047" s="297"/>
      <c r="G4047" s="298">
        <v>5.0899999999999981</v>
      </c>
    </row>
    <row r="4048" spans="1:7" x14ac:dyDescent="0.2">
      <c r="A4048" s="296" t="s">
        <v>217</v>
      </c>
      <c r="B4048" s="297"/>
      <c r="C4048" s="297"/>
      <c r="D4048" s="297"/>
      <c r="E4048" s="297"/>
      <c r="F4048" s="297"/>
      <c r="G4048" s="298">
        <v>3.05</v>
      </c>
    </row>
    <row r="4049" spans="1:7" x14ac:dyDescent="0.2">
      <c r="A4049" s="296" t="s">
        <v>218</v>
      </c>
      <c r="B4049" s="297"/>
      <c r="C4049" s="297"/>
      <c r="D4049" s="297"/>
      <c r="E4049" s="297"/>
      <c r="F4049" s="297"/>
      <c r="G4049" s="298">
        <v>0</v>
      </c>
    </row>
    <row r="4050" spans="1:7" x14ac:dyDescent="0.2">
      <c r="A4050" s="296" t="s">
        <v>219</v>
      </c>
      <c r="B4050" s="297"/>
      <c r="C4050" s="297"/>
      <c r="D4050" s="297"/>
      <c r="E4050" s="297"/>
      <c r="F4050" s="297"/>
      <c r="G4050" s="298">
        <v>8.1399999999999988</v>
      </c>
    </row>
    <row r="4051" spans="1:7" x14ac:dyDescent="0.2">
      <c r="A4051" s="296" t="s">
        <v>220</v>
      </c>
      <c r="B4051" s="297"/>
      <c r="C4051" s="297"/>
      <c r="D4051" s="297"/>
      <c r="E4051" s="297"/>
      <c r="F4051" s="297"/>
      <c r="G4051" s="299">
        <f>ROUND(G4046+G4050,2)</f>
        <v>17.579999999999998</v>
      </c>
    </row>
    <row r="4052" spans="1:7" x14ac:dyDescent="0.2">
      <c r="A4052" s="296" t="s">
        <v>221</v>
      </c>
      <c r="B4052" s="297"/>
      <c r="C4052" s="297"/>
      <c r="D4052" s="297"/>
      <c r="E4052" s="297"/>
      <c r="F4052" s="297"/>
      <c r="G4052" s="298">
        <v>1</v>
      </c>
    </row>
    <row r="4053" spans="1:7" x14ac:dyDescent="0.2">
      <c r="A4053" s="296" t="s">
        <v>222</v>
      </c>
      <c r="B4053" s="297"/>
      <c r="C4053" s="297"/>
      <c r="D4053" s="297"/>
      <c r="E4053" s="297"/>
      <c r="F4053" s="297"/>
      <c r="G4053" s="299">
        <f>ROUND(G4051*G4052,2)</f>
        <v>17.579999999999998</v>
      </c>
    </row>
    <row r="4054" spans="1:7" x14ac:dyDescent="0.2">
      <c r="A4054" s="300"/>
      <c r="B4054" s="301"/>
      <c r="C4054" s="301"/>
      <c r="D4054" s="301"/>
      <c r="E4054" s="301"/>
      <c r="F4054" s="301"/>
      <c r="G4054" s="302"/>
    </row>
    <row r="4055" spans="1:7" ht="63.75" x14ac:dyDescent="0.2">
      <c r="A4055" s="287" t="s">
        <v>796</v>
      </c>
      <c r="B4055" s="290" t="s">
        <v>797</v>
      </c>
      <c r="C4055" s="291" t="s">
        <v>207</v>
      </c>
      <c r="D4055" s="291" t="s">
        <v>35</v>
      </c>
      <c r="E4055" s="292"/>
      <c r="F4055" s="283"/>
      <c r="G4055" s="293"/>
    </row>
    <row r="4056" spans="1:7" ht="25.5" x14ac:dyDescent="0.2">
      <c r="A4056" s="294">
        <v>1870</v>
      </c>
      <c r="B4056" s="284" t="s">
        <v>1429</v>
      </c>
      <c r="C4056" s="295" t="s">
        <v>224</v>
      </c>
      <c r="D4056" s="295" t="s">
        <v>35</v>
      </c>
      <c r="E4056" s="292">
        <v>1</v>
      </c>
      <c r="F4056" s="283">
        <v>2.21</v>
      </c>
      <c r="G4056" s="293">
        <v>2.21</v>
      </c>
    </row>
    <row r="4057" spans="1:7" ht="25.5" x14ac:dyDescent="0.2">
      <c r="A4057" s="294" t="s">
        <v>253</v>
      </c>
      <c r="B4057" s="284" t="s">
        <v>254</v>
      </c>
      <c r="C4057" s="295" t="s">
        <v>207</v>
      </c>
      <c r="D4057" s="295" t="s">
        <v>210</v>
      </c>
      <c r="E4057" s="292">
        <v>0.13800000000000001</v>
      </c>
      <c r="F4057" s="283">
        <v>20.85</v>
      </c>
      <c r="G4057" s="293">
        <v>2.88</v>
      </c>
    </row>
    <row r="4058" spans="1:7" ht="25.5" x14ac:dyDescent="0.2">
      <c r="A4058" s="294" t="s">
        <v>255</v>
      </c>
      <c r="B4058" s="284" t="s">
        <v>256</v>
      </c>
      <c r="C4058" s="295" t="s">
        <v>207</v>
      </c>
      <c r="D4058" s="295" t="s">
        <v>210</v>
      </c>
      <c r="E4058" s="292">
        <v>0.13800000000000001</v>
      </c>
      <c r="F4058" s="283">
        <v>25.93</v>
      </c>
      <c r="G4058" s="293">
        <v>3.58</v>
      </c>
    </row>
    <row r="4059" spans="1:7" x14ac:dyDescent="0.2">
      <c r="A4059" s="296" t="s">
        <v>213</v>
      </c>
      <c r="B4059" s="297"/>
      <c r="C4059" s="297"/>
      <c r="D4059" s="297"/>
      <c r="E4059" s="297"/>
      <c r="F4059" s="297"/>
      <c r="G4059" s="298">
        <v>3.89</v>
      </c>
    </row>
    <row r="4060" spans="1:7" x14ac:dyDescent="0.2">
      <c r="A4060" s="296" t="s">
        <v>214</v>
      </c>
      <c r="B4060" s="297"/>
      <c r="C4060" s="297"/>
      <c r="D4060" s="297"/>
      <c r="E4060" s="297"/>
      <c r="F4060" s="297"/>
      <c r="G4060" s="298">
        <v>4.7699999999999996</v>
      </c>
    </row>
    <row r="4061" spans="1:7" x14ac:dyDescent="0.2">
      <c r="A4061" s="296" t="s">
        <v>215</v>
      </c>
      <c r="B4061" s="297"/>
      <c r="C4061" s="297"/>
      <c r="D4061" s="297"/>
      <c r="E4061" s="297"/>
      <c r="F4061" s="297"/>
      <c r="G4061" s="299">
        <v>8.66</v>
      </c>
    </row>
    <row r="4062" spans="1:7" x14ac:dyDescent="0.2">
      <c r="A4062" s="296" t="s">
        <v>2158</v>
      </c>
      <c r="B4062" s="297"/>
      <c r="C4062" s="297"/>
      <c r="D4062" s="297"/>
      <c r="E4062" s="297"/>
      <c r="F4062" s="297"/>
      <c r="G4062" s="298">
        <v>4.4700000000000006</v>
      </c>
    </row>
    <row r="4063" spans="1:7" x14ac:dyDescent="0.2">
      <c r="A4063" s="296" t="s">
        <v>217</v>
      </c>
      <c r="B4063" s="297"/>
      <c r="C4063" s="297"/>
      <c r="D4063" s="297"/>
      <c r="E4063" s="297"/>
      <c r="F4063" s="297"/>
      <c r="G4063" s="298">
        <v>2.76</v>
      </c>
    </row>
    <row r="4064" spans="1:7" x14ac:dyDescent="0.2">
      <c r="A4064" s="296" t="s">
        <v>218</v>
      </c>
      <c r="B4064" s="297"/>
      <c r="C4064" s="297"/>
      <c r="D4064" s="297"/>
      <c r="E4064" s="297"/>
      <c r="F4064" s="297"/>
      <c r="G4064" s="298">
        <v>0</v>
      </c>
    </row>
    <row r="4065" spans="1:7" x14ac:dyDescent="0.2">
      <c r="A4065" s="296" t="s">
        <v>219</v>
      </c>
      <c r="B4065" s="297"/>
      <c r="C4065" s="297"/>
      <c r="D4065" s="297"/>
      <c r="E4065" s="297"/>
      <c r="F4065" s="297"/>
      <c r="G4065" s="298">
        <v>7.23</v>
      </c>
    </row>
    <row r="4066" spans="1:7" x14ac:dyDescent="0.2">
      <c r="A4066" s="296" t="s">
        <v>220</v>
      </c>
      <c r="B4066" s="297"/>
      <c r="C4066" s="297"/>
      <c r="D4066" s="297"/>
      <c r="E4066" s="297"/>
      <c r="F4066" s="297"/>
      <c r="G4066" s="299">
        <f>ROUND(G4061+G4065,2)</f>
        <v>15.89</v>
      </c>
    </row>
    <row r="4067" spans="1:7" x14ac:dyDescent="0.2">
      <c r="A4067" s="296" t="s">
        <v>221</v>
      </c>
      <c r="B4067" s="297"/>
      <c r="C4067" s="297"/>
      <c r="D4067" s="297"/>
      <c r="E4067" s="297"/>
      <c r="F4067" s="297"/>
      <c r="G4067" s="298">
        <v>1</v>
      </c>
    </row>
    <row r="4068" spans="1:7" x14ac:dyDescent="0.2">
      <c r="A4068" s="296" t="s">
        <v>222</v>
      </c>
      <c r="B4068" s="297"/>
      <c r="C4068" s="297"/>
      <c r="D4068" s="297"/>
      <c r="E4068" s="297"/>
      <c r="F4068" s="297"/>
      <c r="G4068" s="299">
        <f>ROUND(G4066*G4067,2)</f>
        <v>15.89</v>
      </c>
    </row>
    <row r="4069" spans="1:7" x14ac:dyDescent="0.2">
      <c r="A4069" s="300"/>
      <c r="B4069" s="301"/>
      <c r="C4069" s="301"/>
      <c r="D4069" s="301"/>
      <c r="E4069" s="301"/>
      <c r="F4069" s="301"/>
      <c r="G4069" s="302"/>
    </row>
    <row r="4070" spans="1:7" ht="63.75" x14ac:dyDescent="0.2">
      <c r="A4070" s="287" t="s">
        <v>798</v>
      </c>
      <c r="B4070" s="290" t="s">
        <v>799</v>
      </c>
      <c r="C4070" s="291" t="s">
        <v>207</v>
      </c>
      <c r="D4070" s="291" t="s">
        <v>35</v>
      </c>
      <c r="E4070" s="292"/>
      <c r="F4070" s="283"/>
      <c r="G4070" s="293"/>
    </row>
    <row r="4071" spans="1:7" ht="25.5" x14ac:dyDescent="0.2">
      <c r="A4071" s="294">
        <v>40408</v>
      </c>
      <c r="B4071" s="284" t="s">
        <v>1430</v>
      </c>
      <c r="C4071" s="295" t="s">
        <v>224</v>
      </c>
      <c r="D4071" s="295" t="s">
        <v>35</v>
      </c>
      <c r="E4071" s="292">
        <v>1</v>
      </c>
      <c r="F4071" s="283">
        <v>5.57</v>
      </c>
      <c r="G4071" s="293">
        <v>5.57</v>
      </c>
    </row>
    <row r="4072" spans="1:7" ht="25.5" x14ac:dyDescent="0.2">
      <c r="A4072" s="294" t="s">
        <v>253</v>
      </c>
      <c r="B4072" s="284" t="s">
        <v>254</v>
      </c>
      <c r="C4072" s="295" t="s">
        <v>207</v>
      </c>
      <c r="D4072" s="295" t="s">
        <v>210</v>
      </c>
      <c r="E4072" s="292">
        <v>0.23499999999999999</v>
      </c>
      <c r="F4072" s="283">
        <v>20.85</v>
      </c>
      <c r="G4072" s="293">
        <v>4.9000000000000004</v>
      </c>
    </row>
    <row r="4073" spans="1:7" ht="25.5" x14ac:dyDescent="0.2">
      <c r="A4073" s="294" t="s">
        <v>255</v>
      </c>
      <c r="B4073" s="284" t="s">
        <v>256</v>
      </c>
      <c r="C4073" s="295" t="s">
        <v>207</v>
      </c>
      <c r="D4073" s="295" t="s">
        <v>210</v>
      </c>
      <c r="E4073" s="292">
        <v>0.23499999999999999</v>
      </c>
      <c r="F4073" s="283">
        <v>25.93</v>
      </c>
      <c r="G4073" s="293">
        <v>6.09</v>
      </c>
    </row>
    <row r="4074" spans="1:7" x14ac:dyDescent="0.2">
      <c r="A4074" s="296" t="s">
        <v>213</v>
      </c>
      <c r="B4074" s="297"/>
      <c r="C4074" s="297"/>
      <c r="D4074" s="297"/>
      <c r="E4074" s="297"/>
      <c r="F4074" s="297"/>
      <c r="G4074" s="298">
        <v>6.62</v>
      </c>
    </row>
    <row r="4075" spans="1:7" x14ac:dyDescent="0.2">
      <c r="A4075" s="296" t="s">
        <v>214</v>
      </c>
      <c r="B4075" s="297"/>
      <c r="C4075" s="297"/>
      <c r="D4075" s="297"/>
      <c r="E4075" s="297"/>
      <c r="F4075" s="297"/>
      <c r="G4075" s="298">
        <v>9.9399999999999977</v>
      </c>
    </row>
    <row r="4076" spans="1:7" x14ac:dyDescent="0.2">
      <c r="A4076" s="296" t="s">
        <v>215</v>
      </c>
      <c r="B4076" s="297"/>
      <c r="C4076" s="297"/>
      <c r="D4076" s="297"/>
      <c r="E4076" s="297"/>
      <c r="F4076" s="297"/>
      <c r="G4076" s="299">
        <v>16.559999999999999</v>
      </c>
    </row>
    <row r="4077" spans="1:7" x14ac:dyDescent="0.2">
      <c r="A4077" s="296" t="s">
        <v>2158</v>
      </c>
      <c r="B4077" s="297"/>
      <c r="C4077" s="297"/>
      <c r="D4077" s="297"/>
      <c r="E4077" s="297"/>
      <c r="F4077" s="297"/>
      <c r="G4077" s="298">
        <v>7.61</v>
      </c>
    </row>
    <row r="4078" spans="1:7" x14ac:dyDescent="0.2">
      <c r="A4078" s="296" t="s">
        <v>217</v>
      </c>
      <c r="B4078" s="297"/>
      <c r="C4078" s="297"/>
      <c r="D4078" s="297"/>
      <c r="E4078" s="297"/>
      <c r="F4078" s="297"/>
      <c r="G4078" s="298">
        <v>5.08</v>
      </c>
    </row>
    <row r="4079" spans="1:7" x14ac:dyDescent="0.2">
      <c r="A4079" s="296" t="s">
        <v>218</v>
      </c>
      <c r="B4079" s="297"/>
      <c r="C4079" s="297"/>
      <c r="D4079" s="297"/>
      <c r="E4079" s="297"/>
      <c r="F4079" s="297"/>
      <c r="G4079" s="298">
        <v>0</v>
      </c>
    </row>
    <row r="4080" spans="1:7" x14ac:dyDescent="0.2">
      <c r="A4080" s="296" t="s">
        <v>219</v>
      </c>
      <c r="B4080" s="297"/>
      <c r="C4080" s="297"/>
      <c r="D4080" s="297"/>
      <c r="E4080" s="297"/>
      <c r="F4080" s="297"/>
      <c r="G4080" s="298">
        <v>12.690000000000001</v>
      </c>
    </row>
    <row r="4081" spans="1:7" x14ac:dyDescent="0.2">
      <c r="A4081" s="296" t="s">
        <v>220</v>
      </c>
      <c r="B4081" s="297"/>
      <c r="C4081" s="297"/>
      <c r="D4081" s="297"/>
      <c r="E4081" s="297"/>
      <c r="F4081" s="297"/>
      <c r="G4081" s="299">
        <f>ROUND(G4076+G4080,2)</f>
        <v>29.25</v>
      </c>
    </row>
    <row r="4082" spans="1:7" x14ac:dyDescent="0.2">
      <c r="A4082" s="296" t="s">
        <v>221</v>
      </c>
      <c r="B4082" s="297"/>
      <c r="C4082" s="297"/>
      <c r="D4082" s="297"/>
      <c r="E4082" s="297"/>
      <c r="F4082" s="297"/>
      <c r="G4082" s="298">
        <v>1</v>
      </c>
    </row>
    <row r="4083" spans="1:7" x14ac:dyDescent="0.2">
      <c r="A4083" s="296" t="s">
        <v>222</v>
      </c>
      <c r="B4083" s="297"/>
      <c r="C4083" s="297"/>
      <c r="D4083" s="297"/>
      <c r="E4083" s="297"/>
      <c r="F4083" s="297"/>
      <c r="G4083" s="299">
        <f>ROUND(G4081*G4082,2)</f>
        <v>29.25</v>
      </c>
    </row>
    <row r="4084" spans="1:7" x14ac:dyDescent="0.2">
      <c r="A4084" s="300"/>
      <c r="B4084" s="301"/>
      <c r="C4084" s="301"/>
      <c r="D4084" s="301"/>
      <c r="E4084" s="301"/>
      <c r="F4084" s="301"/>
      <c r="G4084" s="302"/>
    </row>
    <row r="4085" spans="1:7" ht="63.75" x14ac:dyDescent="0.2">
      <c r="A4085" s="287" t="s">
        <v>800</v>
      </c>
      <c r="B4085" s="290" t="s">
        <v>801</v>
      </c>
      <c r="C4085" s="291" t="s">
        <v>207</v>
      </c>
      <c r="D4085" s="291" t="s">
        <v>40</v>
      </c>
      <c r="E4085" s="292"/>
      <c r="F4085" s="283"/>
      <c r="G4085" s="293"/>
    </row>
    <row r="4086" spans="1:7" ht="25.5" x14ac:dyDescent="0.2">
      <c r="A4086" s="294">
        <v>2680</v>
      </c>
      <c r="B4086" s="284" t="s">
        <v>1431</v>
      </c>
      <c r="C4086" s="295" t="s">
        <v>224</v>
      </c>
      <c r="D4086" s="295" t="s">
        <v>40</v>
      </c>
      <c r="E4086" s="292">
        <v>1.1000000000000001</v>
      </c>
      <c r="F4086" s="283">
        <v>9.82</v>
      </c>
      <c r="G4086" s="293">
        <v>10.8</v>
      </c>
    </row>
    <row r="4087" spans="1:7" ht="25.5" x14ac:dyDescent="0.2">
      <c r="A4087" s="294" t="s">
        <v>253</v>
      </c>
      <c r="B4087" s="284" t="s">
        <v>254</v>
      </c>
      <c r="C4087" s="295" t="s">
        <v>207</v>
      </c>
      <c r="D4087" s="295" t="s">
        <v>210</v>
      </c>
      <c r="E4087" s="292">
        <v>0.11219999999999999</v>
      </c>
      <c r="F4087" s="283">
        <v>20.85</v>
      </c>
      <c r="G4087" s="293">
        <v>2.34</v>
      </c>
    </row>
    <row r="4088" spans="1:7" ht="25.5" x14ac:dyDescent="0.2">
      <c r="A4088" s="294" t="s">
        <v>255</v>
      </c>
      <c r="B4088" s="284" t="s">
        <v>256</v>
      </c>
      <c r="C4088" s="295" t="s">
        <v>207</v>
      </c>
      <c r="D4088" s="295" t="s">
        <v>210</v>
      </c>
      <c r="E4088" s="292">
        <v>0.11219999999999999</v>
      </c>
      <c r="F4088" s="283">
        <v>25.93</v>
      </c>
      <c r="G4088" s="293">
        <v>2.91</v>
      </c>
    </row>
    <row r="4089" spans="1:7" x14ac:dyDescent="0.2">
      <c r="A4089" s="296" t="s">
        <v>213</v>
      </c>
      <c r="B4089" s="297"/>
      <c r="C4089" s="297"/>
      <c r="D4089" s="297"/>
      <c r="E4089" s="297"/>
      <c r="F4089" s="297"/>
      <c r="G4089" s="298">
        <v>3.16</v>
      </c>
    </row>
    <row r="4090" spans="1:7" x14ac:dyDescent="0.2">
      <c r="A4090" s="296" t="s">
        <v>214</v>
      </c>
      <c r="B4090" s="297"/>
      <c r="C4090" s="297"/>
      <c r="D4090" s="297"/>
      <c r="E4090" s="297"/>
      <c r="F4090" s="297"/>
      <c r="G4090" s="298">
        <v>12.89</v>
      </c>
    </row>
    <row r="4091" spans="1:7" x14ac:dyDescent="0.2">
      <c r="A4091" s="296" t="s">
        <v>215</v>
      </c>
      <c r="B4091" s="297"/>
      <c r="C4091" s="297"/>
      <c r="D4091" s="297"/>
      <c r="E4091" s="297"/>
      <c r="F4091" s="297"/>
      <c r="G4091" s="299">
        <v>16.05</v>
      </c>
    </row>
    <row r="4092" spans="1:7" x14ac:dyDescent="0.2">
      <c r="A4092" s="296" t="s">
        <v>2158</v>
      </c>
      <c r="B4092" s="297"/>
      <c r="C4092" s="297"/>
      <c r="D4092" s="297"/>
      <c r="E4092" s="297"/>
      <c r="F4092" s="297"/>
      <c r="G4092" s="298">
        <v>3.64</v>
      </c>
    </row>
    <row r="4093" spans="1:7" x14ac:dyDescent="0.2">
      <c r="A4093" s="296" t="s">
        <v>217</v>
      </c>
      <c r="B4093" s="297"/>
      <c r="C4093" s="297"/>
      <c r="D4093" s="297"/>
      <c r="E4093" s="297"/>
      <c r="F4093" s="297"/>
      <c r="G4093" s="298">
        <v>4.13</v>
      </c>
    </row>
    <row r="4094" spans="1:7" x14ac:dyDescent="0.2">
      <c r="A4094" s="296" t="s">
        <v>218</v>
      </c>
      <c r="B4094" s="297"/>
      <c r="C4094" s="297"/>
      <c r="D4094" s="297"/>
      <c r="E4094" s="297"/>
      <c r="F4094" s="297"/>
      <c r="G4094" s="298">
        <v>0</v>
      </c>
    </row>
    <row r="4095" spans="1:7" x14ac:dyDescent="0.2">
      <c r="A4095" s="296" t="s">
        <v>219</v>
      </c>
      <c r="B4095" s="297"/>
      <c r="C4095" s="297"/>
      <c r="D4095" s="297"/>
      <c r="E4095" s="297"/>
      <c r="F4095" s="297"/>
      <c r="G4095" s="298">
        <v>7.77</v>
      </c>
    </row>
    <row r="4096" spans="1:7" x14ac:dyDescent="0.2">
      <c r="A4096" s="296" t="s">
        <v>220</v>
      </c>
      <c r="B4096" s="297"/>
      <c r="C4096" s="297"/>
      <c r="D4096" s="297"/>
      <c r="E4096" s="297"/>
      <c r="F4096" s="297"/>
      <c r="G4096" s="299">
        <f>ROUND(G4091+G4095,2)</f>
        <v>23.82</v>
      </c>
    </row>
    <row r="4097" spans="1:7" x14ac:dyDescent="0.2">
      <c r="A4097" s="296" t="s">
        <v>221</v>
      </c>
      <c r="B4097" s="297"/>
      <c r="C4097" s="297"/>
      <c r="D4097" s="297"/>
      <c r="E4097" s="297"/>
      <c r="F4097" s="297"/>
      <c r="G4097" s="298">
        <v>3.4</v>
      </c>
    </row>
    <row r="4098" spans="1:7" x14ac:dyDescent="0.2">
      <c r="A4098" s="296" t="s">
        <v>222</v>
      </c>
      <c r="B4098" s="297"/>
      <c r="C4098" s="297"/>
      <c r="D4098" s="297"/>
      <c r="E4098" s="297"/>
      <c r="F4098" s="297"/>
      <c r="G4098" s="299">
        <f>ROUND(G4096*G4097,2)</f>
        <v>80.989999999999995</v>
      </c>
    </row>
    <row r="4099" spans="1:7" x14ac:dyDescent="0.2">
      <c r="A4099" s="300"/>
      <c r="B4099" s="301"/>
      <c r="C4099" s="301"/>
      <c r="D4099" s="301"/>
      <c r="E4099" s="301"/>
      <c r="F4099" s="301"/>
      <c r="G4099" s="302"/>
    </row>
    <row r="4100" spans="1:7" ht="63.75" x14ac:dyDescent="0.2">
      <c r="A4100" s="287" t="s">
        <v>88</v>
      </c>
      <c r="B4100" s="290" t="s">
        <v>89</v>
      </c>
      <c r="C4100" s="291" t="s">
        <v>207</v>
      </c>
      <c r="D4100" s="291" t="s">
        <v>40</v>
      </c>
      <c r="E4100" s="292"/>
      <c r="F4100" s="283"/>
      <c r="G4100" s="293"/>
    </row>
    <row r="4101" spans="1:7" ht="25.5" x14ac:dyDescent="0.2">
      <c r="A4101" s="294">
        <v>2681</v>
      </c>
      <c r="B4101" s="284" t="s">
        <v>409</v>
      </c>
      <c r="C4101" s="295" t="s">
        <v>224</v>
      </c>
      <c r="D4101" s="295" t="s">
        <v>40</v>
      </c>
      <c r="E4101" s="292">
        <v>1.1000000000000001</v>
      </c>
      <c r="F4101" s="283">
        <v>16.05</v>
      </c>
      <c r="G4101" s="293">
        <v>17.66</v>
      </c>
    </row>
    <row r="4102" spans="1:7" ht="25.5" x14ac:dyDescent="0.2">
      <c r="A4102" s="294" t="s">
        <v>253</v>
      </c>
      <c r="B4102" s="284" t="s">
        <v>254</v>
      </c>
      <c r="C4102" s="295" t="s">
        <v>207</v>
      </c>
      <c r="D4102" s="295" t="s">
        <v>210</v>
      </c>
      <c r="E4102" s="292">
        <v>0.129</v>
      </c>
      <c r="F4102" s="283">
        <v>20.85</v>
      </c>
      <c r="G4102" s="293">
        <v>2.69</v>
      </c>
    </row>
    <row r="4103" spans="1:7" ht="25.5" x14ac:dyDescent="0.2">
      <c r="A4103" s="294" t="s">
        <v>255</v>
      </c>
      <c r="B4103" s="284" t="s">
        <v>256</v>
      </c>
      <c r="C4103" s="295" t="s">
        <v>207</v>
      </c>
      <c r="D4103" s="295" t="s">
        <v>210</v>
      </c>
      <c r="E4103" s="292">
        <v>0.129</v>
      </c>
      <c r="F4103" s="283">
        <v>25.93</v>
      </c>
      <c r="G4103" s="293">
        <v>3.34</v>
      </c>
    </row>
    <row r="4104" spans="1:7" x14ac:dyDescent="0.2">
      <c r="A4104" s="296" t="s">
        <v>213</v>
      </c>
      <c r="B4104" s="297"/>
      <c r="C4104" s="297"/>
      <c r="D4104" s="297"/>
      <c r="E4104" s="297"/>
      <c r="F4104" s="297"/>
      <c r="G4104" s="298">
        <v>3.63</v>
      </c>
    </row>
    <row r="4105" spans="1:7" x14ac:dyDescent="0.2">
      <c r="A4105" s="296" t="s">
        <v>214</v>
      </c>
      <c r="B4105" s="297"/>
      <c r="C4105" s="297"/>
      <c r="D4105" s="297"/>
      <c r="E4105" s="297"/>
      <c r="F4105" s="297"/>
      <c r="G4105" s="298">
        <v>20.060000000000002</v>
      </c>
    </row>
    <row r="4106" spans="1:7" x14ac:dyDescent="0.2">
      <c r="A4106" s="296" t="s">
        <v>215</v>
      </c>
      <c r="B4106" s="297"/>
      <c r="C4106" s="297"/>
      <c r="D4106" s="297"/>
      <c r="E4106" s="297"/>
      <c r="F4106" s="297"/>
      <c r="G4106" s="299">
        <v>23.69</v>
      </c>
    </row>
    <row r="4107" spans="1:7" x14ac:dyDescent="0.2">
      <c r="A4107" s="296" t="s">
        <v>2158</v>
      </c>
      <c r="B4107" s="297"/>
      <c r="C4107" s="297"/>
      <c r="D4107" s="297"/>
      <c r="E4107" s="297"/>
      <c r="F4107" s="297"/>
      <c r="G4107" s="298">
        <v>4.18</v>
      </c>
    </row>
    <row r="4108" spans="1:7" x14ac:dyDescent="0.2">
      <c r="A4108" s="296" t="s">
        <v>217</v>
      </c>
      <c r="B4108" s="297"/>
      <c r="C4108" s="297"/>
      <c r="D4108" s="297"/>
      <c r="E4108" s="297"/>
      <c r="F4108" s="297"/>
      <c r="G4108" s="298">
        <v>5.8499999999999979</v>
      </c>
    </row>
    <row r="4109" spans="1:7" x14ac:dyDescent="0.2">
      <c r="A4109" s="296" t="s">
        <v>218</v>
      </c>
      <c r="B4109" s="297"/>
      <c r="C4109" s="297"/>
      <c r="D4109" s="297"/>
      <c r="E4109" s="297"/>
      <c r="F4109" s="297"/>
      <c r="G4109" s="298">
        <v>0</v>
      </c>
    </row>
    <row r="4110" spans="1:7" x14ac:dyDescent="0.2">
      <c r="A4110" s="296" t="s">
        <v>219</v>
      </c>
      <c r="B4110" s="297"/>
      <c r="C4110" s="297"/>
      <c r="D4110" s="297"/>
      <c r="E4110" s="297"/>
      <c r="F4110" s="297"/>
      <c r="G4110" s="298">
        <v>10.029999999999998</v>
      </c>
    </row>
    <row r="4111" spans="1:7" x14ac:dyDescent="0.2">
      <c r="A4111" s="296" t="s">
        <v>220</v>
      </c>
      <c r="B4111" s="297"/>
      <c r="C4111" s="297"/>
      <c r="D4111" s="297"/>
      <c r="E4111" s="297"/>
      <c r="F4111" s="297"/>
      <c r="G4111" s="299">
        <f>ROUND(G4106+G4110,2)</f>
        <v>33.72</v>
      </c>
    </row>
    <row r="4112" spans="1:7" x14ac:dyDescent="0.2">
      <c r="A4112" s="296" t="s">
        <v>221</v>
      </c>
      <c r="B4112" s="297"/>
      <c r="C4112" s="297"/>
      <c r="D4112" s="297"/>
      <c r="E4112" s="297"/>
      <c r="F4112" s="297"/>
      <c r="G4112" s="298">
        <v>1.7</v>
      </c>
    </row>
    <row r="4113" spans="1:7" x14ac:dyDescent="0.2">
      <c r="A4113" s="296" t="s">
        <v>222</v>
      </c>
      <c r="B4113" s="297"/>
      <c r="C4113" s="297"/>
      <c r="D4113" s="297"/>
      <c r="E4113" s="297"/>
      <c r="F4113" s="297"/>
      <c r="G4113" s="299">
        <f>ROUND(G4111*G4112,2)</f>
        <v>57.32</v>
      </c>
    </row>
    <row r="4114" spans="1:7" x14ac:dyDescent="0.2">
      <c r="A4114" s="300"/>
      <c r="B4114" s="301"/>
      <c r="C4114" s="301"/>
      <c r="D4114" s="301"/>
      <c r="E4114" s="301"/>
      <c r="F4114" s="301"/>
      <c r="G4114" s="302"/>
    </row>
    <row r="4115" spans="1:7" ht="63.75" x14ac:dyDescent="0.2">
      <c r="A4115" s="287" t="s">
        <v>802</v>
      </c>
      <c r="B4115" s="290" t="s">
        <v>803</v>
      </c>
      <c r="C4115" s="291" t="s">
        <v>207</v>
      </c>
      <c r="D4115" s="291" t="s">
        <v>40</v>
      </c>
      <c r="E4115" s="292"/>
      <c r="F4115" s="283"/>
      <c r="G4115" s="293"/>
    </row>
    <row r="4116" spans="1:7" ht="25.5" x14ac:dyDescent="0.2">
      <c r="A4116" s="294">
        <v>2686</v>
      </c>
      <c r="B4116" s="284" t="s">
        <v>1432</v>
      </c>
      <c r="C4116" s="295" t="s">
        <v>224</v>
      </c>
      <c r="D4116" s="295" t="s">
        <v>40</v>
      </c>
      <c r="E4116" s="292">
        <v>1.1000000000000001</v>
      </c>
      <c r="F4116" s="283">
        <v>29.37</v>
      </c>
      <c r="G4116" s="293">
        <v>32.31</v>
      </c>
    </row>
    <row r="4117" spans="1:7" ht="25.5" x14ac:dyDescent="0.2">
      <c r="A4117" s="294" t="s">
        <v>253</v>
      </c>
      <c r="B4117" s="284" t="s">
        <v>254</v>
      </c>
      <c r="C4117" s="295" t="s">
        <v>207</v>
      </c>
      <c r="D4117" s="295" t="s">
        <v>210</v>
      </c>
      <c r="E4117" s="292">
        <v>0.17100000000000001</v>
      </c>
      <c r="F4117" s="283">
        <v>20.85</v>
      </c>
      <c r="G4117" s="293">
        <v>3.56</v>
      </c>
    </row>
    <row r="4118" spans="1:7" ht="25.5" x14ac:dyDescent="0.2">
      <c r="A4118" s="294" t="s">
        <v>255</v>
      </c>
      <c r="B4118" s="284" t="s">
        <v>256</v>
      </c>
      <c r="C4118" s="295" t="s">
        <v>207</v>
      </c>
      <c r="D4118" s="295" t="s">
        <v>210</v>
      </c>
      <c r="E4118" s="292">
        <v>0.17100000000000001</v>
      </c>
      <c r="F4118" s="283">
        <v>25.93</v>
      </c>
      <c r="G4118" s="293">
        <v>4.43</v>
      </c>
    </row>
    <row r="4119" spans="1:7" x14ac:dyDescent="0.2">
      <c r="A4119" s="296" t="s">
        <v>213</v>
      </c>
      <c r="B4119" s="297"/>
      <c r="C4119" s="297"/>
      <c r="D4119" s="297"/>
      <c r="E4119" s="297"/>
      <c r="F4119" s="297"/>
      <c r="G4119" s="298">
        <v>4.82</v>
      </c>
    </row>
    <row r="4120" spans="1:7" x14ac:dyDescent="0.2">
      <c r="A4120" s="296" t="s">
        <v>214</v>
      </c>
      <c r="B4120" s="297"/>
      <c r="C4120" s="297"/>
      <c r="D4120" s="297"/>
      <c r="E4120" s="297"/>
      <c r="F4120" s="297"/>
      <c r="G4120" s="298">
        <v>35.49</v>
      </c>
    </row>
    <row r="4121" spans="1:7" x14ac:dyDescent="0.2">
      <c r="A4121" s="296" t="s">
        <v>215</v>
      </c>
      <c r="B4121" s="297"/>
      <c r="C4121" s="297"/>
      <c r="D4121" s="297"/>
      <c r="E4121" s="297"/>
      <c r="F4121" s="297"/>
      <c r="G4121" s="299">
        <v>40.31</v>
      </c>
    </row>
    <row r="4122" spans="1:7" x14ac:dyDescent="0.2">
      <c r="A4122" s="296" t="s">
        <v>2158</v>
      </c>
      <c r="B4122" s="297"/>
      <c r="C4122" s="297"/>
      <c r="D4122" s="297"/>
      <c r="E4122" s="297"/>
      <c r="F4122" s="297"/>
      <c r="G4122" s="298">
        <v>5.54</v>
      </c>
    </row>
    <row r="4123" spans="1:7" x14ac:dyDescent="0.2">
      <c r="A4123" s="296" t="s">
        <v>217</v>
      </c>
      <c r="B4123" s="297"/>
      <c r="C4123" s="297"/>
      <c r="D4123" s="297"/>
      <c r="E4123" s="297"/>
      <c r="F4123" s="297"/>
      <c r="G4123" s="298">
        <v>9.6200000002235182</v>
      </c>
    </row>
    <row r="4124" spans="1:7" x14ac:dyDescent="0.2">
      <c r="A4124" s="296" t="s">
        <v>218</v>
      </c>
      <c r="B4124" s="297"/>
      <c r="C4124" s="297"/>
      <c r="D4124" s="297"/>
      <c r="E4124" s="297"/>
      <c r="F4124" s="297"/>
      <c r="G4124" s="298">
        <v>0</v>
      </c>
    </row>
    <row r="4125" spans="1:7" x14ac:dyDescent="0.2">
      <c r="A4125" s="296" t="s">
        <v>219</v>
      </c>
      <c r="B4125" s="297"/>
      <c r="C4125" s="297"/>
      <c r="D4125" s="297"/>
      <c r="E4125" s="297"/>
      <c r="F4125" s="297"/>
      <c r="G4125" s="298">
        <v>15.159999999999997</v>
      </c>
    </row>
    <row r="4126" spans="1:7" x14ac:dyDescent="0.2">
      <c r="A4126" s="296" t="s">
        <v>220</v>
      </c>
      <c r="B4126" s="297"/>
      <c r="C4126" s="297"/>
      <c r="D4126" s="297"/>
      <c r="E4126" s="297"/>
      <c r="F4126" s="297"/>
      <c r="G4126" s="299">
        <f>ROUND(G4121+G4125,2)</f>
        <v>55.47</v>
      </c>
    </row>
    <row r="4127" spans="1:7" x14ac:dyDescent="0.2">
      <c r="A4127" s="296" t="s">
        <v>221</v>
      </c>
      <c r="B4127" s="297"/>
      <c r="C4127" s="297"/>
      <c r="D4127" s="297"/>
      <c r="E4127" s="297"/>
      <c r="F4127" s="297"/>
      <c r="G4127" s="298">
        <v>21.6</v>
      </c>
    </row>
    <row r="4128" spans="1:7" x14ac:dyDescent="0.2">
      <c r="A4128" s="296" t="s">
        <v>222</v>
      </c>
      <c r="B4128" s="297"/>
      <c r="C4128" s="297"/>
      <c r="D4128" s="297"/>
      <c r="E4128" s="297"/>
      <c r="F4128" s="297"/>
      <c r="G4128" s="299">
        <f>ROUND(G4126*G4127,2)</f>
        <v>1198.1500000000001</v>
      </c>
    </row>
    <row r="4129" spans="1:7" x14ac:dyDescent="0.2">
      <c r="A4129" s="300"/>
      <c r="B4129" s="301"/>
      <c r="C4129" s="301"/>
      <c r="D4129" s="301"/>
      <c r="E4129" s="301"/>
      <c r="F4129" s="301"/>
      <c r="G4129" s="302"/>
    </row>
    <row r="4130" spans="1:7" ht="63.75" x14ac:dyDescent="0.2">
      <c r="A4130" s="287" t="s">
        <v>804</v>
      </c>
      <c r="B4130" s="290" t="s">
        <v>805</v>
      </c>
      <c r="C4130" s="291" t="s">
        <v>207</v>
      </c>
      <c r="D4130" s="291" t="s">
        <v>40</v>
      </c>
      <c r="E4130" s="292"/>
      <c r="F4130" s="283"/>
      <c r="G4130" s="293"/>
    </row>
    <row r="4131" spans="1:7" ht="25.5" x14ac:dyDescent="0.2">
      <c r="A4131" s="294">
        <v>2683</v>
      </c>
      <c r="B4131" s="284" t="s">
        <v>1433</v>
      </c>
      <c r="C4131" s="295" t="s">
        <v>224</v>
      </c>
      <c r="D4131" s="295" t="s">
        <v>40</v>
      </c>
      <c r="E4131" s="292">
        <v>1.1000000000000001</v>
      </c>
      <c r="F4131" s="283">
        <v>46.28</v>
      </c>
      <c r="G4131" s="293">
        <v>50.91</v>
      </c>
    </row>
    <row r="4132" spans="1:7" ht="25.5" x14ac:dyDescent="0.2">
      <c r="A4132" s="294" t="s">
        <v>253</v>
      </c>
      <c r="B4132" s="284" t="s">
        <v>254</v>
      </c>
      <c r="C4132" s="295" t="s">
        <v>207</v>
      </c>
      <c r="D4132" s="295" t="s">
        <v>210</v>
      </c>
      <c r="E4132" s="292">
        <v>0.21299999999999999</v>
      </c>
      <c r="F4132" s="283">
        <v>20.85</v>
      </c>
      <c r="G4132" s="293">
        <v>4.4400000000000004</v>
      </c>
    </row>
    <row r="4133" spans="1:7" ht="25.5" x14ac:dyDescent="0.2">
      <c r="A4133" s="294" t="s">
        <v>255</v>
      </c>
      <c r="B4133" s="284" t="s">
        <v>256</v>
      </c>
      <c r="C4133" s="295" t="s">
        <v>207</v>
      </c>
      <c r="D4133" s="295" t="s">
        <v>210</v>
      </c>
      <c r="E4133" s="292">
        <v>0.21299999999999999</v>
      </c>
      <c r="F4133" s="283">
        <v>25.93</v>
      </c>
      <c r="G4133" s="293">
        <v>5.52</v>
      </c>
    </row>
    <row r="4134" spans="1:7" x14ac:dyDescent="0.2">
      <c r="A4134" s="296" t="s">
        <v>213</v>
      </c>
      <c r="B4134" s="297"/>
      <c r="C4134" s="297"/>
      <c r="D4134" s="297"/>
      <c r="E4134" s="297"/>
      <c r="F4134" s="297"/>
      <c r="G4134" s="298">
        <v>6</v>
      </c>
    </row>
    <row r="4135" spans="1:7" x14ac:dyDescent="0.2">
      <c r="A4135" s="296" t="s">
        <v>214</v>
      </c>
      <c r="B4135" s="297"/>
      <c r="C4135" s="297"/>
      <c r="D4135" s="297"/>
      <c r="E4135" s="297"/>
      <c r="F4135" s="297"/>
      <c r="G4135" s="298">
        <v>54.87</v>
      </c>
    </row>
    <row r="4136" spans="1:7" x14ac:dyDescent="0.2">
      <c r="A4136" s="296" t="s">
        <v>215</v>
      </c>
      <c r="B4136" s="297"/>
      <c r="C4136" s="297"/>
      <c r="D4136" s="297"/>
      <c r="E4136" s="297"/>
      <c r="F4136" s="297"/>
      <c r="G4136" s="299">
        <v>60.87</v>
      </c>
    </row>
    <row r="4137" spans="1:7" x14ac:dyDescent="0.2">
      <c r="A4137" s="296" t="s">
        <v>2158</v>
      </c>
      <c r="B4137" s="297"/>
      <c r="C4137" s="297"/>
      <c r="D4137" s="297"/>
      <c r="E4137" s="297"/>
      <c r="F4137" s="297"/>
      <c r="G4137" s="298">
        <v>6.9</v>
      </c>
    </row>
    <row r="4138" spans="1:7" x14ac:dyDescent="0.2">
      <c r="A4138" s="296" t="s">
        <v>217</v>
      </c>
      <c r="B4138" s="297"/>
      <c r="C4138" s="297"/>
      <c r="D4138" s="297"/>
      <c r="E4138" s="297"/>
      <c r="F4138" s="297"/>
      <c r="G4138" s="298">
        <v>14.23</v>
      </c>
    </row>
    <row r="4139" spans="1:7" x14ac:dyDescent="0.2">
      <c r="A4139" s="296" t="s">
        <v>218</v>
      </c>
      <c r="B4139" s="297"/>
      <c r="C4139" s="297"/>
      <c r="D4139" s="297"/>
      <c r="E4139" s="297"/>
      <c r="F4139" s="297"/>
      <c r="G4139" s="298">
        <v>0</v>
      </c>
    </row>
    <row r="4140" spans="1:7" x14ac:dyDescent="0.2">
      <c r="A4140" s="296" t="s">
        <v>219</v>
      </c>
      <c r="B4140" s="297"/>
      <c r="C4140" s="297"/>
      <c r="D4140" s="297"/>
      <c r="E4140" s="297"/>
      <c r="F4140" s="297"/>
      <c r="G4140" s="298">
        <v>21.130000000000003</v>
      </c>
    </row>
    <row r="4141" spans="1:7" x14ac:dyDescent="0.2">
      <c r="A4141" s="296" t="s">
        <v>220</v>
      </c>
      <c r="B4141" s="297"/>
      <c r="C4141" s="297"/>
      <c r="D4141" s="297"/>
      <c r="E4141" s="297"/>
      <c r="F4141" s="297"/>
      <c r="G4141" s="299">
        <f>ROUND(G4136+G4140,2)</f>
        <v>82</v>
      </c>
    </row>
    <row r="4142" spans="1:7" x14ac:dyDescent="0.2">
      <c r="A4142" s="296" t="s">
        <v>221</v>
      </c>
      <c r="B4142" s="297"/>
      <c r="C4142" s="297"/>
      <c r="D4142" s="297"/>
      <c r="E4142" s="297"/>
      <c r="F4142" s="297"/>
      <c r="G4142" s="298">
        <v>26.7</v>
      </c>
    </row>
    <row r="4143" spans="1:7" x14ac:dyDescent="0.2">
      <c r="A4143" s="296" t="s">
        <v>222</v>
      </c>
      <c r="B4143" s="297"/>
      <c r="C4143" s="297"/>
      <c r="D4143" s="297"/>
      <c r="E4143" s="297"/>
      <c r="F4143" s="297"/>
      <c r="G4143" s="299">
        <f>ROUND(G4141*G4142,2)</f>
        <v>2189.4</v>
      </c>
    </row>
    <row r="4144" spans="1:7" x14ac:dyDescent="0.2">
      <c r="A4144" s="300"/>
      <c r="B4144" s="301"/>
      <c r="C4144" s="301"/>
      <c r="D4144" s="301"/>
      <c r="E4144" s="301"/>
      <c r="F4144" s="301"/>
      <c r="G4144" s="302"/>
    </row>
    <row r="4145" spans="1:7" ht="51" x14ac:dyDescent="0.2">
      <c r="A4145" s="287" t="s">
        <v>807</v>
      </c>
      <c r="B4145" s="290" t="s">
        <v>808</v>
      </c>
      <c r="C4145" s="291" t="s">
        <v>207</v>
      </c>
      <c r="D4145" s="291" t="s">
        <v>40</v>
      </c>
      <c r="E4145" s="292"/>
      <c r="F4145" s="283"/>
      <c r="G4145" s="293"/>
    </row>
    <row r="4146" spans="1:7" ht="25.5" x14ac:dyDescent="0.2">
      <c r="A4146" s="294" t="s">
        <v>253</v>
      </c>
      <c r="B4146" s="284" t="s">
        <v>254</v>
      </c>
      <c r="C4146" s="295" t="s">
        <v>207</v>
      </c>
      <c r="D4146" s="295" t="s">
        <v>210</v>
      </c>
      <c r="E4146" s="292">
        <v>9.9299999999999999E-2</v>
      </c>
      <c r="F4146" s="283">
        <v>20.85</v>
      </c>
      <c r="G4146" s="293">
        <v>2.0699999999999998</v>
      </c>
    </row>
    <row r="4147" spans="1:7" ht="25.5" x14ac:dyDescent="0.2">
      <c r="A4147" s="294" t="s">
        <v>255</v>
      </c>
      <c r="B4147" s="284" t="s">
        <v>256</v>
      </c>
      <c r="C4147" s="295" t="s">
        <v>207</v>
      </c>
      <c r="D4147" s="295" t="s">
        <v>210</v>
      </c>
      <c r="E4147" s="292">
        <v>9.9299999999999999E-2</v>
      </c>
      <c r="F4147" s="283">
        <v>25.93</v>
      </c>
      <c r="G4147" s="293">
        <v>2.57</v>
      </c>
    </row>
    <row r="4148" spans="1:7" ht="89.25" x14ac:dyDescent="0.2">
      <c r="A4148" s="294" t="s">
        <v>968</v>
      </c>
      <c r="B4148" s="284" t="s">
        <v>969</v>
      </c>
      <c r="C4148" s="295" t="s">
        <v>207</v>
      </c>
      <c r="D4148" s="295" t="s">
        <v>40</v>
      </c>
      <c r="E4148" s="292">
        <v>1</v>
      </c>
      <c r="F4148" s="283">
        <v>8.8800000000000008</v>
      </c>
      <c r="G4148" s="293">
        <v>8.8800000000000008</v>
      </c>
    </row>
    <row r="4149" spans="1:7" ht="25.5" x14ac:dyDescent="0.2">
      <c r="A4149" s="294" t="s">
        <v>1434</v>
      </c>
      <c r="B4149" s="284" t="s">
        <v>1435</v>
      </c>
      <c r="C4149" s="295" t="s">
        <v>224</v>
      </c>
      <c r="D4149" s="295" t="s">
        <v>40</v>
      </c>
      <c r="E4149" s="292">
        <v>1.05</v>
      </c>
      <c r="F4149" s="283">
        <v>7.49</v>
      </c>
      <c r="G4149" s="293">
        <v>7.86</v>
      </c>
    </row>
    <row r="4150" spans="1:7" x14ac:dyDescent="0.2">
      <c r="A4150" s="296" t="s">
        <v>213</v>
      </c>
      <c r="B4150" s="297"/>
      <c r="C4150" s="297"/>
      <c r="D4150" s="297"/>
      <c r="E4150" s="297"/>
      <c r="F4150" s="297"/>
      <c r="G4150" s="298">
        <v>6.47</v>
      </c>
    </row>
    <row r="4151" spans="1:7" x14ac:dyDescent="0.2">
      <c r="A4151" s="296" t="s">
        <v>214</v>
      </c>
      <c r="B4151" s="297"/>
      <c r="C4151" s="297"/>
      <c r="D4151" s="297"/>
      <c r="E4151" s="297"/>
      <c r="F4151" s="297"/>
      <c r="G4151" s="298">
        <v>14.920000000000002</v>
      </c>
    </row>
    <row r="4152" spans="1:7" x14ac:dyDescent="0.2">
      <c r="A4152" s="296" t="s">
        <v>215</v>
      </c>
      <c r="B4152" s="297"/>
      <c r="C4152" s="297"/>
      <c r="D4152" s="297"/>
      <c r="E4152" s="297"/>
      <c r="F4152" s="297"/>
      <c r="G4152" s="299">
        <v>21.39</v>
      </c>
    </row>
    <row r="4153" spans="1:7" x14ac:dyDescent="0.2">
      <c r="A4153" s="296" t="s">
        <v>2158</v>
      </c>
      <c r="B4153" s="297"/>
      <c r="C4153" s="297"/>
      <c r="D4153" s="297"/>
      <c r="E4153" s="297"/>
      <c r="F4153" s="297"/>
      <c r="G4153" s="298">
        <v>7.449999999776483</v>
      </c>
    </row>
    <row r="4154" spans="1:7" x14ac:dyDescent="0.2">
      <c r="A4154" s="296" t="s">
        <v>217</v>
      </c>
      <c r="B4154" s="297"/>
      <c r="C4154" s="297"/>
      <c r="D4154" s="297"/>
      <c r="E4154" s="297"/>
      <c r="F4154" s="297"/>
      <c r="G4154" s="298">
        <v>6.05</v>
      </c>
    </row>
    <row r="4155" spans="1:7" x14ac:dyDescent="0.2">
      <c r="A4155" s="296" t="s">
        <v>218</v>
      </c>
      <c r="B4155" s="297"/>
      <c r="C4155" s="297"/>
      <c r="D4155" s="297"/>
      <c r="E4155" s="297"/>
      <c r="F4155" s="297"/>
      <c r="G4155" s="298">
        <v>0</v>
      </c>
    </row>
    <row r="4156" spans="1:7" x14ac:dyDescent="0.2">
      <c r="A4156" s="296" t="s">
        <v>219</v>
      </c>
      <c r="B4156" s="297"/>
      <c r="C4156" s="297"/>
      <c r="D4156" s="297"/>
      <c r="E4156" s="297"/>
      <c r="F4156" s="297"/>
      <c r="G4156" s="298">
        <v>13.5</v>
      </c>
    </row>
    <row r="4157" spans="1:7" x14ac:dyDescent="0.2">
      <c r="A4157" s="296" t="s">
        <v>220</v>
      </c>
      <c r="B4157" s="297"/>
      <c r="C4157" s="297"/>
      <c r="D4157" s="297"/>
      <c r="E4157" s="297"/>
      <c r="F4157" s="297"/>
      <c r="G4157" s="299">
        <f>ROUND(G4152+G4156,2)</f>
        <v>34.89</v>
      </c>
    </row>
    <row r="4158" spans="1:7" x14ac:dyDescent="0.2">
      <c r="A4158" s="296" t="s">
        <v>221</v>
      </c>
      <c r="B4158" s="297"/>
      <c r="C4158" s="297"/>
      <c r="D4158" s="297"/>
      <c r="E4158" s="297"/>
      <c r="F4158" s="297"/>
      <c r="G4158" s="298">
        <v>49.9</v>
      </c>
    </row>
    <row r="4159" spans="1:7" ht="12.75" customHeight="1" x14ac:dyDescent="0.2">
      <c r="A4159" s="296" t="s">
        <v>222</v>
      </c>
      <c r="B4159" s="297"/>
      <c r="C4159" s="297"/>
      <c r="D4159" s="297"/>
      <c r="E4159" s="297"/>
      <c r="F4159" s="297"/>
      <c r="G4159" s="299">
        <f>ROUND(G4157*G4158,2)</f>
        <v>1741.01</v>
      </c>
    </row>
    <row r="4160" spans="1:7" ht="12.75" customHeight="1" x14ac:dyDescent="0.2">
      <c r="A4160" s="238" t="s">
        <v>2078</v>
      </c>
      <c r="B4160" s="239"/>
      <c r="C4160" s="239"/>
      <c r="D4160" s="239"/>
      <c r="E4160" s="239"/>
      <c r="F4160" s="239"/>
      <c r="G4160" s="240"/>
    </row>
    <row r="4161" spans="1:7" ht="51" x14ac:dyDescent="0.2">
      <c r="A4161" s="287" t="s">
        <v>1847</v>
      </c>
      <c r="B4161" s="290" t="s">
        <v>806</v>
      </c>
      <c r="C4161" s="291" t="s">
        <v>207</v>
      </c>
      <c r="D4161" s="291" t="s">
        <v>35</v>
      </c>
      <c r="E4161" s="292"/>
      <c r="F4161" s="283"/>
      <c r="G4161" s="293"/>
    </row>
    <row r="4162" spans="1:7" ht="25.5" x14ac:dyDescent="0.2">
      <c r="A4162" s="294" t="s">
        <v>253</v>
      </c>
      <c r="B4162" s="284" t="s">
        <v>254</v>
      </c>
      <c r="C4162" s="295" t="s">
        <v>207</v>
      </c>
      <c r="D4162" s="295" t="s">
        <v>210</v>
      </c>
      <c r="E4162" s="292">
        <v>0.13519999999999999</v>
      </c>
      <c r="F4162" s="283">
        <v>20.85</v>
      </c>
      <c r="G4162" s="293">
        <v>2.82</v>
      </c>
    </row>
    <row r="4163" spans="1:7" ht="25.5" x14ac:dyDescent="0.2">
      <c r="A4163" s="294" t="s">
        <v>255</v>
      </c>
      <c r="B4163" s="284" t="s">
        <v>256</v>
      </c>
      <c r="C4163" s="295" t="s">
        <v>207</v>
      </c>
      <c r="D4163" s="295" t="s">
        <v>210</v>
      </c>
      <c r="E4163" s="292">
        <v>0.13519999999999999</v>
      </c>
      <c r="F4163" s="283">
        <v>25.93</v>
      </c>
      <c r="G4163" s="293">
        <v>3.51</v>
      </c>
    </row>
    <row r="4164" spans="1:7" ht="38.25" x14ac:dyDescent="0.2">
      <c r="A4164" s="294" t="s">
        <v>1851</v>
      </c>
      <c r="B4164" s="284" t="s">
        <v>1852</v>
      </c>
      <c r="C4164" s="295" t="s">
        <v>224</v>
      </c>
      <c r="D4164" s="295" t="s">
        <v>35</v>
      </c>
      <c r="E4164" s="292">
        <v>1</v>
      </c>
      <c r="F4164" s="283">
        <v>23.43</v>
      </c>
      <c r="G4164" s="293">
        <v>23.43</v>
      </c>
    </row>
    <row r="4165" spans="1:7" x14ac:dyDescent="0.2">
      <c r="A4165" s="296" t="s">
        <v>213</v>
      </c>
      <c r="B4165" s="297"/>
      <c r="C4165" s="297"/>
      <c r="D4165" s="297"/>
      <c r="E4165" s="297"/>
      <c r="F4165" s="297"/>
      <c r="G4165" s="298">
        <v>3.81</v>
      </c>
    </row>
    <row r="4166" spans="1:7" x14ac:dyDescent="0.2">
      <c r="A4166" s="296" t="s">
        <v>214</v>
      </c>
      <c r="B4166" s="297"/>
      <c r="C4166" s="297"/>
      <c r="D4166" s="297"/>
      <c r="E4166" s="297"/>
      <c r="F4166" s="297"/>
      <c r="G4166" s="298">
        <v>25.94</v>
      </c>
    </row>
    <row r="4167" spans="1:7" x14ac:dyDescent="0.2">
      <c r="A4167" s="296" t="s">
        <v>215</v>
      </c>
      <c r="B4167" s="297"/>
      <c r="C4167" s="297"/>
      <c r="D4167" s="297"/>
      <c r="E4167" s="297"/>
      <c r="F4167" s="297"/>
      <c r="G4167" s="299">
        <v>29.75</v>
      </c>
    </row>
    <row r="4168" spans="1:7" x14ac:dyDescent="0.2">
      <c r="A4168" s="296" t="s">
        <v>2158</v>
      </c>
      <c r="B4168" s="297"/>
      <c r="C4168" s="297"/>
      <c r="D4168" s="297"/>
      <c r="E4168" s="297"/>
      <c r="F4168" s="297"/>
      <c r="G4168" s="298">
        <v>4.38</v>
      </c>
    </row>
    <row r="4169" spans="1:7" x14ac:dyDescent="0.2">
      <c r="A4169" s="296" t="s">
        <v>217</v>
      </c>
      <c r="B4169" s="297"/>
      <c r="C4169" s="297"/>
      <c r="D4169" s="297"/>
      <c r="E4169" s="297"/>
      <c r="F4169" s="297"/>
      <c r="G4169" s="298">
        <v>7.1699999999999964</v>
      </c>
    </row>
    <row r="4170" spans="1:7" x14ac:dyDescent="0.2">
      <c r="A4170" s="296" t="s">
        <v>218</v>
      </c>
      <c r="B4170" s="297"/>
      <c r="C4170" s="297"/>
      <c r="D4170" s="297"/>
      <c r="E4170" s="297"/>
      <c r="F4170" s="297"/>
      <c r="G4170" s="298">
        <v>0</v>
      </c>
    </row>
    <row r="4171" spans="1:7" x14ac:dyDescent="0.2">
      <c r="A4171" s="296" t="s">
        <v>219</v>
      </c>
      <c r="B4171" s="297"/>
      <c r="C4171" s="297"/>
      <c r="D4171" s="297"/>
      <c r="E4171" s="297"/>
      <c r="F4171" s="297"/>
      <c r="G4171" s="298">
        <v>11.549999999999997</v>
      </c>
    </row>
    <row r="4172" spans="1:7" x14ac:dyDescent="0.2">
      <c r="A4172" s="296" t="s">
        <v>220</v>
      </c>
      <c r="B4172" s="297"/>
      <c r="C4172" s="297"/>
      <c r="D4172" s="297"/>
      <c r="E4172" s="297"/>
      <c r="F4172" s="297"/>
      <c r="G4172" s="299">
        <f>ROUND(G4167+G4171,2)</f>
        <v>41.3</v>
      </c>
    </row>
    <row r="4173" spans="1:7" x14ac:dyDescent="0.2">
      <c r="A4173" s="296" t="s">
        <v>221</v>
      </c>
      <c r="B4173" s="297"/>
      <c r="C4173" s="297"/>
      <c r="D4173" s="297"/>
      <c r="E4173" s="297"/>
      <c r="F4173" s="297"/>
      <c r="G4173" s="298">
        <v>12</v>
      </c>
    </row>
    <row r="4174" spans="1:7" ht="34.5" customHeight="1" x14ac:dyDescent="0.2">
      <c r="A4174" s="296" t="s">
        <v>222</v>
      </c>
      <c r="B4174" s="297"/>
      <c r="C4174" s="297"/>
      <c r="D4174" s="297"/>
      <c r="E4174" s="297"/>
      <c r="F4174" s="297"/>
      <c r="G4174" s="299">
        <f>ROUND(G4172*G4173,2)</f>
        <v>495.6</v>
      </c>
    </row>
    <row r="4175" spans="1:7" ht="12.75" customHeight="1" x14ac:dyDescent="0.2">
      <c r="A4175" s="238" t="s">
        <v>2079</v>
      </c>
      <c r="B4175" s="239"/>
      <c r="C4175" s="239"/>
      <c r="D4175" s="239"/>
      <c r="E4175" s="239"/>
      <c r="F4175" s="239"/>
      <c r="G4175" s="240"/>
    </row>
    <row r="4176" spans="1:7" ht="25.5" x14ac:dyDescent="0.2">
      <c r="A4176" s="287" t="s">
        <v>809</v>
      </c>
      <c r="B4176" s="290" t="s">
        <v>810</v>
      </c>
      <c r="C4176" s="291" t="s">
        <v>207</v>
      </c>
      <c r="D4176" s="291" t="s">
        <v>40</v>
      </c>
      <c r="E4176" s="292"/>
      <c r="F4176" s="283"/>
      <c r="G4176" s="293"/>
    </row>
    <row r="4177" spans="1:7" ht="25.5" x14ac:dyDescent="0.2">
      <c r="A4177" s="294" t="s">
        <v>253</v>
      </c>
      <c r="B4177" s="284" t="s">
        <v>254</v>
      </c>
      <c r="C4177" s="295" t="s">
        <v>207</v>
      </c>
      <c r="D4177" s="295" t="s">
        <v>210</v>
      </c>
      <c r="E4177" s="292">
        <v>0.2</v>
      </c>
      <c r="F4177" s="283">
        <v>20.85</v>
      </c>
      <c r="G4177" s="293">
        <v>4.17</v>
      </c>
    </row>
    <row r="4178" spans="1:7" ht="25.5" x14ac:dyDescent="0.2">
      <c r="A4178" s="294" t="s">
        <v>255</v>
      </c>
      <c r="B4178" s="284" t="s">
        <v>256</v>
      </c>
      <c r="C4178" s="295" t="s">
        <v>207</v>
      </c>
      <c r="D4178" s="295" t="s">
        <v>210</v>
      </c>
      <c r="E4178" s="292">
        <v>0.1</v>
      </c>
      <c r="F4178" s="283">
        <v>25.93</v>
      </c>
      <c r="G4178" s="293">
        <v>2.59</v>
      </c>
    </row>
    <row r="4179" spans="1:7" x14ac:dyDescent="0.2">
      <c r="A4179" s="294" t="s">
        <v>1436</v>
      </c>
      <c r="B4179" s="284" t="s">
        <v>1437</v>
      </c>
      <c r="C4179" s="295" t="s">
        <v>224</v>
      </c>
      <c r="D4179" s="295" t="s">
        <v>40</v>
      </c>
      <c r="E4179" s="292">
        <v>1.1000000000000001</v>
      </c>
      <c r="F4179" s="283">
        <v>3.84</v>
      </c>
      <c r="G4179" s="293">
        <v>4.22</v>
      </c>
    </row>
    <row r="4180" spans="1:7" x14ac:dyDescent="0.2">
      <c r="A4180" s="296" t="s">
        <v>213</v>
      </c>
      <c r="B4180" s="297"/>
      <c r="C4180" s="297"/>
      <c r="D4180" s="297"/>
      <c r="E4180" s="297"/>
      <c r="F4180" s="297"/>
      <c r="G4180" s="298">
        <v>3.97</v>
      </c>
    </row>
    <row r="4181" spans="1:7" x14ac:dyDescent="0.2">
      <c r="A4181" s="296" t="s">
        <v>214</v>
      </c>
      <c r="B4181" s="297"/>
      <c r="C4181" s="297"/>
      <c r="D4181" s="297"/>
      <c r="E4181" s="297"/>
      <c r="F4181" s="297"/>
      <c r="G4181" s="298">
        <v>7.02</v>
      </c>
    </row>
    <row r="4182" spans="1:7" x14ac:dyDescent="0.2">
      <c r="A4182" s="296" t="s">
        <v>215</v>
      </c>
      <c r="B4182" s="297"/>
      <c r="C4182" s="297"/>
      <c r="D4182" s="297"/>
      <c r="E4182" s="297"/>
      <c r="F4182" s="297"/>
      <c r="G4182" s="299">
        <v>10.99</v>
      </c>
    </row>
    <row r="4183" spans="1:7" x14ac:dyDescent="0.2">
      <c r="A4183" s="296" t="s">
        <v>2158</v>
      </c>
      <c r="B4183" s="297"/>
      <c r="C4183" s="297"/>
      <c r="D4183" s="297"/>
      <c r="E4183" s="297"/>
      <c r="F4183" s="297"/>
      <c r="G4183" s="298">
        <v>4.5600000002235177</v>
      </c>
    </row>
    <row r="4184" spans="1:7" x14ac:dyDescent="0.2">
      <c r="A4184" s="296" t="s">
        <v>217</v>
      </c>
      <c r="B4184" s="297"/>
      <c r="C4184" s="297"/>
      <c r="D4184" s="297"/>
      <c r="E4184" s="297"/>
      <c r="F4184" s="297"/>
      <c r="G4184" s="298">
        <v>3.27</v>
      </c>
    </row>
    <row r="4185" spans="1:7" x14ac:dyDescent="0.2">
      <c r="A4185" s="296" t="s">
        <v>218</v>
      </c>
      <c r="B4185" s="297"/>
      <c r="C4185" s="297"/>
      <c r="D4185" s="297"/>
      <c r="E4185" s="297"/>
      <c r="F4185" s="297"/>
      <c r="G4185" s="298">
        <v>0</v>
      </c>
    </row>
    <row r="4186" spans="1:7" x14ac:dyDescent="0.2">
      <c r="A4186" s="296" t="s">
        <v>219</v>
      </c>
      <c r="B4186" s="297"/>
      <c r="C4186" s="297"/>
      <c r="D4186" s="297"/>
      <c r="E4186" s="297"/>
      <c r="F4186" s="297"/>
      <c r="G4186" s="298">
        <v>7.83</v>
      </c>
    </row>
    <row r="4187" spans="1:7" x14ac:dyDescent="0.2">
      <c r="A4187" s="296" t="s">
        <v>220</v>
      </c>
      <c r="B4187" s="297"/>
      <c r="C4187" s="297"/>
      <c r="D4187" s="297"/>
      <c r="E4187" s="297"/>
      <c r="F4187" s="297"/>
      <c r="G4187" s="299">
        <f>ROUND(G4182+G4186,2)</f>
        <v>18.82</v>
      </c>
    </row>
    <row r="4188" spans="1:7" x14ac:dyDescent="0.2">
      <c r="A4188" s="296" t="s">
        <v>221</v>
      </c>
      <c r="B4188" s="297"/>
      <c r="C4188" s="297"/>
      <c r="D4188" s="297"/>
      <c r="E4188" s="297"/>
      <c r="F4188" s="297"/>
      <c r="G4188" s="298">
        <v>57</v>
      </c>
    </row>
    <row r="4189" spans="1:7" x14ac:dyDescent="0.2">
      <c r="A4189" s="296" t="s">
        <v>222</v>
      </c>
      <c r="B4189" s="297"/>
      <c r="C4189" s="297"/>
      <c r="D4189" s="297"/>
      <c r="E4189" s="297"/>
      <c r="F4189" s="297"/>
      <c r="G4189" s="299">
        <f>ROUND(G4187*G4188,2)</f>
        <v>1072.74</v>
      </c>
    </row>
    <row r="4190" spans="1:7" x14ac:dyDescent="0.2">
      <c r="A4190" s="300"/>
      <c r="B4190" s="301"/>
      <c r="C4190" s="301"/>
      <c r="D4190" s="301"/>
      <c r="E4190" s="301"/>
      <c r="F4190" s="301"/>
      <c r="G4190" s="302"/>
    </row>
    <row r="4191" spans="1:7" ht="25.5" x14ac:dyDescent="0.2">
      <c r="A4191" s="287" t="s">
        <v>811</v>
      </c>
      <c r="B4191" s="290" t="s">
        <v>812</v>
      </c>
      <c r="C4191" s="291" t="s">
        <v>207</v>
      </c>
      <c r="D4191" s="291" t="s">
        <v>40</v>
      </c>
      <c r="E4191" s="292"/>
      <c r="F4191" s="283"/>
      <c r="G4191" s="293"/>
    </row>
    <row r="4192" spans="1:7" ht="25.5" x14ac:dyDescent="0.2">
      <c r="A4192" s="294" t="s">
        <v>253</v>
      </c>
      <c r="B4192" s="284" t="s">
        <v>254</v>
      </c>
      <c r="C4192" s="295" t="s">
        <v>207</v>
      </c>
      <c r="D4192" s="295" t="s">
        <v>210</v>
      </c>
      <c r="E4192" s="292">
        <v>0.5</v>
      </c>
      <c r="F4192" s="283">
        <v>20.85</v>
      </c>
      <c r="G4192" s="293">
        <v>10.42</v>
      </c>
    </row>
    <row r="4193" spans="1:7" ht="25.5" x14ac:dyDescent="0.2">
      <c r="A4193" s="294" t="s">
        <v>255</v>
      </c>
      <c r="B4193" s="284" t="s">
        <v>256</v>
      </c>
      <c r="C4193" s="295" t="s">
        <v>207</v>
      </c>
      <c r="D4193" s="295" t="s">
        <v>210</v>
      </c>
      <c r="E4193" s="292">
        <v>0.5</v>
      </c>
      <c r="F4193" s="283">
        <v>25.93</v>
      </c>
      <c r="G4193" s="293">
        <v>12.96</v>
      </c>
    </row>
    <row r="4194" spans="1:7" x14ac:dyDescent="0.2">
      <c r="A4194" s="294" t="s">
        <v>1438</v>
      </c>
      <c r="B4194" s="284" t="s">
        <v>1439</v>
      </c>
      <c r="C4194" s="295" t="s">
        <v>224</v>
      </c>
      <c r="D4194" s="295" t="s">
        <v>40</v>
      </c>
      <c r="E4194" s="292">
        <v>1.3</v>
      </c>
      <c r="F4194" s="283">
        <v>40.15</v>
      </c>
      <c r="G4194" s="293">
        <v>52.2</v>
      </c>
    </row>
    <row r="4195" spans="1:7" x14ac:dyDescent="0.2">
      <c r="A4195" s="296" t="s">
        <v>213</v>
      </c>
      <c r="B4195" s="297"/>
      <c r="C4195" s="297"/>
      <c r="D4195" s="297"/>
      <c r="E4195" s="297"/>
      <c r="F4195" s="297"/>
      <c r="G4195" s="298">
        <v>14.09</v>
      </c>
    </row>
    <row r="4196" spans="1:7" x14ac:dyDescent="0.2">
      <c r="A4196" s="296" t="s">
        <v>214</v>
      </c>
      <c r="B4196" s="297"/>
      <c r="C4196" s="297"/>
      <c r="D4196" s="297"/>
      <c r="E4196" s="297"/>
      <c r="F4196" s="297"/>
      <c r="G4196" s="298">
        <v>61.489999999999995</v>
      </c>
    </row>
    <row r="4197" spans="1:7" x14ac:dyDescent="0.2">
      <c r="A4197" s="296" t="s">
        <v>215</v>
      </c>
      <c r="B4197" s="297"/>
      <c r="C4197" s="297"/>
      <c r="D4197" s="297"/>
      <c r="E4197" s="297"/>
      <c r="F4197" s="297"/>
      <c r="G4197" s="299">
        <v>75.58</v>
      </c>
    </row>
    <row r="4198" spans="1:7" x14ac:dyDescent="0.2">
      <c r="A4198" s="296" t="s">
        <v>2158</v>
      </c>
      <c r="B4198" s="297"/>
      <c r="C4198" s="297"/>
      <c r="D4198" s="297"/>
      <c r="E4198" s="297"/>
      <c r="F4198" s="297"/>
      <c r="G4198" s="298">
        <v>16.2</v>
      </c>
    </row>
    <row r="4199" spans="1:7" x14ac:dyDescent="0.2">
      <c r="A4199" s="296" t="s">
        <v>217</v>
      </c>
      <c r="B4199" s="297"/>
      <c r="C4199" s="297"/>
      <c r="D4199" s="297"/>
      <c r="E4199" s="297"/>
      <c r="F4199" s="297"/>
      <c r="G4199" s="298">
        <v>19.279999999776482</v>
      </c>
    </row>
    <row r="4200" spans="1:7" x14ac:dyDescent="0.2">
      <c r="A4200" s="296" t="s">
        <v>218</v>
      </c>
      <c r="B4200" s="297"/>
      <c r="C4200" s="297"/>
      <c r="D4200" s="297"/>
      <c r="E4200" s="297"/>
      <c r="F4200" s="297"/>
      <c r="G4200" s="298">
        <v>0</v>
      </c>
    </row>
    <row r="4201" spans="1:7" x14ac:dyDescent="0.2">
      <c r="A4201" s="296" t="s">
        <v>219</v>
      </c>
      <c r="B4201" s="297"/>
      <c r="C4201" s="297"/>
      <c r="D4201" s="297"/>
      <c r="E4201" s="297"/>
      <c r="F4201" s="297"/>
      <c r="G4201" s="298">
        <v>35.480000000000004</v>
      </c>
    </row>
    <row r="4202" spans="1:7" x14ac:dyDescent="0.2">
      <c r="A4202" s="296" t="s">
        <v>220</v>
      </c>
      <c r="B4202" s="297"/>
      <c r="C4202" s="297"/>
      <c r="D4202" s="297"/>
      <c r="E4202" s="297"/>
      <c r="F4202" s="297"/>
      <c r="G4202" s="299">
        <f>ROUND(G4197+G4201,2)</f>
        <v>111.06</v>
      </c>
    </row>
    <row r="4203" spans="1:7" x14ac:dyDescent="0.2">
      <c r="A4203" s="296" t="s">
        <v>221</v>
      </c>
      <c r="B4203" s="297"/>
      <c r="C4203" s="297"/>
      <c r="D4203" s="297"/>
      <c r="E4203" s="297"/>
      <c r="F4203" s="297"/>
      <c r="G4203" s="298">
        <v>34.6</v>
      </c>
    </row>
    <row r="4204" spans="1:7" x14ac:dyDescent="0.2">
      <c r="A4204" s="296" t="s">
        <v>222</v>
      </c>
      <c r="B4204" s="297"/>
      <c r="C4204" s="297"/>
      <c r="D4204" s="297"/>
      <c r="E4204" s="297"/>
      <c r="F4204" s="297"/>
      <c r="G4204" s="299">
        <f>ROUND(G4202*G4203,2)</f>
        <v>3842.68</v>
      </c>
    </row>
    <row r="4205" spans="1:7" x14ac:dyDescent="0.2">
      <c r="A4205" s="300"/>
      <c r="B4205" s="301"/>
      <c r="C4205" s="301"/>
      <c r="D4205" s="301"/>
      <c r="E4205" s="301"/>
      <c r="F4205" s="301"/>
      <c r="G4205" s="302"/>
    </row>
    <row r="4206" spans="1:7" ht="25.5" x14ac:dyDescent="0.2">
      <c r="A4206" s="287" t="s">
        <v>813</v>
      </c>
      <c r="B4206" s="290" t="s">
        <v>814</v>
      </c>
      <c r="C4206" s="291" t="s">
        <v>207</v>
      </c>
      <c r="D4206" s="291" t="s">
        <v>40</v>
      </c>
      <c r="E4206" s="292"/>
      <c r="F4206" s="283"/>
      <c r="G4206" s="293"/>
    </row>
    <row r="4207" spans="1:7" ht="25.5" x14ac:dyDescent="0.2">
      <c r="A4207" s="294" t="s">
        <v>253</v>
      </c>
      <c r="B4207" s="284" t="s">
        <v>254</v>
      </c>
      <c r="C4207" s="295" t="s">
        <v>207</v>
      </c>
      <c r="D4207" s="295" t="s">
        <v>210</v>
      </c>
      <c r="E4207" s="292">
        <v>0.5</v>
      </c>
      <c r="F4207" s="283">
        <v>20.85</v>
      </c>
      <c r="G4207" s="293">
        <v>10.42</v>
      </c>
    </row>
    <row r="4208" spans="1:7" ht="25.5" x14ac:dyDescent="0.2">
      <c r="A4208" s="294" t="s">
        <v>255</v>
      </c>
      <c r="B4208" s="284" t="s">
        <v>256</v>
      </c>
      <c r="C4208" s="295" t="s">
        <v>207</v>
      </c>
      <c r="D4208" s="295" t="s">
        <v>210</v>
      </c>
      <c r="E4208" s="292">
        <v>0.5</v>
      </c>
      <c r="F4208" s="283">
        <v>25.93</v>
      </c>
      <c r="G4208" s="293">
        <v>12.96</v>
      </c>
    </row>
    <row r="4209" spans="1:7" ht="25.5" x14ac:dyDescent="0.2">
      <c r="A4209" s="294" t="s">
        <v>1440</v>
      </c>
      <c r="B4209" s="284" t="s">
        <v>1441</v>
      </c>
      <c r="C4209" s="295" t="s">
        <v>224</v>
      </c>
      <c r="D4209" s="295" t="s">
        <v>40</v>
      </c>
      <c r="E4209" s="292">
        <v>1.3</v>
      </c>
      <c r="F4209" s="283">
        <v>46.59</v>
      </c>
      <c r="G4209" s="293">
        <v>60.57</v>
      </c>
    </row>
    <row r="4210" spans="1:7" x14ac:dyDescent="0.2">
      <c r="A4210" s="296" t="s">
        <v>213</v>
      </c>
      <c r="B4210" s="297"/>
      <c r="C4210" s="297"/>
      <c r="D4210" s="297"/>
      <c r="E4210" s="297"/>
      <c r="F4210" s="297"/>
      <c r="G4210" s="298">
        <v>14.09</v>
      </c>
    </row>
    <row r="4211" spans="1:7" x14ac:dyDescent="0.2">
      <c r="A4211" s="296" t="s">
        <v>214</v>
      </c>
      <c r="B4211" s="297"/>
      <c r="C4211" s="297"/>
      <c r="D4211" s="297"/>
      <c r="E4211" s="297"/>
      <c r="F4211" s="297"/>
      <c r="G4211" s="298">
        <v>69.86</v>
      </c>
    </row>
    <row r="4212" spans="1:7" x14ac:dyDescent="0.2">
      <c r="A4212" s="296" t="s">
        <v>215</v>
      </c>
      <c r="B4212" s="297"/>
      <c r="C4212" s="297"/>
      <c r="D4212" s="297"/>
      <c r="E4212" s="297"/>
      <c r="F4212" s="297"/>
      <c r="G4212" s="299">
        <v>83.95</v>
      </c>
    </row>
    <row r="4213" spans="1:7" x14ac:dyDescent="0.2">
      <c r="A4213" s="296" t="s">
        <v>2158</v>
      </c>
      <c r="B4213" s="297"/>
      <c r="C4213" s="297"/>
      <c r="D4213" s="297"/>
      <c r="E4213" s="297"/>
      <c r="F4213" s="297"/>
      <c r="G4213" s="298">
        <v>16.2</v>
      </c>
    </row>
    <row r="4214" spans="1:7" x14ac:dyDescent="0.2">
      <c r="A4214" s="296" t="s">
        <v>217</v>
      </c>
      <c r="B4214" s="297"/>
      <c r="C4214" s="297"/>
      <c r="D4214" s="297"/>
      <c r="E4214" s="297"/>
      <c r="F4214" s="297"/>
      <c r="G4214" s="298">
        <v>21.039999999776484</v>
      </c>
    </row>
    <row r="4215" spans="1:7" x14ac:dyDescent="0.2">
      <c r="A4215" s="296" t="s">
        <v>218</v>
      </c>
      <c r="B4215" s="297"/>
      <c r="C4215" s="297"/>
      <c r="D4215" s="297"/>
      <c r="E4215" s="297"/>
      <c r="F4215" s="297"/>
      <c r="G4215" s="298">
        <v>0</v>
      </c>
    </row>
    <row r="4216" spans="1:7" x14ac:dyDescent="0.2">
      <c r="A4216" s="296" t="s">
        <v>219</v>
      </c>
      <c r="B4216" s="297"/>
      <c r="C4216" s="297"/>
      <c r="D4216" s="297"/>
      <c r="E4216" s="297"/>
      <c r="F4216" s="297"/>
      <c r="G4216" s="298">
        <v>37.239999999999995</v>
      </c>
    </row>
    <row r="4217" spans="1:7" x14ac:dyDescent="0.2">
      <c r="A4217" s="296" t="s">
        <v>220</v>
      </c>
      <c r="B4217" s="297"/>
      <c r="C4217" s="297"/>
      <c r="D4217" s="297"/>
      <c r="E4217" s="297"/>
      <c r="F4217" s="297"/>
      <c r="G4217" s="299">
        <f>ROUND(G4212+G4216,2)</f>
        <v>121.19</v>
      </c>
    </row>
    <row r="4218" spans="1:7" x14ac:dyDescent="0.2">
      <c r="A4218" s="296" t="s">
        <v>221</v>
      </c>
      <c r="B4218" s="297"/>
      <c r="C4218" s="297"/>
      <c r="D4218" s="297"/>
      <c r="E4218" s="297"/>
      <c r="F4218" s="297"/>
      <c r="G4218" s="298">
        <v>31.2</v>
      </c>
    </row>
    <row r="4219" spans="1:7" x14ac:dyDescent="0.2">
      <c r="A4219" s="296" t="s">
        <v>222</v>
      </c>
      <c r="B4219" s="297"/>
      <c r="C4219" s="297"/>
      <c r="D4219" s="297"/>
      <c r="E4219" s="297"/>
      <c r="F4219" s="297"/>
      <c r="G4219" s="299">
        <f>ROUND(G4217*G4218,2)</f>
        <v>3781.13</v>
      </c>
    </row>
    <row r="4220" spans="1:7" x14ac:dyDescent="0.2">
      <c r="A4220" s="300"/>
      <c r="B4220" s="301"/>
      <c r="C4220" s="301"/>
      <c r="D4220" s="301"/>
      <c r="E4220" s="301"/>
      <c r="F4220" s="301"/>
      <c r="G4220" s="302"/>
    </row>
    <row r="4221" spans="1:7" ht="25.5" x14ac:dyDescent="0.2">
      <c r="A4221" s="287" t="s">
        <v>815</v>
      </c>
      <c r="B4221" s="290" t="s">
        <v>816</v>
      </c>
      <c r="C4221" s="291" t="s">
        <v>207</v>
      </c>
      <c r="D4221" s="291" t="s">
        <v>40</v>
      </c>
      <c r="E4221" s="292"/>
      <c r="F4221" s="283"/>
      <c r="G4221" s="293"/>
    </row>
    <row r="4222" spans="1:7" ht="25.5" x14ac:dyDescent="0.2">
      <c r="A4222" s="294" t="s">
        <v>253</v>
      </c>
      <c r="B4222" s="284" t="s">
        <v>254</v>
      </c>
      <c r="C4222" s="295" t="s">
        <v>207</v>
      </c>
      <c r="D4222" s="295" t="s">
        <v>210</v>
      </c>
      <c r="E4222" s="292">
        <v>0.05</v>
      </c>
      <c r="F4222" s="283">
        <v>20.85</v>
      </c>
      <c r="G4222" s="293">
        <v>1.04</v>
      </c>
    </row>
    <row r="4223" spans="1:7" ht="25.5" x14ac:dyDescent="0.2">
      <c r="A4223" s="294" t="s">
        <v>255</v>
      </c>
      <c r="B4223" s="284" t="s">
        <v>256</v>
      </c>
      <c r="C4223" s="295" t="s">
        <v>207</v>
      </c>
      <c r="D4223" s="295" t="s">
        <v>210</v>
      </c>
      <c r="E4223" s="292">
        <v>0.05</v>
      </c>
      <c r="F4223" s="283">
        <v>25.93</v>
      </c>
      <c r="G4223" s="293">
        <v>1.3</v>
      </c>
    </row>
    <row r="4224" spans="1:7" ht="25.5" x14ac:dyDescent="0.2">
      <c r="A4224" s="294" t="s">
        <v>1442</v>
      </c>
      <c r="B4224" s="284" t="s">
        <v>1443</v>
      </c>
      <c r="C4224" s="295" t="s">
        <v>224</v>
      </c>
      <c r="D4224" s="295" t="s">
        <v>40</v>
      </c>
      <c r="E4224" s="292">
        <v>1.3</v>
      </c>
      <c r="F4224" s="283">
        <v>21.24</v>
      </c>
      <c r="G4224" s="293">
        <v>27.61</v>
      </c>
    </row>
    <row r="4225" spans="1:7" x14ac:dyDescent="0.2">
      <c r="A4225" s="296" t="s">
        <v>213</v>
      </c>
      <c r="B4225" s="297"/>
      <c r="C4225" s="297"/>
      <c r="D4225" s="297"/>
      <c r="E4225" s="297"/>
      <c r="F4225" s="297"/>
      <c r="G4225" s="298">
        <v>1.41</v>
      </c>
    </row>
    <row r="4226" spans="1:7" x14ac:dyDescent="0.2">
      <c r="A4226" s="296" t="s">
        <v>214</v>
      </c>
      <c r="B4226" s="297"/>
      <c r="C4226" s="297"/>
      <c r="D4226" s="297"/>
      <c r="E4226" s="297"/>
      <c r="F4226" s="297"/>
      <c r="G4226" s="298">
        <v>28.54</v>
      </c>
    </row>
    <row r="4227" spans="1:7" x14ac:dyDescent="0.2">
      <c r="A4227" s="296" t="s">
        <v>215</v>
      </c>
      <c r="B4227" s="297"/>
      <c r="C4227" s="297"/>
      <c r="D4227" s="297"/>
      <c r="E4227" s="297"/>
      <c r="F4227" s="297"/>
      <c r="G4227" s="299">
        <v>29.95</v>
      </c>
    </row>
    <row r="4228" spans="1:7" x14ac:dyDescent="0.2">
      <c r="A4228" s="296" t="s">
        <v>2158</v>
      </c>
      <c r="B4228" s="297"/>
      <c r="C4228" s="297"/>
      <c r="D4228" s="297"/>
      <c r="E4228" s="297"/>
      <c r="F4228" s="297"/>
      <c r="G4228" s="298">
        <v>1.62</v>
      </c>
    </row>
    <row r="4229" spans="1:7" x14ac:dyDescent="0.2">
      <c r="A4229" s="296" t="s">
        <v>217</v>
      </c>
      <c r="B4229" s="297"/>
      <c r="C4229" s="297"/>
      <c r="D4229" s="297"/>
      <c r="E4229" s="297"/>
      <c r="F4229" s="297"/>
      <c r="G4229" s="298">
        <v>6.6300000000000034</v>
      </c>
    </row>
    <row r="4230" spans="1:7" x14ac:dyDescent="0.2">
      <c r="A4230" s="296" t="s">
        <v>218</v>
      </c>
      <c r="B4230" s="297"/>
      <c r="C4230" s="297"/>
      <c r="D4230" s="297"/>
      <c r="E4230" s="297"/>
      <c r="F4230" s="297"/>
      <c r="G4230" s="298">
        <v>0</v>
      </c>
    </row>
    <row r="4231" spans="1:7" x14ac:dyDescent="0.2">
      <c r="A4231" s="296" t="s">
        <v>219</v>
      </c>
      <c r="B4231" s="297"/>
      <c r="C4231" s="297"/>
      <c r="D4231" s="297"/>
      <c r="E4231" s="297"/>
      <c r="F4231" s="297"/>
      <c r="G4231" s="298">
        <v>8.2500000000000036</v>
      </c>
    </row>
    <row r="4232" spans="1:7" x14ac:dyDescent="0.2">
      <c r="A4232" s="296" t="s">
        <v>220</v>
      </c>
      <c r="B4232" s="297"/>
      <c r="C4232" s="297"/>
      <c r="D4232" s="297"/>
      <c r="E4232" s="297"/>
      <c r="F4232" s="297"/>
      <c r="G4232" s="299">
        <f>ROUND(G4227+G4231,2)</f>
        <v>38.200000000000003</v>
      </c>
    </row>
    <row r="4233" spans="1:7" x14ac:dyDescent="0.2">
      <c r="A4233" s="296" t="s">
        <v>221</v>
      </c>
      <c r="B4233" s="297"/>
      <c r="C4233" s="297"/>
      <c r="D4233" s="297"/>
      <c r="E4233" s="297"/>
      <c r="F4233" s="297"/>
      <c r="G4233" s="298">
        <v>34.6</v>
      </c>
    </row>
    <row r="4234" spans="1:7" x14ac:dyDescent="0.2">
      <c r="A4234" s="296" t="s">
        <v>222</v>
      </c>
      <c r="B4234" s="297"/>
      <c r="C4234" s="297"/>
      <c r="D4234" s="297"/>
      <c r="E4234" s="297"/>
      <c r="F4234" s="297"/>
      <c r="G4234" s="299">
        <f>ROUND(G4232*G4233,2)</f>
        <v>1321.72</v>
      </c>
    </row>
    <row r="4235" spans="1:7" x14ac:dyDescent="0.2">
      <c r="A4235" s="300"/>
      <c r="B4235" s="301"/>
      <c r="C4235" s="301"/>
      <c r="D4235" s="301"/>
      <c r="E4235" s="301"/>
      <c r="F4235" s="301"/>
      <c r="G4235" s="302"/>
    </row>
    <row r="4236" spans="1:7" ht="25.5" x14ac:dyDescent="0.2">
      <c r="A4236" s="287" t="s">
        <v>817</v>
      </c>
      <c r="B4236" s="290" t="s">
        <v>818</v>
      </c>
      <c r="C4236" s="291" t="s">
        <v>207</v>
      </c>
      <c r="D4236" s="291" t="s">
        <v>40</v>
      </c>
      <c r="E4236" s="292"/>
      <c r="F4236" s="283"/>
      <c r="G4236" s="293"/>
    </row>
    <row r="4237" spans="1:7" ht="25.5" x14ac:dyDescent="0.2">
      <c r="A4237" s="294" t="s">
        <v>253</v>
      </c>
      <c r="B4237" s="284" t="s">
        <v>254</v>
      </c>
      <c r="C4237" s="295" t="s">
        <v>207</v>
      </c>
      <c r="D4237" s="295" t="s">
        <v>210</v>
      </c>
      <c r="E4237" s="292">
        <v>0.05</v>
      </c>
      <c r="F4237" s="283">
        <v>20.85</v>
      </c>
      <c r="G4237" s="293">
        <v>1.04</v>
      </c>
    </row>
    <row r="4238" spans="1:7" ht="25.5" x14ac:dyDescent="0.2">
      <c r="A4238" s="294" t="s">
        <v>255</v>
      </c>
      <c r="B4238" s="284" t="s">
        <v>256</v>
      </c>
      <c r="C4238" s="295" t="s">
        <v>207</v>
      </c>
      <c r="D4238" s="295" t="s">
        <v>210</v>
      </c>
      <c r="E4238" s="292">
        <v>0.05</v>
      </c>
      <c r="F4238" s="283">
        <v>25.93</v>
      </c>
      <c r="G4238" s="293">
        <v>1.3</v>
      </c>
    </row>
    <row r="4239" spans="1:7" ht="25.5" x14ac:dyDescent="0.2">
      <c r="A4239" s="294" t="s">
        <v>1444</v>
      </c>
      <c r="B4239" s="284" t="s">
        <v>1445</v>
      </c>
      <c r="C4239" s="295" t="s">
        <v>224</v>
      </c>
      <c r="D4239" s="295" t="s">
        <v>40</v>
      </c>
      <c r="E4239" s="292">
        <v>1.3</v>
      </c>
      <c r="F4239" s="283">
        <v>37.22</v>
      </c>
      <c r="G4239" s="293">
        <v>48.39</v>
      </c>
    </row>
    <row r="4240" spans="1:7" x14ac:dyDescent="0.2">
      <c r="A4240" s="296" t="s">
        <v>213</v>
      </c>
      <c r="B4240" s="297"/>
      <c r="C4240" s="297"/>
      <c r="D4240" s="297"/>
      <c r="E4240" s="297"/>
      <c r="F4240" s="297"/>
      <c r="G4240" s="298">
        <v>1.41</v>
      </c>
    </row>
    <row r="4241" spans="1:7" x14ac:dyDescent="0.2">
      <c r="A4241" s="296" t="s">
        <v>214</v>
      </c>
      <c r="B4241" s="297"/>
      <c r="C4241" s="297"/>
      <c r="D4241" s="297"/>
      <c r="E4241" s="297"/>
      <c r="F4241" s="297"/>
      <c r="G4241" s="298">
        <v>49.31</v>
      </c>
    </row>
    <row r="4242" spans="1:7" x14ac:dyDescent="0.2">
      <c r="A4242" s="296" t="s">
        <v>215</v>
      </c>
      <c r="B4242" s="297"/>
      <c r="C4242" s="297"/>
      <c r="D4242" s="297"/>
      <c r="E4242" s="297"/>
      <c r="F4242" s="297"/>
      <c r="G4242" s="299">
        <v>50.72</v>
      </c>
    </row>
    <row r="4243" spans="1:7" x14ac:dyDescent="0.2">
      <c r="A4243" s="296" t="s">
        <v>2158</v>
      </c>
      <c r="B4243" s="297"/>
      <c r="C4243" s="297"/>
      <c r="D4243" s="297"/>
      <c r="E4243" s="297"/>
      <c r="F4243" s="297"/>
      <c r="G4243" s="298">
        <v>1.62</v>
      </c>
    </row>
    <row r="4244" spans="1:7" x14ac:dyDescent="0.2">
      <c r="A4244" s="296" t="s">
        <v>217</v>
      </c>
      <c r="B4244" s="297"/>
      <c r="C4244" s="297"/>
      <c r="D4244" s="297"/>
      <c r="E4244" s="297"/>
      <c r="F4244" s="297"/>
      <c r="G4244" s="298">
        <v>10.999999999776483</v>
      </c>
    </row>
    <row r="4245" spans="1:7" x14ac:dyDescent="0.2">
      <c r="A4245" s="296" t="s">
        <v>218</v>
      </c>
      <c r="B4245" s="297"/>
      <c r="C4245" s="297"/>
      <c r="D4245" s="297"/>
      <c r="E4245" s="297"/>
      <c r="F4245" s="297"/>
      <c r="G4245" s="298">
        <v>0</v>
      </c>
    </row>
    <row r="4246" spans="1:7" x14ac:dyDescent="0.2">
      <c r="A4246" s="296" t="s">
        <v>219</v>
      </c>
      <c r="B4246" s="297"/>
      <c r="C4246" s="297"/>
      <c r="D4246" s="297"/>
      <c r="E4246" s="297"/>
      <c r="F4246" s="297"/>
      <c r="G4246" s="298">
        <v>12.620000000000005</v>
      </c>
    </row>
    <row r="4247" spans="1:7" x14ac:dyDescent="0.2">
      <c r="A4247" s="296" t="s">
        <v>220</v>
      </c>
      <c r="B4247" s="297"/>
      <c r="C4247" s="297"/>
      <c r="D4247" s="297"/>
      <c r="E4247" s="297"/>
      <c r="F4247" s="297"/>
      <c r="G4247" s="299">
        <f>ROUND(G4242+G4246,2)</f>
        <v>63.34</v>
      </c>
    </row>
    <row r="4248" spans="1:7" x14ac:dyDescent="0.2">
      <c r="A4248" s="296" t="s">
        <v>221</v>
      </c>
      <c r="B4248" s="297"/>
      <c r="C4248" s="297"/>
      <c r="D4248" s="297"/>
      <c r="E4248" s="297"/>
      <c r="F4248" s="297"/>
      <c r="G4248" s="298">
        <v>31.2</v>
      </c>
    </row>
    <row r="4249" spans="1:7" x14ac:dyDescent="0.2">
      <c r="A4249" s="296" t="s">
        <v>222</v>
      </c>
      <c r="B4249" s="297"/>
      <c r="C4249" s="297"/>
      <c r="D4249" s="297"/>
      <c r="E4249" s="297"/>
      <c r="F4249" s="297"/>
      <c r="G4249" s="299">
        <f>ROUND(G4247*G4248,2)</f>
        <v>1976.21</v>
      </c>
    </row>
    <row r="4250" spans="1:7" x14ac:dyDescent="0.2">
      <c r="A4250" s="300"/>
      <c r="B4250" s="301"/>
      <c r="C4250" s="301"/>
      <c r="D4250" s="301"/>
      <c r="E4250" s="301"/>
      <c r="F4250" s="301"/>
      <c r="G4250" s="302"/>
    </row>
    <row r="4251" spans="1:7" ht="25.5" x14ac:dyDescent="0.2">
      <c r="A4251" s="287" t="s">
        <v>819</v>
      </c>
      <c r="B4251" s="290" t="s">
        <v>820</v>
      </c>
      <c r="C4251" s="291" t="s">
        <v>207</v>
      </c>
      <c r="D4251" s="291" t="s">
        <v>35</v>
      </c>
      <c r="E4251" s="292"/>
      <c r="F4251" s="283"/>
      <c r="G4251" s="293"/>
    </row>
    <row r="4252" spans="1:7" ht="25.5" x14ac:dyDescent="0.2">
      <c r="A4252" s="294" t="s">
        <v>253</v>
      </c>
      <c r="B4252" s="284" t="s">
        <v>254</v>
      </c>
      <c r="C4252" s="295" t="s">
        <v>207</v>
      </c>
      <c r="D4252" s="295" t="s">
        <v>210</v>
      </c>
      <c r="E4252" s="292">
        <v>0.25</v>
      </c>
      <c r="F4252" s="283">
        <v>20.85</v>
      </c>
      <c r="G4252" s="293">
        <v>5.21</v>
      </c>
    </row>
    <row r="4253" spans="1:7" ht="25.5" x14ac:dyDescent="0.2">
      <c r="A4253" s="294" t="s">
        <v>255</v>
      </c>
      <c r="B4253" s="284" t="s">
        <v>256</v>
      </c>
      <c r="C4253" s="295" t="s">
        <v>207</v>
      </c>
      <c r="D4253" s="295" t="s">
        <v>210</v>
      </c>
      <c r="E4253" s="292">
        <v>0.25</v>
      </c>
      <c r="F4253" s="283">
        <v>25.93</v>
      </c>
      <c r="G4253" s="293">
        <v>6.48</v>
      </c>
    </row>
    <row r="4254" spans="1:7" ht="25.5" x14ac:dyDescent="0.2">
      <c r="A4254" s="294" t="s">
        <v>1446</v>
      </c>
      <c r="B4254" s="284" t="s">
        <v>1447</v>
      </c>
      <c r="C4254" s="295" t="s">
        <v>224</v>
      </c>
      <c r="D4254" s="295" t="s">
        <v>35</v>
      </c>
      <c r="E4254" s="292">
        <v>1</v>
      </c>
      <c r="F4254" s="283">
        <v>13.87</v>
      </c>
      <c r="G4254" s="293">
        <v>13.87</v>
      </c>
    </row>
    <row r="4255" spans="1:7" x14ac:dyDescent="0.2">
      <c r="A4255" s="296" t="s">
        <v>213</v>
      </c>
      <c r="B4255" s="297"/>
      <c r="C4255" s="297"/>
      <c r="D4255" s="297"/>
      <c r="E4255" s="297"/>
      <c r="F4255" s="297"/>
      <c r="G4255" s="298">
        <v>7.04</v>
      </c>
    </row>
    <row r="4256" spans="1:7" x14ac:dyDescent="0.2">
      <c r="A4256" s="296" t="s">
        <v>214</v>
      </c>
      <c r="B4256" s="297"/>
      <c r="C4256" s="297"/>
      <c r="D4256" s="297"/>
      <c r="E4256" s="297"/>
      <c r="F4256" s="297"/>
      <c r="G4256" s="298">
        <v>18.52</v>
      </c>
    </row>
    <row r="4257" spans="1:7" x14ac:dyDescent="0.2">
      <c r="A4257" s="296" t="s">
        <v>215</v>
      </c>
      <c r="B4257" s="297"/>
      <c r="C4257" s="297"/>
      <c r="D4257" s="297"/>
      <c r="E4257" s="297"/>
      <c r="F4257" s="297"/>
      <c r="G4257" s="299">
        <v>25.56</v>
      </c>
    </row>
    <row r="4258" spans="1:7" x14ac:dyDescent="0.2">
      <c r="A4258" s="296" t="s">
        <v>2158</v>
      </c>
      <c r="B4258" s="297"/>
      <c r="C4258" s="297"/>
      <c r="D4258" s="297"/>
      <c r="E4258" s="297"/>
      <c r="F4258" s="297"/>
      <c r="G4258" s="298">
        <v>8.0999999999999979</v>
      </c>
    </row>
    <row r="4259" spans="1:7" x14ac:dyDescent="0.2">
      <c r="A4259" s="296" t="s">
        <v>217</v>
      </c>
      <c r="B4259" s="297"/>
      <c r="C4259" s="297"/>
      <c r="D4259" s="297"/>
      <c r="E4259" s="297"/>
      <c r="F4259" s="297"/>
      <c r="G4259" s="298">
        <v>7.07</v>
      </c>
    </row>
    <row r="4260" spans="1:7" x14ac:dyDescent="0.2">
      <c r="A4260" s="296" t="s">
        <v>218</v>
      </c>
      <c r="B4260" s="297"/>
      <c r="C4260" s="297"/>
      <c r="D4260" s="297"/>
      <c r="E4260" s="297"/>
      <c r="F4260" s="297"/>
      <c r="G4260" s="298">
        <v>0</v>
      </c>
    </row>
    <row r="4261" spans="1:7" x14ac:dyDescent="0.2">
      <c r="A4261" s="296" t="s">
        <v>219</v>
      </c>
      <c r="B4261" s="297"/>
      <c r="C4261" s="297"/>
      <c r="D4261" s="297"/>
      <c r="E4261" s="297"/>
      <c r="F4261" s="297"/>
      <c r="G4261" s="298">
        <v>15.169999999999998</v>
      </c>
    </row>
    <row r="4262" spans="1:7" x14ac:dyDescent="0.2">
      <c r="A4262" s="296" t="s">
        <v>220</v>
      </c>
      <c r="B4262" s="297"/>
      <c r="C4262" s="297"/>
      <c r="D4262" s="297"/>
      <c r="E4262" s="297"/>
      <c r="F4262" s="297"/>
      <c r="G4262" s="299">
        <f>ROUND(G4257+G4261,2)</f>
        <v>40.729999999999997</v>
      </c>
    </row>
    <row r="4263" spans="1:7" x14ac:dyDescent="0.2">
      <c r="A4263" s="296" t="s">
        <v>221</v>
      </c>
      <c r="B4263" s="297"/>
      <c r="C4263" s="297"/>
      <c r="D4263" s="297"/>
      <c r="E4263" s="297"/>
      <c r="F4263" s="297"/>
      <c r="G4263" s="298">
        <v>57</v>
      </c>
    </row>
    <row r="4264" spans="1:7" x14ac:dyDescent="0.2">
      <c r="A4264" s="296" t="s">
        <v>222</v>
      </c>
      <c r="B4264" s="297"/>
      <c r="C4264" s="297"/>
      <c r="D4264" s="297"/>
      <c r="E4264" s="297"/>
      <c r="F4264" s="297"/>
      <c r="G4264" s="299">
        <f>ROUND(G4262*G4263,2)</f>
        <v>2321.61</v>
      </c>
    </row>
    <row r="4265" spans="1:7" x14ac:dyDescent="0.2">
      <c r="A4265" s="300"/>
      <c r="B4265" s="301"/>
      <c r="C4265" s="301"/>
      <c r="D4265" s="301"/>
      <c r="E4265" s="301"/>
      <c r="F4265" s="301"/>
      <c r="G4265" s="302"/>
    </row>
    <row r="4266" spans="1:7" x14ac:dyDescent="0.2">
      <c r="A4266" s="287" t="s">
        <v>821</v>
      </c>
      <c r="B4266" s="288" t="s">
        <v>822</v>
      </c>
      <c r="C4266" s="288"/>
      <c r="D4266" s="288"/>
      <c r="E4266" s="288"/>
      <c r="F4266" s="288"/>
      <c r="G4266" s="289"/>
    </row>
    <row r="4267" spans="1:7" ht="51" x14ac:dyDescent="0.2">
      <c r="A4267" s="287" t="s">
        <v>823</v>
      </c>
      <c r="B4267" s="290" t="s">
        <v>824</v>
      </c>
      <c r="C4267" s="291" t="s">
        <v>207</v>
      </c>
      <c r="D4267" s="291" t="s">
        <v>35</v>
      </c>
      <c r="E4267" s="292"/>
      <c r="F4267" s="283"/>
      <c r="G4267" s="293"/>
    </row>
    <row r="4268" spans="1:7" ht="38.25" x14ac:dyDescent="0.2">
      <c r="A4268" s="294" t="s">
        <v>1448</v>
      </c>
      <c r="B4268" s="284" t="s">
        <v>1449</v>
      </c>
      <c r="C4268" s="295" t="s">
        <v>224</v>
      </c>
      <c r="D4268" s="295" t="s">
        <v>35</v>
      </c>
      <c r="E4268" s="292">
        <v>1</v>
      </c>
      <c r="F4268" s="283">
        <v>152.16999999999999</v>
      </c>
      <c r="G4268" s="293">
        <v>152.16999999999999</v>
      </c>
    </row>
    <row r="4269" spans="1:7" x14ac:dyDescent="0.2">
      <c r="A4269" s="294" t="s">
        <v>1450</v>
      </c>
      <c r="B4269" s="284" t="s">
        <v>1451</v>
      </c>
      <c r="C4269" s="295" t="s">
        <v>224</v>
      </c>
      <c r="D4269" s="295" t="s">
        <v>35</v>
      </c>
      <c r="E4269" s="292">
        <v>2</v>
      </c>
      <c r="F4269" s="283">
        <v>18.100000000000001</v>
      </c>
      <c r="G4269" s="293">
        <v>36.200000000000003</v>
      </c>
    </row>
    <row r="4270" spans="1:7" x14ac:dyDescent="0.2">
      <c r="A4270" s="294" t="s">
        <v>1452</v>
      </c>
      <c r="B4270" s="284" t="s">
        <v>1453</v>
      </c>
      <c r="C4270" s="295" t="s">
        <v>224</v>
      </c>
      <c r="D4270" s="295" t="s">
        <v>35</v>
      </c>
      <c r="E4270" s="292">
        <v>4</v>
      </c>
      <c r="F4270" s="283">
        <v>1.87</v>
      </c>
      <c r="G4270" s="293">
        <v>7.48</v>
      </c>
    </row>
    <row r="4271" spans="1:7" ht="25.5" x14ac:dyDescent="0.2">
      <c r="A4271" s="294" t="s">
        <v>253</v>
      </c>
      <c r="B4271" s="284" t="s">
        <v>254</v>
      </c>
      <c r="C4271" s="295" t="s">
        <v>207</v>
      </c>
      <c r="D4271" s="295" t="s">
        <v>210</v>
      </c>
      <c r="E4271" s="292">
        <v>0.37</v>
      </c>
      <c r="F4271" s="283">
        <v>20.85</v>
      </c>
      <c r="G4271" s="293">
        <v>7.71</v>
      </c>
    </row>
    <row r="4272" spans="1:7" ht="25.5" x14ac:dyDescent="0.2">
      <c r="A4272" s="294" t="s">
        <v>255</v>
      </c>
      <c r="B4272" s="284" t="s">
        <v>256</v>
      </c>
      <c r="C4272" s="295" t="s">
        <v>207</v>
      </c>
      <c r="D4272" s="295" t="s">
        <v>210</v>
      </c>
      <c r="E4272" s="292">
        <v>0.37</v>
      </c>
      <c r="F4272" s="283">
        <v>25.93</v>
      </c>
      <c r="G4272" s="293">
        <v>9.59</v>
      </c>
    </row>
    <row r="4273" spans="1:7" x14ac:dyDescent="0.2">
      <c r="A4273" s="296" t="s">
        <v>213</v>
      </c>
      <c r="B4273" s="297"/>
      <c r="C4273" s="297"/>
      <c r="D4273" s="297"/>
      <c r="E4273" s="297"/>
      <c r="F4273" s="297"/>
      <c r="G4273" s="298">
        <v>10.42</v>
      </c>
    </row>
    <row r="4274" spans="1:7" x14ac:dyDescent="0.2">
      <c r="A4274" s="296" t="s">
        <v>214</v>
      </c>
      <c r="B4274" s="297"/>
      <c r="C4274" s="297"/>
      <c r="D4274" s="297"/>
      <c r="E4274" s="297"/>
      <c r="F4274" s="297"/>
      <c r="G4274" s="298">
        <v>202.74</v>
      </c>
    </row>
    <row r="4275" spans="1:7" x14ac:dyDescent="0.2">
      <c r="A4275" s="296" t="s">
        <v>215</v>
      </c>
      <c r="B4275" s="297"/>
      <c r="C4275" s="297"/>
      <c r="D4275" s="297"/>
      <c r="E4275" s="297"/>
      <c r="F4275" s="297"/>
      <c r="G4275" s="299">
        <v>213.16</v>
      </c>
    </row>
    <row r="4276" spans="1:7" x14ac:dyDescent="0.2">
      <c r="A4276" s="296" t="s">
        <v>2158</v>
      </c>
      <c r="B4276" s="297"/>
      <c r="C4276" s="297"/>
      <c r="D4276" s="297"/>
      <c r="E4276" s="297"/>
      <c r="F4276" s="297"/>
      <c r="G4276" s="298">
        <v>11.99</v>
      </c>
    </row>
    <row r="4277" spans="1:7" x14ac:dyDescent="0.2">
      <c r="A4277" s="296" t="s">
        <v>217</v>
      </c>
      <c r="B4277" s="297"/>
      <c r="C4277" s="297"/>
      <c r="D4277" s="297"/>
      <c r="E4277" s="297"/>
      <c r="F4277" s="297"/>
      <c r="G4277" s="298">
        <v>47.280000000000008</v>
      </c>
    </row>
    <row r="4278" spans="1:7" x14ac:dyDescent="0.2">
      <c r="A4278" s="296" t="s">
        <v>218</v>
      </c>
      <c r="B4278" s="297"/>
      <c r="C4278" s="297"/>
      <c r="D4278" s="297"/>
      <c r="E4278" s="297"/>
      <c r="F4278" s="297"/>
      <c r="G4278" s="298">
        <v>0</v>
      </c>
    </row>
    <row r="4279" spans="1:7" x14ac:dyDescent="0.2">
      <c r="A4279" s="296" t="s">
        <v>219</v>
      </c>
      <c r="B4279" s="297"/>
      <c r="C4279" s="297"/>
      <c r="D4279" s="297"/>
      <c r="E4279" s="297"/>
      <c r="F4279" s="297"/>
      <c r="G4279" s="298">
        <v>59.27000000000001</v>
      </c>
    </row>
    <row r="4280" spans="1:7" x14ac:dyDescent="0.2">
      <c r="A4280" s="296" t="s">
        <v>220</v>
      </c>
      <c r="B4280" s="297"/>
      <c r="C4280" s="297"/>
      <c r="D4280" s="297"/>
      <c r="E4280" s="297"/>
      <c r="F4280" s="297"/>
      <c r="G4280" s="299">
        <f>ROUND(G4275+G4279,2)</f>
        <v>272.43</v>
      </c>
    </row>
    <row r="4281" spans="1:7" x14ac:dyDescent="0.2">
      <c r="A4281" s="296" t="s">
        <v>221</v>
      </c>
      <c r="B4281" s="297"/>
      <c r="C4281" s="297"/>
      <c r="D4281" s="297"/>
      <c r="E4281" s="297"/>
      <c r="F4281" s="297"/>
      <c r="G4281" s="298">
        <v>32</v>
      </c>
    </row>
    <row r="4282" spans="1:7" x14ac:dyDescent="0.2">
      <c r="A4282" s="296" t="s">
        <v>222</v>
      </c>
      <c r="B4282" s="297"/>
      <c r="C4282" s="297"/>
      <c r="D4282" s="297"/>
      <c r="E4282" s="297"/>
      <c r="F4282" s="297"/>
      <c r="G4282" s="299">
        <f>ROUND(G4280*G4281,2)</f>
        <v>8717.76</v>
      </c>
    </row>
    <row r="4283" spans="1:7" x14ac:dyDescent="0.2">
      <c r="A4283" s="300"/>
      <c r="B4283" s="301"/>
      <c r="C4283" s="301"/>
      <c r="D4283" s="301"/>
      <c r="E4283" s="301"/>
      <c r="F4283" s="301"/>
      <c r="G4283" s="302"/>
    </row>
    <row r="4284" spans="1:7" ht="12.75" customHeight="1" x14ac:dyDescent="0.2">
      <c r="A4284" s="287" t="s">
        <v>825</v>
      </c>
      <c r="B4284" s="288" t="s">
        <v>43</v>
      </c>
      <c r="C4284" s="288"/>
      <c r="D4284" s="288"/>
      <c r="E4284" s="288"/>
      <c r="F4284" s="288"/>
      <c r="G4284" s="289"/>
    </row>
    <row r="4285" spans="1:7" ht="51" x14ac:dyDescent="0.2">
      <c r="A4285" s="287" t="s">
        <v>828</v>
      </c>
      <c r="B4285" s="290" t="s">
        <v>829</v>
      </c>
      <c r="C4285" s="291" t="s">
        <v>207</v>
      </c>
      <c r="D4285" s="291" t="s">
        <v>35</v>
      </c>
      <c r="E4285" s="292"/>
      <c r="F4285" s="283"/>
      <c r="G4285" s="293"/>
    </row>
    <row r="4286" spans="1:7" ht="25.5" x14ac:dyDescent="0.2">
      <c r="A4286" s="294">
        <v>1872</v>
      </c>
      <c r="B4286" s="284" t="s">
        <v>1454</v>
      </c>
      <c r="C4286" s="295" t="s">
        <v>224</v>
      </c>
      <c r="D4286" s="295" t="s">
        <v>35</v>
      </c>
      <c r="E4286" s="292">
        <v>1</v>
      </c>
      <c r="F4286" s="283">
        <v>1.93</v>
      </c>
      <c r="G4286" s="293">
        <v>1.93</v>
      </c>
    </row>
    <row r="4287" spans="1:7" ht="25.5" x14ac:dyDescent="0.2">
      <c r="A4287" s="294" t="s">
        <v>253</v>
      </c>
      <c r="B4287" s="284" t="s">
        <v>254</v>
      </c>
      <c r="C4287" s="295" t="s">
        <v>207</v>
      </c>
      <c r="D4287" s="295" t="s">
        <v>210</v>
      </c>
      <c r="E4287" s="292">
        <v>0.29099999999999998</v>
      </c>
      <c r="F4287" s="283">
        <v>20.85</v>
      </c>
      <c r="G4287" s="293">
        <v>6.07</v>
      </c>
    </row>
    <row r="4288" spans="1:7" ht="25.5" x14ac:dyDescent="0.2">
      <c r="A4288" s="294" t="s">
        <v>255</v>
      </c>
      <c r="B4288" s="284" t="s">
        <v>256</v>
      </c>
      <c r="C4288" s="295" t="s">
        <v>207</v>
      </c>
      <c r="D4288" s="295" t="s">
        <v>210</v>
      </c>
      <c r="E4288" s="292">
        <v>0.29099999999999998</v>
      </c>
      <c r="F4288" s="283">
        <v>25.93</v>
      </c>
      <c r="G4288" s="293">
        <v>7.55</v>
      </c>
    </row>
    <row r="4289" spans="1:7" ht="38.25" x14ac:dyDescent="0.2">
      <c r="A4289" s="294" t="s">
        <v>1455</v>
      </c>
      <c r="B4289" s="284" t="s">
        <v>1456</v>
      </c>
      <c r="C4289" s="295" t="s">
        <v>207</v>
      </c>
      <c r="D4289" s="295" t="s">
        <v>38</v>
      </c>
      <c r="E4289" s="292">
        <v>8.9999999999999998E-4</v>
      </c>
      <c r="F4289" s="283">
        <v>580.89</v>
      </c>
      <c r="G4289" s="293">
        <v>0.52</v>
      </c>
    </row>
    <row r="4290" spans="1:7" x14ac:dyDescent="0.2">
      <c r="A4290" s="296" t="s">
        <v>213</v>
      </c>
      <c r="B4290" s="297"/>
      <c r="C4290" s="297"/>
      <c r="D4290" s="297"/>
      <c r="E4290" s="297"/>
      <c r="F4290" s="297"/>
      <c r="G4290" s="298">
        <v>8.27</v>
      </c>
    </row>
    <row r="4291" spans="1:7" x14ac:dyDescent="0.2">
      <c r="A4291" s="296" t="s">
        <v>214</v>
      </c>
      <c r="B4291" s="297"/>
      <c r="C4291" s="297"/>
      <c r="D4291" s="297"/>
      <c r="E4291" s="297"/>
      <c r="F4291" s="297"/>
      <c r="G4291" s="298">
        <v>7.79</v>
      </c>
    </row>
    <row r="4292" spans="1:7" x14ac:dyDescent="0.2">
      <c r="A4292" s="296" t="s">
        <v>215</v>
      </c>
      <c r="B4292" s="297"/>
      <c r="C4292" s="297"/>
      <c r="D4292" s="297"/>
      <c r="E4292" s="297"/>
      <c r="F4292" s="297"/>
      <c r="G4292" s="299">
        <v>16.059999999999999</v>
      </c>
    </row>
    <row r="4293" spans="1:7" x14ac:dyDescent="0.2">
      <c r="A4293" s="296" t="s">
        <v>2158</v>
      </c>
      <c r="B4293" s="297"/>
      <c r="C4293" s="297"/>
      <c r="D4293" s="297"/>
      <c r="E4293" s="297"/>
      <c r="F4293" s="297"/>
      <c r="G4293" s="298">
        <v>9.5299999997764822</v>
      </c>
    </row>
    <row r="4294" spans="1:7" x14ac:dyDescent="0.2">
      <c r="A4294" s="296" t="s">
        <v>217</v>
      </c>
      <c r="B4294" s="297"/>
      <c r="C4294" s="297"/>
      <c r="D4294" s="297"/>
      <c r="E4294" s="297"/>
      <c r="F4294" s="297"/>
      <c r="G4294" s="298">
        <v>5.37</v>
      </c>
    </row>
    <row r="4295" spans="1:7" x14ac:dyDescent="0.2">
      <c r="A4295" s="296" t="s">
        <v>218</v>
      </c>
      <c r="B4295" s="297"/>
      <c r="C4295" s="297"/>
      <c r="D4295" s="297"/>
      <c r="E4295" s="297"/>
      <c r="F4295" s="297"/>
      <c r="G4295" s="298">
        <v>0</v>
      </c>
    </row>
    <row r="4296" spans="1:7" x14ac:dyDescent="0.2">
      <c r="A4296" s="296" t="s">
        <v>219</v>
      </c>
      <c r="B4296" s="297"/>
      <c r="C4296" s="297"/>
      <c r="D4296" s="297"/>
      <c r="E4296" s="297"/>
      <c r="F4296" s="297"/>
      <c r="G4296" s="298">
        <v>14.900000000000002</v>
      </c>
    </row>
    <row r="4297" spans="1:7" x14ac:dyDescent="0.2">
      <c r="A4297" s="296" t="s">
        <v>220</v>
      </c>
      <c r="B4297" s="297"/>
      <c r="C4297" s="297"/>
      <c r="D4297" s="297"/>
      <c r="E4297" s="297"/>
      <c r="F4297" s="297"/>
      <c r="G4297" s="299">
        <f>ROUND(G4292+G4296,2)</f>
        <v>30.96</v>
      </c>
    </row>
    <row r="4298" spans="1:7" x14ac:dyDescent="0.2">
      <c r="A4298" s="296" t="s">
        <v>221</v>
      </c>
      <c r="B4298" s="297"/>
      <c r="C4298" s="297"/>
      <c r="D4298" s="297"/>
      <c r="E4298" s="297"/>
      <c r="F4298" s="297"/>
      <c r="G4298" s="298">
        <v>57</v>
      </c>
    </row>
    <row r="4299" spans="1:7" x14ac:dyDescent="0.2">
      <c r="A4299" s="296" t="s">
        <v>222</v>
      </c>
      <c r="B4299" s="297"/>
      <c r="C4299" s="297"/>
      <c r="D4299" s="297"/>
      <c r="E4299" s="297"/>
      <c r="F4299" s="297"/>
      <c r="G4299" s="299">
        <f>ROUND(G4297*G4298,2)</f>
        <v>1764.72</v>
      </c>
    </row>
    <row r="4300" spans="1:7" x14ac:dyDescent="0.2">
      <c r="A4300" s="300"/>
      <c r="B4300" s="301"/>
      <c r="C4300" s="301"/>
      <c r="D4300" s="301"/>
      <c r="E4300" s="301"/>
      <c r="F4300" s="301"/>
      <c r="G4300" s="302"/>
    </row>
    <row r="4301" spans="1:7" ht="63.75" x14ac:dyDescent="0.2">
      <c r="A4301" s="287" t="s">
        <v>830</v>
      </c>
      <c r="B4301" s="290" t="s">
        <v>831</v>
      </c>
      <c r="C4301" s="291" t="s">
        <v>207</v>
      </c>
      <c r="D4301" s="291" t="s">
        <v>35</v>
      </c>
      <c r="E4301" s="292"/>
      <c r="F4301" s="283"/>
      <c r="G4301" s="293"/>
    </row>
    <row r="4302" spans="1:7" ht="63.75" x14ac:dyDescent="0.2">
      <c r="A4302" s="294" t="s">
        <v>365</v>
      </c>
      <c r="B4302" s="284" t="s">
        <v>366</v>
      </c>
      <c r="C4302" s="295" t="s">
        <v>207</v>
      </c>
      <c r="D4302" s="295" t="s">
        <v>38</v>
      </c>
      <c r="E4302" s="292">
        <v>0.1012</v>
      </c>
      <c r="F4302" s="283">
        <v>626.64</v>
      </c>
      <c r="G4302" s="293">
        <v>63.42</v>
      </c>
    </row>
    <row r="4303" spans="1:7" ht="38.25" x14ac:dyDescent="0.2">
      <c r="A4303" s="294" t="s">
        <v>410</v>
      </c>
      <c r="B4303" s="284" t="s">
        <v>411</v>
      </c>
      <c r="C4303" s="295" t="s">
        <v>207</v>
      </c>
      <c r="D4303" s="295" t="s">
        <v>38</v>
      </c>
      <c r="E4303" s="292">
        <v>8.1000000000000003E-2</v>
      </c>
      <c r="F4303" s="283">
        <v>214.94</v>
      </c>
      <c r="G4303" s="293">
        <v>17.41</v>
      </c>
    </row>
    <row r="4304" spans="1:7" ht="89.25" x14ac:dyDescent="0.2">
      <c r="A4304" s="294" t="s">
        <v>369</v>
      </c>
      <c r="B4304" s="284" t="s">
        <v>370</v>
      </c>
      <c r="C4304" s="295" t="s">
        <v>207</v>
      </c>
      <c r="D4304" s="295" t="s">
        <v>234</v>
      </c>
      <c r="E4304" s="292">
        <v>8.6999999999999994E-3</v>
      </c>
      <c r="F4304" s="283">
        <v>143.35</v>
      </c>
      <c r="G4304" s="293">
        <v>1.25</v>
      </c>
    </row>
    <row r="4305" spans="1:7" ht="89.25" x14ac:dyDescent="0.2">
      <c r="A4305" s="294" t="s">
        <v>371</v>
      </c>
      <c r="B4305" s="284" t="s">
        <v>372</v>
      </c>
      <c r="C4305" s="295" t="s">
        <v>207</v>
      </c>
      <c r="D4305" s="295" t="s">
        <v>237</v>
      </c>
      <c r="E4305" s="292">
        <v>1.78E-2</v>
      </c>
      <c r="F4305" s="283">
        <v>59.01</v>
      </c>
      <c r="G4305" s="293">
        <v>1.05</v>
      </c>
    </row>
    <row r="4306" spans="1:7" ht="25.5" x14ac:dyDescent="0.2">
      <c r="A4306" s="294">
        <v>7258</v>
      </c>
      <c r="B4306" s="284" t="s">
        <v>373</v>
      </c>
      <c r="C4306" s="295" t="s">
        <v>224</v>
      </c>
      <c r="D4306" s="295" t="s">
        <v>35</v>
      </c>
      <c r="E4306" s="292">
        <v>134.76400000000001</v>
      </c>
      <c r="F4306" s="283">
        <v>0.56000000000000005</v>
      </c>
      <c r="G4306" s="293">
        <v>75.47</v>
      </c>
    </row>
    <row r="4307" spans="1:7" ht="63.75" x14ac:dyDescent="0.2">
      <c r="A4307" s="294" t="s">
        <v>374</v>
      </c>
      <c r="B4307" s="284" t="s">
        <v>375</v>
      </c>
      <c r="C4307" s="295" t="s">
        <v>207</v>
      </c>
      <c r="D4307" s="295" t="s">
        <v>38</v>
      </c>
      <c r="E4307" s="292">
        <v>1.3599999999999999E-2</v>
      </c>
      <c r="F4307" s="283">
        <v>415.23</v>
      </c>
      <c r="G4307" s="293">
        <v>5.65</v>
      </c>
    </row>
    <row r="4308" spans="1:7" x14ac:dyDescent="0.2">
      <c r="A4308" s="294" t="s">
        <v>288</v>
      </c>
      <c r="B4308" s="284" t="s">
        <v>289</v>
      </c>
      <c r="C4308" s="295" t="s">
        <v>207</v>
      </c>
      <c r="D4308" s="295" t="s">
        <v>210</v>
      </c>
      <c r="E4308" s="292">
        <v>4.5403000000000002</v>
      </c>
      <c r="F4308" s="283">
        <v>21.66</v>
      </c>
      <c r="G4308" s="293">
        <v>98.33</v>
      </c>
    </row>
    <row r="4309" spans="1:7" ht="25.5" x14ac:dyDescent="0.2">
      <c r="A4309" s="294" t="s">
        <v>246</v>
      </c>
      <c r="B4309" s="284" t="s">
        <v>247</v>
      </c>
      <c r="C4309" s="295" t="s">
        <v>207</v>
      </c>
      <c r="D4309" s="295" t="s">
        <v>210</v>
      </c>
      <c r="E4309" s="292">
        <v>3.5674000000000001</v>
      </c>
      <c r="F4309" s="283">
        <v>19.41</v>
      </c>
      <c r="G4309" s="293">
        <v>69.25</v>
      </c>
    </row>
    <row r="4310" spans="1:7" ht="38.25" x14ac:dyDescent="0.2">
      <c r="A4310" s="294" t="s">
        <v>376</v>
      </c>
      <c r="B4310" s="284" t="s">
        <v>1309</v>
      </c>
      <c r="C4310" s="295" t="s">
        <v>207</v>
      </c>
      <c r="D4310" s="295" t="s">
        <v>38</v>
      </c>
      <c r="E4310" s="292">
        <v>4.48E-2</v>
      </c>
      <c r="F4310" s="283">
        <v>2001.22</v>
      </c>
      <c r="G4310" s="293">
        <v>89.65</v>
      </c>
    </row>
    <row r="4311" spans="1:7" x14ac:dyDescent="0.2">
      <c r="A4311" s="296" t="s">
        <v>213</v>
      </c>
      <c r="B4311" s="297"/>
      <c r="C4311" s="297"/>
      <c r="D4311" s="297"/>
      <c r="E4311" s="297"/>
      <c r="F4311" s="297"/>
      <c r="G4311" s="298">
        <v>134.66999999999999</v>
      </c>
    </row>
    <row r="4312" spans="1:7" x14ac:dyDescent="0.2">
      <c r="A4312" s="296" t="s">
        <v>214</v>
      </c>
      <c r="B4312" s="297"/>
      <c r="C4312" s="297"/>
      <c r="D4312" s="297"/>
      <c r="E4312" s="297"/>
      <c r="F4312" s="297"/>
      <c r="G4312" s="298">
        <v>286.80000000000007</v>
      </c>
    </row>
    <row r="4313" spans="1:7" x14ac:dyDescent="0.2">
      <c r="A4313" s="296" t="s">
        <v>215</v>
      </c>
      <c r="B4313" s="297"/>
      <c r="C4313" s="297"/>
      <c r="D4313" s="297"/>
      <c r="E4313" s="297"/>
      <c r="F4313" s="297"/>
      <c r="G4313" s="299">
        <v>421.47</v>
      </c>
    </row>
    <row r="4314" spans="1:7" x14ac:dyDescent="0.2">
      <c r="A4314" s="296" t="s">
        <v>2158</v>
      </c>
      <c r="B4314" s="297"/>
      <c r="C4314" s="297"/>
      <c r="D4314" s="297"/>
      <c r="E4314" s="297"/>
      <c r="F4314" s="297"/>
      <c r="G4314" s="298">
        <v>154.88999999999993</v>
      </c>
    </row>
    <row r="4315" spans="1:7" x14ac:dyDescent="0.2">
      <c r="A4315" s="296" t="s">
        <v>217</v>
      </c>
      <c r="B4315" s="297"/>
      <c r="C4315" s="297"/>
      <c r="D4315" s="297"/>
      <c r="E4315" s="297"/>
      <c r="F4315" s="297"/>
      <c r="G4315" s="298">
        <v>121.04</v>
      </c>
    </row>
    <row r="4316" spans="1:7" x14ac:dyDescent="0.2">
      <c r="A4316" s="296" t="s">
        <v>218</v>
      </c>
      <c r="B4316" s="297"/>
      <c r="C4316" s="297"/>
      <c r="D4316" s="297"/>
      <c r="E4316" s="297"/>
      <c r="F4316" s="297"/>
      <c r="G4316" s="298">
        <v>0</v>
      </c>
    </row>
    <row r="4317" spans="1:7" x14ac:dyDescent="0.2">
      <c r="A4317" s="296" t="s">
        <v>219</v>
      </c>
      <c r="B4317" s="297"/>
      <c r="C4317" s="297"/>
      <c r="D4317" s="297"/>
      <c r="E4317" s="297"/>
      <c r="F4317" s="297"/>
      <c r="G4317" s="298">
        <v>275.92999999999995</v>
      </c>
    </row>
    <row r="4318" spans="1:7" x14ac:dyDescent="0.2">
      <c r="A4318" s="296" t="s">
        <v>220</v>
      </c>
      <c r="B4318" s="297"/>
      <c r="C4318" s="297"/>
      <c r="D4318" s="297"/>
      <c r="E4318" s="297"/>
      <c r="F4318" s="297"/>
      <c r="G4318" s="299">
        <f>ROUND(G4313+G4317,2)</f>
        <v>697.4</v>
      </c>
    </row>
    <row r="4319" spans="1:7" x14ac:dyDescent="0.2">
      <c r="A4319" s="296" t="s">
        <v>221</v>
      </c>
      <c r="B4319" s="297"/>
      <c r="C4319" s="297"/>
      <c r="D4319" s="297"/>
      <c r="E4319" s="297"/>
      <c r="F4319" s="297"/>
      <c r="G4319" s="298">
        <v>3</v>
      </c>
    </row>
    <row r="4320" spans="1:7" x14ac:dyDescent="0.2">
      <c r="A4320" s="296" t="s">
        <v>222</v>
      </c>
      <c r="B4320" s="297"/>
      <c r="C4320" s="297"/>
      <c r="D4320" s="297"/>
      <c r="E4320" s="297"/>
      <c r="F4320" s="297"/>
      <c r="G4320" s="299">
        <f>ROUND(G4318*G4319,2)</f>
        <v>2092.1999999999998</v>
      </c>
    </row>
    <row r="4321" spans="1:7" x14ac:dyDescent="0.2">
      <c r="A4321" s="300"/>
      <c r="B4321" s="301"/>
      <c r="C4321" s="301"/>
      <c r="D4321" s="301"/>
      <c r="E4321" s="301"/>
      <c r="F4321" s="301"/>
      <c r="G4321" s="302"/>
    </row>
    <row r="4322" spans="1:7" ht="76.5" x14ac:dyDescent="0.2">
      <c r="A4322" s="287" t="s">
        <v>832</v>
      </c>
      <c r="B4322" s="290" t="s">
        <v>833</v>
      </c>
      <c r="C4322" s="291" t="s">
        <v>207</v>
      </c>
      <c r="D4322" s="291" t="s">
        <v>35</v>
      </c>
      <c r="E4322" s="292"/>
      <c r="F4322" s="283"/>
      <c r="G4322" s="293"/>
    </row>
    <row r="4323" spans="1:7" ht="51" x14ac:dyDescent="0.2">
      <c r="A4323" s="294">
        <v>39763</v>
      </c>
      <c r="B4323" s="284" t="s">
        <v>1457</v>
      </c>
      <c r="C4323" s="295" t="s">
        <v>224</v>
      </c>
      <c r="D4323" s="295" t="s">
        <v>35</v>
      </c>
      <c r="E4323" s="292">
        <v>1</v>
      </c>
      <c r="F4323" s="283">
        <v>876.36</v>
      </c>
      <c r="G4323" s="293">
        <v>876.36</v>
      </c>
    </row>
    <row r="4324" spans="1:7" ht="63.75" x14ac:dyDescent="0.2">
      <c r="A4324" s="294" t="s">
        <v>1270</v>
      </c>
      <c r="B4324" s="284" t="s">
        <v>1271</v>
      </c>
      <c r="C4324" s="295" t="s">
        <v>207</v>
      </c>
      <c r="D4324" s="295" t="s">
        <v>38</v>
      </c>
      <c r="E4324" s="292">
        <v>1.34219E-2</v>
      </c>
      <c r="F4324" s="283">
        <v>624.76</v>
      </c>
      <c r="G4324" s="293">
        <v>8.39</v>
      </c>
    </row>
    <row r="4325" spans="1:7" ht="25.5" x14ac:dyDescent="0.2">
      <c r="A4325" s="294" t="s">
        <v>253</v>
      </c>
      <c r="B4325" s="284" t="s">
        <v>254</v>
      </c>
      <c r="C4325" s="295" t="s">
        <v>207</v>
      </c>
      <c r="D4325" s="295" t="s">
        <v>210</v>
      </c>
      <c r="E4325" s="292">
        <v>1.9456</v>
      </c>
      <c r="F4325" s="283">
        <v>20.85</v>
      </c>
      <c r="G4325" s="293">
        <v>40.56</v>
      </c>
    </row>
    <row r="4326" spans="1:7" ht="25.5" x14ac:dyDescent="0.2">
      <c r="A4326" s="294" t="s">
        <v>255</v>
      </c>
      <c r="B4326" s="284" t="s">
        <v>256</v>
      </c>
      <c r="C4326" s="295" t="s">
        <v>207</v>
      </c>
      <c r="D4326" s="295" t="s">
        <v>210</v>
      </c>
      <c r="E4326" s="292">
        <v>1.9456</v>
      </c>
      <c r="F4326" s="283">
        <v>25.93</v>
      </c>
      <c r="G4326" s="293">
        <v>50.45</v>
      </c>
    </row>
    <row r="4327" spans="1:7" x14ac:dyDescent="0.2">
      <c r="A4327" s="296" t="s">
        <v>213</v>
      </c>
      <c r="B4327" s="297"/>
      <c r="C4327" s="297"/>
      <c r="D4327" s="297"/>
      <c r="E4327" s="297"/>
      <c r="F4327" s="297"/>
      <c r="G4327" s="298">
        <v>56.35</v>
      </c>
    </row>
    <row r="4328" spans="1:7" x14ac:dyDescent="0.2">
      <c r="A4328" s="296" t="s">
        <v>214</v>
      </c>
      <c r="B4328" s="297"/>
      <c r="C4328" s="297"/>
      <c r="D4328" s="297"/>
      <c r="E4328" s="297"/>
      <c r="F4328" s="297"/>
      <c r="G4328" s="298">
        <v>919.4</v>
      </c>
    </row>
    <row r="4329" spans="1:7" x14ac:dyDescent="0.2">
      <c r="A4329" s="296" t="s">
        <v>215</v>
      </c>
      <c r="B4329" s="297"/>
      <c r="C4329" s="297"/>
      <c r="D4329" s="297"/>
      <c r="E4329" s="297"/>
      <c r="F4329" s="297"/>
      <c r="G4329" s="299">
        <v>975.75</v>
      </c>
    </row>
    <row r="4330" spans="1:7" x14ac:dyDescent="0.2">
      <c r="A4330" s="296" t="s">
        <v>2158</v>
      </c>
      <c r="B4330" s="297"/>
      <c r="C4330" s="297"/>
      <c r="D4330" s="297"/>
      <c r="E4330" s="297"/>
      <c r="F4330" s="297"/>
      <c r="G4330" s="298">
        <v>64.81</v>
      </c>
    </row>
    <row r="4331" spans="1:7" x14ac:dyDescent="0.2">
      <c r="A4331" s="296" t="s">
        <v>217</v>
      </c>
      <c r="B4331" s="297"/>
      <c r="C4331" s="297"/>
      <c r="D4331" s="297"/>
      <c r="E4331" s="297"/>
      <c r="F4331" s="297"/>
      <c r="G4331" s="298">
        <v>218.5199999999999</v>
      </c>
    </row>
    <row r="4332" spans="1:7" x14ac:dyDescent="0.2">
      <c r="A4332" s="296" t="s">
        <v>218</v>
      </c>
      <c r="B4332" s="297"/>
      <c r="C4332" s="297"/>
      <c r="D4332" s="297"/>
      <c r="E4332" s="297"/>
      <c r="F4332" s="297"/>
      <c r="G4332" s="298">
        <v>0</v>
      </c>
    </row>
    <row r="4333" spans="1:7" x14ac:dyDescent="0.2">
      <c r="A4333" s="296" t="s">
        <v>219</v>
      </c>
      <c r="B4333" s="297"/>
      <c r="C4333" s="297"/>
      <c r="D4333" s="297"/>
      <c r="E4333" s="297"/>
      <c r="F4333" s="297"/>
      <c r="G4333" s="298">
        <v>283.32999999999993</v>
      </c>
    </row>
    <row r="4334" spans="1:7" x14ac:dyDescent="0.2">
      <c r="A4334" s="296" t="s">
        <v>220</v>
      </c>
      <c r="B4334" s="297"/>
      <c r="C4334" s="297"/>
      <c r="D4334" s="297"/>
      <c r="E4334" s="297"/>
      <c r="F4334" s="297"/>
      <c r="G4334" s="299">
        <f>ROUND(G4329+G4333,2)</f>
        <v>1259.08</v>
      </c>
    </row>
    <row r="4335" spans="1:7" x14ac:dyDescent="0.2">
      <c r="A4335" s="296" t="s">
        <v>221</v>
      </c>
      <c r="B4335" s="297"/>
      <c r="C4335" s="297"/>
      <c r="D4335" s="297"/>
      <c r="E4335" s="297"/>
      <c r="F4335" s="297"/>
      <c r="G4335" s="298">
        <v>1</v>
      </c>
    </row>
    <row r="4336" spans="1:7" x14ac:dyDescent="0.2">
      <c r="A4336" s="296" t="s">
        <v>222</v>
      </c>
      <c r="B4336" s="297"/>
      <c r="C4336" s="297"/>
      <c r="D4336" s="297"/>
      <c r="E4336" s="297"/>
      <c r="F4336" s="297"/>
      <c r="G4336" s="299">
        <f>ROUND(G4334*G4335,2)</f>
        <v>1259.08</v>
      </c>
    </row>
    <row r="4337" spans="1:7" x14ac:dyDescent="0.2">
      <c r="A4337" s="300"/>
      <c r="B4337" s="301"/>
      <c r="C4337" s="301"/>
      <c r="D4337" s="301"/>
      <c r="E4337" s="301"/>
      <c r="F4337" s="301"/>
      <c r="G4337" s="302"/>
    </row>
    <row r="4338" spans="1:7" ht="28.5" customHeight="1" x14ac:dyDescent="0.2">
      <c r="A4338" s="287" t="s">
        <v>834</v>
      </c>
      <c r="B4338" s="290" t="s">
        <v>835</v>
      </c>
      <c r="C4338" s="291" t="s">
        <v>207</v>
      </c>
      <c r="D4338" s="291" t="s">
        <v>35</v>
      </c>
      <c r="E4338" s="292"/>
      <c r="F4338" s="283"/>
      <c r="G4338" s="293"/>
    </row>
    <row r="4339" spans="1:7" ht="51" x14ac:dyDescent="0.2">
      <c r="A4339" s="294">
        <v>39757</v>
      </c>
      <c r="B4339" s="284" t="s">
        <v>1458</v>
      </c>
      <c r="C4339" s="295" t="s">
        <v>224</v>
      </c>
      <c r="D4339" s="295" t="s">
        <v>35</v>
      </c>
      <c r="E4339" s="292">
        <v>1</v>
      </c>
      <c r="F4339" s="283">
        <v>362.38</v>
      </c>
      <c r="G4339" s="293">
        <v>362.38</v>
      </c>
    </row>
    <row r="4340" spans="1:7" ht="25.5" x14ac:dyDescent="0.2">
      <c r="A4340" s="294" t="s">
        <v>253</v>
      </c>
      <c r="B4340" s="284" t="s">
        <v>254</v>
      </c>
      <c r="C4340" s="295" t="s">
        <v>207</v>
      </c>
      <c r="D4340" s="295" t="s">
        <v>210</v>
      </c>
      <c r="E4340" s="292">
        <v>0.2611</v>
      </c>
      <c r="F4340" s="283">
        <v>20.85</v>
      </c>
      <c r="G4340" s="293">
        <v>5.44</v>
      </c>
    </row>
    <row r="4341" spans="1:7" ht="25.5" x14ac:dyDescent="0.2">
      <c r="A4341" s="294" t="s">
        <v>255</v>
      </c>
      <c r="B4341" s="284" t="s">
        <v>256</v>
      </c>
      <c r="C4341" s="295" t="s">
        <v>207</v>
      </c>
      <c r="D4341" s="295" t="s">
        <v>210</v>
      </c>
      <c r="E4341" s="292">
        <v>0.2611</v>
      </c>
      <c r="F4341" s="283">
        <v>25.93</v>
      </c>
      <c r="G4341" s="293">
        <v>6.77</v>
      </c>
    </row>
    <row r="4342" spans="1:7" x14ac:dyDescent="0.2">
      <c r="A4342" s="296" t="s">
        <v>213</v>
      </c>
      <c r="B4342" s="297"/>
      <c r="C4342" s="297"/>
      <c r="D4342" s="297"/>
      <c r="E4342" s="297"/>
      <c r="F4342" s="297"/>
      <c r="G4342" s="298">
        <v>7.36</v>
      </c>
    </row>
    <row r="4343" spans="1:7" x14ac:dyDescent="0.2">
      <c r="A4343" s="296" t="s">
        <v>214</v>
      </c>
      <c r="B4343" s="297"/>
      <c r="C4343" s="297"/>
      <c r="D4343" s="297"/>
      <c r="E4343" s="297"/>
      <c r="F4343" s="297"/>
      <c r="G4343" s="298">
        <v>367.22999999999996</v>
      </c>
    </row>
    <row r="4344" spans="1:7" x14ac:dyDescent="0.2">
      <c r="A4344" s="296" t="s">
        <v>215</v>
      </c>
      <c r="B4344" s="297"/>
      <c r="C4344" s="297"/>
      <c r="D4344" s="297"/>
      <c r="E4344" s="297"/>
      <c r="F4344" s="297"/>
      <c r="G4344" s="299">
        <v>374.59</v>
      </c>
    </row>
    <row r="4345" spans="1:7" x14ac:dyDescent="0.2">
      <c r="A4345" s="296" t="s">
        <v>2158</v>
      </c>
      <c r="B4345" s="297"/>
      <c r="C4345" s="297"/>
      <c r="D4345" s="297"/>
      <c r="E4345" s="297"/>
      <c r="F4345" s="297"/>
      <c r="G4345" s="298">
        <v>8.4600000000000009</v>
      </c>
    </row>
    <row r="4346" spans="1:7" x14ac:dyDescent="0.2">
      <c r="A4346" s="296" t="s">
        <v>217</v>
      </c>
      <c r="B4346" s="297"/>
      <c r="C4346" s="297"/>
      <c r="D4346" s="297"/>
      <c r="E4346" s="297"/>
      <c r="F4346" s="297"/>
      <c r="G4346" s="298">
        <v>80.440000000000026</v>
      </c>
    </row>
    <row r="4347" spans="1:7" x14ac:dyDescent="0.2">
      <c r="A4347" s="296" t="s">
        <v>218</v>
      </c>
      <c r="B4347" s="297"/>
      <c r="C4347" s="297"/>
      <c r="D4347" s="297"/>
      <c r="E4347" s="297"/>
      <c r="F4347" s="297"/>
      <c r="G4347" s="298">
        <v>0</v>
      </c>
    </row>
    <row r="4348" spans="1:7" x14ac:dyDescent="0.2">
      <c r="A4348" s="296" t="s">
        <v>219</v>
      </c>
      <c r="B4348" s="297"/>
      <c r="C4348" s="297"/>
      <c r="D4348" s="297"/>
      <c r="E4348" s="297"/>
      <c r="F4348" s="297"/>
      <c r="G4348" s="298">
        <v>88.900000000000034</v>
      </c>
    </row>
    <row r="4349" spans="1:7" x14ac:dyDescent="0.2">
      <c r="A4349" s="296" t="s">
        <v>220</v>
      </c>
      <c r="B4349" s="297"/>
      <c r="C4349" s="297"/>
      <c r="D4349" s="297"/>
      <c r="E4349" s="297"/>
      <c r="F4349" s="297"/>
      <c r="G4349" s="299">
        <f>ROUND(G4344+G4348,2)</f>
        <v>463.49</v>
      </c>
    </row>
    <row r="4350" spans="1:7" x14ac:dyDescent="0.2">
      <c r="A4350" s="296" t="s">
        <v>221</v>
      </c>
      <c r="B4350" s="297"/>
      <c r="C4350" s="297"/>
      <c r="D4350" s="297"/>
      <c r="E4350" s="297"/>
      <c r="F4350" s="297"/>
      <c r="G4350" s="298">
        <v>1</v>
      </c>
    </row>
    <row r="4351" spans="1:7" x14ac:dyDescent="0.2">
      <c r="A4351" s="296" t="s">
        <v>222</v>
      </c>
      <c r="B4351" s="297"/>
      <c r="C4351" s="297"/>
      <c r="D4351" s="297"/>
      <c r="E4351" s="297"/>
      <c r="F4351" s="297"/>
      <c r="G4351" s="299">
        <f>ROUND(G4349*G4350,2)</f>
        <v>463.49</v>
      </c>
    </row>
    <row r="4352" spans="1:7" ht="12.75" customHeight="1" x14ac:dyDescent="0.2">
      <c r="A4352" s="238" t="s">
        <v>2080</v>
      </c>
      <c r="B4352" s="239"/>
      <c r="C4352" s="239"/>
      <c r="D4352" s="239"/>
      <c r="E4352" s="239"/>
      <c r="F4352" s="239"/>
      <c r="G4352" s="240"/>
    </row>
    <row r="4353" spans="1:7" ht="76.5" x14ac:dyDescent="0.2">
      <c r="A4353" s="287" t="s">
        <v>836</v>
      </c>
      <c r="B4353" s="290" t="s">
        <v>837</v>
      </c>
      <c r="C4353" s="291" t="s">
        <v>207</v>
      </c>
      <c r="D4353" s="291" t="s">
        <v>35</v>
      </c>
      <c r="E4353" s="292"/>
      <c r="F4353" s="283"/>
      <c r="G4353" s="293"/>
    </row>
    <row r="4354" spans="1:7" ht="51" x14ac:dyDescent="0.2">
      <c r="A4354" s="294">
        <v>39761</v>
      </c>
      <c r="B4354" s="284" t="s">
        <v>1459</v>
      </c>
      <c r="C4354" s="295" t="s">
        <v>224</v>
      </c>
      <c r="D4354" s="295" t="s">
        <v>35</v>
      </c>
      <c r="E4354" s="292">
        <v>1</v>
      </c>
      <c r="F4354" s="283">
        <v>783.99</v>
      </c>
      <c r="G4354" s="293">
        <v>783.99</v>
      </c>
    </row>
    <row r="4355" spans="1:7" ht="30" customHeight="1" x14ac:dyDescent="0.2">
      <c r="A4355" s="294" t="s">
        <v>253</v>
      </c>
      <c r="B4355" s="284" t="s">
        <v>254</v>
      </c>
      <c r="C4355" s="295" t="s">
        <v>207</v>
      </c>
      <c r="D4355" s="295" t="s">
        <v>210</v>
      </c>
      <c r="E4355" s="292">
        <v>0.3695</v>
      </c>
      <c r="F4355" s="283">
        <v>20.85</v>
      </c>
      <c r="G4355" s="293">
        <v>7.7</v>
      </c>
    </row>
    <row r="4356" spans="1:7" ht="25.5" x14ac:dyDescent="0.2">
      <c r="A4356" s="294" t="s">
        <v>255</v>
      </c>
      <c r="B4356" s="284" t="s">
        <v>256</v>
      </c>
      <c r="C4356" s="295" t="s">
        <v>207</v>
      </c>
      <c r="D4356" s="295" t="s">
        <v>210</v>
      </c>
      <c r="E4356" s="292">
        <v>0.3695</v>
      </c>
      <c r="F4356" s="283">
        <v>25.93</v>
      </c>
      <c r="G4356" s="293">
        <v>9.58</v>
      </c>
    </row>
    <row r="4357" spans="1:7" x14ac:dyDescent="0.2">
      <c r="A4357" s="296" t="s">
        <v>213</v>
      </c>
      <c r="B4357" s="297"/>
      <c r="C4357" s="297"/>
      <c r="D4357" s="297"/>
      <c r="E4357" s="297"/>
      <c r="F4357" s="297"/>
      <c r="G4357" s="298">
        <v>10.41</v>
      </c>
    </row>
    <row r="4358" spans="1:7" x14ac:dyDescent="0.2">
      <c r="A4358" s="296" t="s">
        <v>214</v>
      </c>
      <c r="B4358" s="297"/>
      <c r="C4358" s="297"/>
      <c r="D4358" s="297"/>
      <c r="E4358" s="297"/>
      <c r="F4358" s="297"/>
      <c r="G4358" s="298">
        <v>790.86</v>
      </c>
    </row>
    <row r="4359" spans="1:7" x14ac:dyDescent="0.2">
      <c r="A4359" s="296" t="s">
        <v>215</v>
      </c>
      <c r="B4359" s="297"/>
      <c r="C4359" s="297"/>
      <c r="D4359" s="297"/>
      <c r="E4359" s="297"/>
      <c r="F4359" s="297"/>
      <c r="G4359" s="299">
        <v>801.27</v>
      </c>
    </row>
    <row r="4360" spans="1:7" x14ac:dyDescent="0.2">
      <c r="A4360" s="296" t="s">
        <v>2158</v>
      </c>
      <c r="B4360" s="297"/>
      <c r="C4360" s="297"/>
      <c r="D4360" s="297"/>
      <c r="E4360" s="297"/>
      <c r="F4360" s="297"/>
      <c r="G4360" s="298">
        <v>11.97</v>
      </c>
    </row>
    <row r="4361" spans="1:7" x14ac:dyDescent="0.2">
      <c r="A4361" s="296" t="s">
        <v>217</v>
      </c>
      <c r="B4361" s="297"/>
      <c r="C4361" s="297"/>
      <c r="D4361" s="297"/>
      <c r="E4361" s="297"/>
      <c r="F4361" s="297"/>
      <c r="G4361" s="298">
        <v>170.78999999977648</v>
      </c>
    </row>
    <row r="4362" spans="1:7" x14ac:dyDescent="0.2">
      <c r="A4362" s="296" t="s">
        <v>218</v>
      </c>
      <c r="B4362" s="297"/>
      <c r="C4362" s="297"/>
      <c r="D4362" s="297"/>
      <c r="E4362" s="297"/>
      <c r="F4362" s="297"/>
      <c r="G4362" s="298">
        <v>0</v>
      </c>
    </row>
    <row r="4363" spans="1:7" x14ac:dyDescent="0.2">
      <c r="A4363" s="296" t="s">
        <v>219</v>
      </c>
      <c r="B4363" s="297"/>
      <c r="C4363" s="297"/>
      <c r="D4363" s="297"/>
      <c r="E4363" s="297"/>
      <c r="F4363" s="297"/>
      <c r="G4363" s="298">
        <v>182.76</v>
      </c>
    </row>
    <row r="4364" spans="1:7" x14ac:dyDescent="0.2">
      <c r="A4364" s="296" t="s">
        <v>220</v>
      </c>
      <c r="B4364" s="297"/>
      <c r="C4364" s="297"/>
      <c r="D4364" s="297"/>
      <c r="E4364" s="297"/>
      <c r="F4364" s="297"/>
      <c r="G4364" s="299">
        <f>ROUND(G4359+G4363,2)</f>
        <v>984.03</v>
      </c>
    </row>
    <row r="4365" spans="1:7" x14ac:dyDescent="0.2">
      <c r="A4365" s="296" t="s">
        <v>221</v>
      </c>
      <c r="B4365" s="297"/>
      <c r="C4365" s="297"/>
      <c r="D4365" s="297"/>
      <c r="E4365" s="297"/>
      <c r="F4365" s="297"/>
      <c r="G4365" s="298">
        <v>1</v>
      </c>
    </row>
    <row r="4366" spans="1:7" x14ac:dyDescent="0.2">
      <c r="A4366" s="296" t="s">
        <v>222</v>
      </c>
      <c r="B4366" s="297"/>
      <c r="C4366" s="297"/>
      <c r="D4366" s="297"/>
      <c r="E4366" s="297"/>
      <c r="F4366" s="297"/>
      <c r="G4366" s="299">
        <f>ROUND(G4364*G4365,2)</f>
        <v>984.03</v>
      </c>
    </row>
    <row r="4367" spans="1:7" ht="12.75" customHeight="1" x14ac:dyDescent="0.2">
      <c r="A4367" s="238" t="s">
        <v>2080</v>
      </c>
      <c r="B4367" s="239"/>
      <c r="C4367" s="239"/>
      <c r="D4367" s="239"/>
      <c r="E4367" s="239"/>
      <c r="F4367" s="239"/>
      <c r="G4367" s="240"/>
    </row>
    <row r="4368" spans="1:7" x14ac:dyDescent="0.2">
      <c r="A4368" s="287" t="s">
        <v>2156</v>
      </c>
      <c r="B4368" s="290" t="s">
        <v>2157</v>
      </c>
      <c r="C4368" s="291" t="s">
        <v>207</v>
      </c>
      <c r="D4368" s="291" t="s">
        <v>39</v>
      </c>
      <c r="E4368" s="292"/>
      <c r="F4368" s="283"/>
      <c r="G4368" s="293"/>
    </row>
    <row r="4369" spans="1:7" ht="25.5" x14ac:dyDescent="0.2">
      <c r="A4369" s="294" t="s">
        <v>255</v>
      </c>
      <c r="B4369" s="284" t="s">
        <v>256</v>
      </c>
      <c r="C4369" s="295" t="s">
        <v>207</v>
      </c>
      <c r="D4369" s="295" t="s">
        <v>210</v>
      </c>
      <c r="E4369" s="292">
        <v>0.3</v>
      </c>
      <c r="F4369" s="283">
        <v>25.93</v>
      </c>
      <c r="G4369" s="293">
        <v>7.78</v>
      </c>
    </row>
    <row r="4370" spans="1:7" x14ac:dyDescent="0.2">
      <c r="A4370" s="294" t="s">
        <v>2160</v>
      </c>
      <c r="B4370" s="284" t="s">
        <v>2161</v>
      </c>
      <c r="C4370" s="295" t="s">
        <v>224</v>
      </c>
      <c r="D4370" s="295" t="s">
        <v>39</v>
      </c>
      <c r="E4370" s="292">
        <v>1</v>
      </c>
      <c r="F4370" s="283">
        <v>122.88</v>
      </c>
      <c r="G4370" s="293">
        <v>122.88</v>
      </c>
    </row>
    <row r="4371" spans="1:7" x14ac:dyDescent="0.2">
      <c r="A4371" s="296" t="s">
        <v>213</v>
      </c>
      <c r="B4371" s="297"/>
      <c r="C4371" s="297"/>
      <c r="D4371" s="297"/>
      <c r="E4371" s="297"/>
      <c r="F4371" s="297"/>
      <c r="G4371" s="298">
        <v>4.99</v>
      </c>
    </row>
    <row r="4372" spans="1:7" ht="24.75" customHeight="1" x14ac:dyDescent="0.2">
      <c r="A4372" s="296" t="s">
        <v>214</v>
      </c>
      <c r="B4372" s="297"/>
      <c r="C4372" s="297"/>
      <c r="D4372" s="297"/>
      <c r="E4372" s="297"/>
      <c r="F4372" s="297"/>
      <c r="G4372" s="298">
        <v>125.67</v>
      </c>
    </row>
    <row r="4373" spans="1:7" ht="12.75" customHeight="1" x14ac:dyDescent="0.2">
      <c r="A4373" s="296" t="s">
        <v>215</v>
      </c>
      <c r="B4373" s="297"/>
      <c r="C4373" s="297"/>
      <c r="D4373" s="297"/>
      <c r="E4373" s="297"/>
      <c r="F4373" s="297"/>
      <c r="G4373" s="299">
        <v>130.66</v>
      </c>
    </row>
    <row r="4374" spans="1:7" x14ac:dyDescent="0.2">
      <c r="A4374" s="296" t="s">
        <v>2158</v>
      </c>
      <c r="B4374" s="297"/>
      <c r="C4374" s="297"/>
      <c r="D4374" s="297"/>
      <c r="E4374" s="297"/>
      <c r="F4374" s="297"/>
      <c r="G4374" s="298">
        <v>5.74</v>
      </c>
    </row>
    <row r="4375" spans="1:7" x14ac:dyDescent="0.2">
      <c r="A4375" s="296" t="s">
        <v>217</v>
      </c>
      <c r="B4375" s="297"/>
      <c r="C4375" s="297"/>
      <c r="D4375" s="297"/>
      <c r="E4375" s="297"/>
      <c r="F4375" s="297"/>
      <c r="G4375" s="298">
        <v>28.639999999999993</v>
      </c>
    </row>
    <row r="4376" spans="1:7" x14ac:dyDescent="0.2">
      <c r="A4376" s="296" t="s">
        <v>218</v>
      </c>
      <c r="B4376" s="297"/>
      <c r="C4376" s="297"/>
      <c r="D4376" s="297"/>
      <c r="E4376" s="297"/>
      <c r="F4376" s="297"/>
      <c r="G4376" s="298">
        <v>0</v>
      </c>
    </row>
    <row r="4377" spans="1:7" x14ac:dyDescent="0.2">
      <c r="A4377" s="296" t="s">
        <v>219</v>
      </c>
      <c r="B4377" s="297"/>
      <c r="C4377" s="297"/>
      <c r="D4377" s="297"/>
      <c r="E4377" s="297"/>
      <c r="F4377" s="297"/>
      <c r="G4377" s="298">
        <v>34.379999999999995</v>
      </c>
    </row>
    <row r="4378" spans="1:7" x14ac:dyDescent="0.2">
      <c r="A4378" s="296" t="s">
        <v>220</v>
      </c>
      <c r="B4378" s="297"/>
      <c r="C4378" s="297"/>
      <c r="D4378" s="297"/>
      <c r="E4378" s="297"/>
      <c r="F4378" s="297"/>
      <c r="G4378" s="299">
        <f>ROUND(G4373+G4377,2)</f>
        <v>165.04</v>
      </c>
    </row>
    <row r="4379" spans="1:7" x14ac:dyDescent="0.2">
      <c r="A4379" s="296" t="s">
        <v>221</v>
      </c>
      <c r="B4379" s="297"/>
      <c r="C4379" s="297"/>
      <c r="D4379" s="297"/>
      <c r="E4379" s="297"/>
      <c r="F4379" s="297"/>
      <c r="G4379" s="298">
        <v>12</v>
      </c>
    </row>
    <row r="4380" spans="1:7" x14ac:dyDescent="0.2">
      <c r="A4380" s="296" t="s">
        <v>222</v>
      </c>
      <c r="B4380" s="297"/>
      <c r="C4380" s="297"/>
      <c r="D4380" s="297"/>
      <c r="E4380" s="297"/>
      <c r="F4380" s="297"/>
      <c r="G4380" s="299">
        <f>ROUND(G4378*G4379,2)</f>
        <v>1980.48</v>
      </c>
    </row>
    <row r="4381" spans="1:7" x14ac:dyDescent="0.2">
      <c r="A4381" s="300"/>
      <c r="B4381" s="301"/>
      <c r="C4381" s="301"/>
      <c r="D4381" s="301"/>
      <c r="E4381" s="301"/>
      <c r="F4381" s="301"/>
      <c r="G4381" s="302"/>
    </row>
    <row r="4382" spans="1:7" ht="12.75" customHeight="1" x14ac:dyDescent="0.2">
      <c r="A4382" s="287" t="s">
        <v>838</v>
      </c>
      <c r="B4382" s="288" t="s">
        <v>839</v>
      </c>
      <c r="C4382" s="288"/>
      <c r="D4382" s="288"/>
      <c r="E4382" s="288"/>
      <c r="F4382" s="288"/>
      <c r="G4382" s="289"/>
    </row>
    <row r="4383" spans="1:7" ht="25.5" x14ac:dyDescent="0.2">
      <c r="A4383" s="287" t="s">
        <v>840</v>
      </c>
      <c r="B4383" s="290" t="s">
        <v>841</v>
      </c>
      <c r="C4383" s="291" t="s">
        <v>207</v>
      </c>
      <c r="D4383" s="291" t="s">
        <v>35</v>
      </c>
      <c r="E4383" s="292"/>
      <c r="F4383" s="283"/>
      <c r="G4383" s="293"/>
    </row>
    <row r="4384" spans="1:7" ht="12.75" customHeight="1" x14ac:dyDescent="0.2">
      <c r="A4384" s="294" t="s">
        <v>1472</v>
      </c>
      <c r="B4384" s="284" t="s">
        <v>1473</v>
      </c>
      <c r="C4384" s="295" t="s">
        <v>207</v>
      </c>
      <c r="D4384" s="295" t="s">
        <v>210</v>
      </c>
      <c r="E4384" s="292">
        <v>0.6</v>
      </c>
      <c r="F4384" s="283">
        <v>25.62</v>
      </c>
      <c r="G4384" s="293">
        <v>15.37</v>
      </c>
    </row>
    <row r="4385" spans="1:7" ht="25.5" x14ac:dyDescent="0.2">
      <c r="A4385" s="294" t="s">
        <v>255</v>
      </c>
      <c r="B4385" s="284" t="s">
        <v>256</v>
      </c>
      <c r="C4385" s="295" t="s">
        <v>207</v>
      </c>
      <c r="D4385" s="295" t="s">
        <v>210</v>
      </c>
      <c r="E4385" s="292">
        <v>1.6</v>
      </c>
      <c r="F4385" s="283">
        <v>25.93</v>
      </c>
      <c r="G4385" s="293">
        <v>41.49</v>
      </c>
    </row>
    <row r="4386" spans="1:7" ht="25.5" x14ac:dyDescent="0.2">
      <c r="A4386" s="294" t="s">
        <v>246</v>
      </c>
      <c r="B4386" s="284" t="s">
        <v>247</v>
      </c>
      <c r="C4386" s="295" t="s">
        <v>207</v>
      </c>
      <c r="D4386" s="295" t="s">
        <v>210</v>
      </c>
      <c r="E4386" s="292">
        <v>1.6</v>
      </c>
      <c r="F4386" s="283">
        <v>19.41</v>
      </c>
      <c r="G4386" s="293">
        <v>31.06</v>
      </c>
    </row>
    <row r="4387" spans="1:7" ht="25.5" x14ac:dyDescent="0.2">
      <c r="A4387" s="294" t="s">
        <v>1460</v>
      </c>
      <c r="B4387" s="284" t="s">
        <v>841</v>
      </c>
      <c r="C4387" s="295" t="s">
        <v>224</v>
      </c>
      <c r="D4387" s="295" t="s">
        <v>35</v>
      </c>
      <c r="E4387" s="292">
        <v>1</v>
      </c>
      <c r="F4387" s="283">
        <v>216.6</v>
      </c>
      <c r="G4387" s="293">
        <v>216.6</v>
      </c>
    </row>
    <row r="4388" spans="1:7" x14ac:dyDescent="0.2">
      <c r="A4388" s="296" t="s">
        <v>213</v>
      </c>
      <c r="B4388" s="297"/>
      <c r="C4388" s="297"/>
      <c r="D4388" s="297"/>
      <c r="E4388" s="297"/>
      <c r="F4388" s="297"/>
      <c r="G4388" s="298">
        <v>52.74</v>
      </c>
    </row>
    <row r="4389" spans="1:7" ht="32.25" customHeight="1" x14ac:dyDescent="0.2">
      <c r="A4389" s="296" t="s">
        <v>214</v>
      </c>
      <c r="B4389" s="297"/>
      <c r="C4389" s="297"/>
      <c r="D4389" s="297"/>
      <c r="E4389" s="297"/>
      <c r="F4389" s="297"/>
      <c r="G4389" s="298">
        <v>251.77999999999997</v>
      </c>
    </row>
    <row r="4390" spans="1:7" x14ac:dyDescent="0.2">
      <c r="A4390" s="296" t="s">
        <v>215</v>
      </c>
      <c r="B4390" s="297"/>
      <c r="C4390" s="297"/>
      <c r="D4390" s="297"/>
      <c r="E4390" s="297"/>
      <c r="F4390" s="297"/>
      <c r="G4390" s="299">
        <v>304.52</v>
      </c>
    </row>
    <row r="4391" spans="1:7" x14ac:dyDescent="0.2">
      <c r="A4391" s="296" t="s">
        <v>2158</v>
      </c>
      <c r="B4391" s="297"/>
      <c r="C4391" s="297"/>
      <c r="D4391" s="297"/>
      <c r="E4391" s="297"/>
      <c r="F4391" s="297"/>
      <c r="G4391" s="298">
        <v>60.65</v>
      </c>
    </row>
    <row r="4392" spans="1:7" x14ac:dyDescent="0.2">
      <c r="A4392" s="296" t="s">
        <v>217</v>
      </c>
      <c r="B4392" s="297"/>
      <c r="C4392" s="297"/>
      <c r="D4392" s="297"/>
      <c r="E4392" s="297"/>
      <c r="F4392" s="297"/>
      <c r="G4392" s="298">
        <v>76.680000000223515</v>
      </c>
    </row>
    <row r="4393" spans="1:7" x14ac:dyDescent="0.2">
      <c r="A4393" s="296" t="s">
        <v>218</v>
      </c>
      <c r="B4393" s="297"/>
      <c r="C4393" s="297"/>
      <c r="D4393" s="297"/>
      <c r="E4393" s="297"/>
      <c r="F4393" s="297"/>
      <c r="G4393" s="298">
        <v>0</v>
      </c>
    </row>
    <row r="4394" spans="1:7" x14ac:dyDescent="0.2">
      <c r="A4394" s="296" t="s">
        <v>219</v>
      </c>
      <c r="B4394" s="297"/>
      <c r="C4394" s="297"/>
      <c r="D4394" s="297"/>
      <c r="E4394" s="297"/>
      <c r="F4394" s="297"/>
      <c r="G4394" s="298">
        <v>137.33000000000004</v>
      </c>
    </row>
    <row r="4395" spans="1:7" x14ac:dyDescent="0.2">
      <c r="A4395" s="296" t="s">
        <v>220</v>
      </c>
      <c r="B4395" s="297"/>
      <c r="C4395" s="297"/>
      <c r="D4395" s="297"/>
      <c r="E4395" s="297"/>
      <c r="F4395" s="297"/>
      <c r="G4395" s="299">
        <f>ROUND(G4390+G4394,2)</f>
        <v>441.85</v>
      </c>
    </row>
    <row r="4396" spans="1:7" x14ac:dyDescent="0.2">
      <c r="A4396" s="296" t="s">
        <v>221</v>
      </c>
      <c r="B4396" s="297"/>
      <c r="C4396" s="297"/>
      <c r="D4396" s="297"/>
      <c r="E4396" s="297"/>
      <c r="F4396" s="297"/>
      <c r="G4396" s="298">
        <v>1</v>
      </c>
    </row>
    <row r="4397" spans="1:7" x14ac:dyDescent="0.2">
      <c r="A4397" s="296" t="s">
        <v>222</v>
      </c>
      <c r="B4397" s="297"/>
      <c r="C4397" s="297"/>
      <c r="D4397" s="297"/>
      <c r="E4397" s="297"/>
      <c r="F4397" s="297"/>
      <c r="G4397" s="299">
        <f>ROUND(G4395*G4396,2)</f>
        <v>441.85</v>
      </c>
    </row>
    <row r="4398" spans="1:7" ht="12.75" customHeight="1" x14ac:dyDescent="0.2">
      <c r="A4398" s="238" t="s">
        <v>2081</v>
      </c>
      <c r="B4398" s="239"/>
      <c r="C4398" s="239"/>
      <c r="D4398" s="239"/>
      <c r="E4398" s="239"/>
      <c r="F4398" s="239"/>
      <c r="G4398" s="240"/>
    </row>
    <row r="4399" spans="1:7" ht="51" x14ac:dyDescent="0.2">
      <c r="A4399" s="287" t="s">
        <v>842</v>
      </c>
      <c r="B4399" s="290" t="s">
        <v>843</v>
      </c>
      <c r="C4399" s="291" t="s">
        <v>207</v>
      </c>
      <c r="D4399" s="291" t="s">
        <v>35</v>
      </c>
      <c r="E4399" s="292"/>
      <c r="F4399" s="283"/>
      <c r="G4399" s="293"/>
    </row>
    <row r="4400" spans="1:7" ht="51" x14ac:dyDescent="0.2">
      <c r="A4400" s="294">
        <v>1571</v>
      </c>
      <c r="B4400" s="284" t="s">
        <v>1461</v>
      </c>
      <c r="C4400" s="295" t="s">
        <v>224</v>
      </c>
      <c r="D4400" s="295" t="s">
        <v>35</v>
      </c>
      <c r="E4400" s="292">
        <v>1</v>
      </c>
      <c r="F4400" s="283">
        <v>1.37</v>
      </c>
      <c r="G4400" s="293">
        <v>1.37</v>
      </c>
    </row>
    <row r="4401" spans="1:7" ht="25.5" x14ac:dyDescent="0.2">
      <c r="A4401" s="294">
        <v>34653</v>
      </c>
      <c r="B4401" s="284" t="s">
        <v>1462</v>
      </c>
      <c r="C4401" s="295" t="s">
        <v>224</v>
      </c>
      <c r="D4401" s="295" t="s">
        <v>35</v>
      </c>
      <c r="E4401" s="292">
        <v>1</v>
      </c>
      <c r="F4401" s="283">
        <v>8.1300000000000008</v>
      </c>
      <c r="G4401" s="293">
        <v>8.1300000000000008</v>
      </c>
    </row>
    <row r="4402" spans="1:7" ht="25.5" x14ac:dyDescent="0.2">
      <c r="A4402" s="294" t="s">
        <v>253</v>
      </c>
      <c r="B4402" s="284" t="s">
        <v>254</v>
      </c>
      <c r="C4402" s="295" t="s">
        <v>207</v>
      </c>
      <c r="D4402" s="295" t="s">
        <v>210</v>
      </c>
      <c r="E4402" s="292">
        <v>4.6843000000000003E-2</v>
      </c>
      <c r="F4402" s="283">
        <v>20.85</v>
      </c>
      <c r="G4402" s="293">
        <v>0.98</v>
      </c>
    </row>
    <row r="4403" spans="1:7" ht="25.5" x14ac:dyDescent="0.2">
      <c r="A4403" s="294" t="s">
        <v>255</v>
      </c>
      <c r="B4403" s="284" t="s">
        <v>256</v>
      </c>
      <c r="C4403" s="295" t="s">
        <v>207</v>
      </c>
      <c r="D4403" s="295" t="s">
        <v>210</v>
      </c>
      <c r="E4403" s="292">
        <v>4.6843000000000003E-2</v>
      </c>
      <c r="F4403" s="283">
        <v>25.93</v>
      </c>
      <c r="G4403" s="293">
        <v>1.21</v>
      </c>
    </row>
    <row r="4404" spans="1:7" x14ac:dyDescent="0.2">
      <c r="A4404" s="296" t="s">
        <v>213</v>
      </c>
      <c r="B4404" s="297"/>
      <c r="C4404" s="297"/>
      <c r="D4404" s="297"/>
      <c r="E4404" s="297"/>
      <c r="F4404" s="297"/>
      <c r="G4404" s="298">
        <v>1.32</v>
      </c>
    </row>
    <row r="4405" spans="1:7" x14ac:dyDescent="0.2">
      <c r="A4405" s="296" t="s">
        <v>214</v>
      </c>
      <c r="B4405" s="297"/>
      <c r="C4405" s="297"/>
      <c r="D4405" s="297"/>
      <c r="E4405" s="297"/>
      <c r="F4405" s="297"/>
      <c r="G4405" s="298">
        <v>10.37</v>
      </c>
    </row>
    <row r="4406" spans="1:7" x14ac:dyDescent="0.2">
      <c r="A4406" s="296" t="s">
        <v>215</v>
      </c>
      <c r="B4406" s="297"/>
      <c r="C4406" s="297"/>
      <c r="D4406" s="297"/>
      <c r="E4406" s="297"/>
      <c r="F4406" s="297"/>
      <c r="G4406" s="299">
        <v>11.69</v>
      </c>
    </row>
    <row r="4407" spans="1:7" x14ac:dyDescent="0.2">
      <c r="A4407" s="296" t="s">
        <v>2158</v>
      </c>
      <c r="B4407" s="297"/>
      <c r="C4407" s="297"/>
      <c r="D4407" s="297"/>
      <c r="E4407" s="297"/>
      <c r="F4407" s="297"/>
      <c r="G4407" s="298">
        <v>1.52</v>
      </c>
    </row>
    <row r="4408" spans="1:7" x14ac:dyDescent="0.2">
      <c r="A4408" s="296" t="s">
        <v>217</v>
      </c>
      <c r="B4408" s="297"/>
      <c r="C4408" s="297"/>
      <c r="D4408" s="297"/>
      <c r="E4408" s="297"/>
      <c r="F4408" s="297"/>
      <c r="G4408" s="298">
        <v>2.7700000000000009</v>
      </c>
    </row>
    <row r="4409" spans="1:7" x14ac:dyDescent="0.2">
      <c r="A4409" s="296" t="s">
        <v>218</v>
      </c>
      <c r="B4409" s="297"/>
      <c r="C4409" s="297"/>
      <c r="D4409" s="297"/>
      <c r="E4409" s="297"/>
      <c r="F4409" s="297"/>
      <c r="G4409" s="298">
        <v>0</v>
      </c>
    </row>
    <row r="4410" spans="1:7" x14ac:dyDescent="0.2">
      <c r="A4410" s="296" t="s">
        <v>219</v>
      </c>
      <c r="B4410" s="297"/>
      <c r="C4410" s="297"/>
      <c r="D4410" s="297"/>
      <c r="E4410" s="297"/>
      <c r="F4410" s="297"/>
      <c r="G4410" s="298">
        <v>4.2900000000000009</v>
      </c>
    </row>
    <row r="4411" spans="1:7" x14ac:dyDescent="0.2">
      <c r="A4411" s="296" t="s">
        <v>220</v>
      </c>
      <c r="B4411" s="297"/>
      <c r="C4411" s="297"/>
      <c r="D4411" s="297"/>
      <c r="E4411" s="297"/>
      <c r="F4411" s="297"/>
      <c r="G4411" s="299">
        <f>ROUND(G4406+G4410,2)</f>
        <v>15.98</v>
      </c>
    </row>
    <row r="4412" spans="1:7" x14ac:dyDescent="0.2">
      <c r="A4412" s="296" t="s">
        <v>221</v>
      </c>
      <c r="B4412" s="297"/>
      <c r="C4412" s="297"/>
      <c r="D4412" s="297"/>
      <c r="E4412" s="297"/>
      <c r="F4412" s="297"/>
      <c r="G4412" s="298">
        <v>6</v>
      </c>
    </row>
    <row r="4413" spans="1:7" x14ac:dyDescent="0.2">
      <c r="A4413" s="296" t="s">
        <v>222</v>
      </c>
      <c r="B4413" s="297"/>
      <c r="C4413" s="297"/>
      <c r="D4413" s="297"/>
      <c r="E4413" s="297"/>
      <c r="F4413" s="297"/>
      <c r="G4413" s="299">
        <f>ROUND(G4411*G4412,2)</f>
        <v>95.88</v>
      </c>
    </row>
    <row r="4414" spans="1:7" x14ac:dyDescent="0.2">
      <c r="A4414" s="300"/>
      <c r="B4414" s="301"/>
      <c r="C4414" s="301"/>
      <c r="D4414" s="301"/>
      <c r="E4414" s="301"/>
      <c r="F4414" s="301"/>
      <c r="G4414" s="302"/>
    </row>
    <row r="4415" spans="1:7" ht="38.25" x14ac:dyDescent="0.2">
      <c r="A4415" s="287" t="s">
        <v>844</v>
      </c>
      <c r="B4415" s="290" t="s">
        <v>845</v>
      </c>
      <c r="C4415" s="291" t="s">
        <v>207</v>
      </c>
      <c r="D4415" s="291" t="s">
        <v>35</v>
      </c>
      <c r="E4415" s="292"/>
      <c r="F4415" s="283"/>
      <c r="G4415" s="293"/>
    </row>
    <row r="4416" spans="1:7" ht="51" x14ac:dyDescent="0.2">
      <c r="A4416" s="294">
        <v>1570</v>
      </c>
      <c r="B4416" s="284" t="s">
        <v>1463</v>
      </c>
      <c r="C4416" s="295" t="s">
        <v>224</v>
      </c>
      <c r="D4416" s="295" t="s">
        <v>35</v>
      </c>
      <c r="E4416" s="292">
        <v>2</v>
      </c>
      <c r="F4416" s="283">
        <v>1.05</v>
      </c>
      <c r="G4416" s="293">
        <v>2.1</v>
      </c>
    </row>
    <row r="4417" spans="1:7" ht="25.5" x14ac:dyDescent="0.2">
      <c r="A4417" s="294">
        <v>34616</v>
      </c>
      <c r="B4417" s="284" t="s">
        <v>1464</v>
      </c>
      <c r="C4417" s="295" t="s">
        <v>224</v>
      </c>
      <c r="D4417" s="295" t="s">
        <v>35</v>
      </c>
      <c r="E4417" s="292">
        <v>1</v>
      </c>
      <c r="F4417" s="283">
        <v>46.6</v>
      </c>
      <c r="G4417" s="293">
        <v>46.6</v>
      </c>
    </row>
    <row r="4418" spans="1:7" ht="25.5" x14ac:dyDescent="0.2">
      <c r="A4418" s="294" t="s">
        <v>253</v>
      </c>
      <c r="B4418" s="284" t="s">
        <v>254</v>
      </c>
      <c r="C4418" s="295" t="s">
        <v>207</v>
      </c>
      <c r="D4418" s="295" t="s">
        <v>210</v>
      </c>
      <c r="E4418" s="292">
        <v>7.0857000000000003E-2</v>
      </c>
      <c r="F4418" s="283">
        <v>20.85</v>
      </c>
      <c r="G4418" s="293">
        <v>1.48</v>
      </c>
    </row>
    <row r="4419" spans="1:7" ht="25.5" x14ac:dyDescent="0.2">
      <c r="A4419" s="294" t="s">
        <v>255</v>
      </c>
      <c r="B4419" s="284" t="s">
        <v>256</v>
      </c>
      <c r="C4419" s="295" t="s">
        <v>207</v>
      </c>
      <c r="D4419" s="295" t="s">
        <v>210</v>
      </c>
      <c r="E4419" s="292">
        <v>7.0857000000000003E-2</v>
      </c>
      <c r="F4419" s="283">
        <v>25.93</v>
      </c>
      <c r="G4419" s="293">
        <v>1.84</v>
      </c>
    </row>
    <row r="4420" spans="1:7" x14ac:dyDescent="0.2">
      <c r="A4420" s="296" t="s">
        <v>213</v>
      </c>
      <c r="B4420" s="297"/>
      <c r="C4420" s="297"/>
      <c r="D4420" s="297"/>
      <c r="E4420" s="297"/>
      <c r="F4420" s="297"/>
      <c r="G4420" s="298">
        <v>2</v>
      </c>
    </row>
    <row r="4421" spans="1:7" x14ac:dyDescent="0.2">
      <c r="A4421" s="296" t="s">
        <v>214</v>
      </c>
      <c r="B4421" s="297"/>
      <c r="C4421" s="297"/>
      <c r="D4421" s="297"/>
      <c r="E4421" s="297"/>
      <c r="F4421" s="297"/>
      <c r="G4421" s="298">
        <v>50.01</v>
      </c>
    </row>
    <row r="4422" spans="1:7" x14ac:dyDescent="0.2">
      <c r="A4422" s="296" t="s">
        <v>215</v>
      </c>
      <c r="B4422" s="297"/>
      <c r="C4422" s="297"/>
      <c r="D4422" s="297"/>
      <c r="E4422" s="297"/>
      <c r="F4422" s="297"/>
      <c r="G4422" s="299">
        <v>52.01</v>
      </c>
    </row>
    <row r="4423" spans="1:7" x14ac:dyDescent="0.2">
      <c r="A4423" s="296" t="s">
        <v>2158</v>
      </c>
      <c r="B4423" s="297"/>
      <c r="C4423" s="297"/>
      <c r="D4423" s="297"/>
      <c r="E4423" s="297"/>
      <c r="F4423" s="297"/>
      <c r="G4423" s="298">
        <v>2.2999999999999998</v>
      </c>
    </row>
    <row r="4424" spans="1:7" x14ac:dyDescent="0.2">
      <c r="A4424" s="296" t="s">
        <v>217</v>
      </c>
      <c r="B4424" s="297"/>
      <c r="C4424" s="297"/>
      <c r="D4424" s="297"/>
      <c r="E4424" s="297"/>
      <c r="F4424" s="297"/>
      <c r="G4424" s="298">
        <v>11.41</v>
      </c>
    </row>
    <row r="4425" spans="1:7" x14ac:dyDescent="0.2">
      <c r="A4425" s="296" t="s">
        <v>218</v>
      </c>
      <c r="B4425" s="297"/>
      <c r="C4425" s="297"/>
      <c r="D4425" s="297"/>
      <c r="E4425" s="297"/>
      <c r="F4425" s="297"/>
      <c r="G4425" s="298">
        <v>0</v>
      </c>
    </row>
    <row r="4426" spans="1:7" x14ac:dyDescent="0.2">
      <c r="A4426" s="296" t="s">
        <v>219</v>
      </c>
      <c r="B4426" s="297"/>
      <c r="C4426" s="297"/>
      <c r="D4426" s="297"/>
      <c r="E4426" s="297"/>
      <c r="F4426" s="297"/>
      <c r="G4426" s="298">
        <v>13.71</v>
      </c>
    </row>
    <row r="4427" spans="1:7" x14ac:dyDescent="0.2">
      <c r="A4427" s="296" t="s">
        <v>220</v>
      </c>
      <c r="B4427" s="297"/>
      <c r="C4427" s="297"/>
      <c r="D4427" s="297"/>
      <c r="E4427" s="297"/>
      <c r="F4427" s="297"/>
      <c r="G4427" s="299">
        <f>ROUND(G4422+G4426,2)</f>
        <v>65.72</v>
      </c>
    </row>
    <row r="4428" spans="1:7" x14ac:dyDescent="0.2">
      <c r="A4428" s="296" t="s">
        <v>221</v>
      </c>
      <c r="B4428" s="297"/>
      <c r="C4428" s="297"/>
      <c r="D4428" s="297"/>
      <c r="E4428" s="297"/>
      <c r="F4428" s="297"/>
      <c r="G4428" s="298">
        <v>5</v>
      </c>
    </row>
    <row r="4429" spans="1:7" x14ac:dyDescent="0.2">
      <c r="A4429" s="296" t="s">
        <v>222</v>
      </c>
      <c r="B4429" s="297"/>
      <c r="C4429" s="297"/>
      <c r="D4429" s="297"/>
      <c r="E4429" s="297"/>
      <c r="F4429" s="297"/>
      <c r="G4429" s="299">
        <f>ROUND(G4427*G4428,2)</f>
        <v>328.6</v>
      </c>
    </row>
    <row r="4430" spans="1:7" x14ac:dyDescent="0.2">
      <c r="A4430" s="300"/>
      <c r="B4430" s="301"/>
      <c r="C4430" s="301"/>
      <c r="D4430" s="301"/>
      <c r="E4430" s="301"/>
      <c r="F4430" s="301"/>
      <c r="G4430" s="302"/>
    </row>
    <row r="4431" spans="1:7" ht="38.25" x14ac:dyDescent="0.2">
      <c r="A4431" s="287" t="s">
        <v>846</v>
      </c>
      <c r="B4431" s="290" t="s">
        <v>847</v>
      </c>
      <c r="C4431" s="291" t="s">
        <v>207</v>
      </c>
      <c r="D4431" s="291" t="s">
        <v>35</v>
      </c>
      <c r="E4431" s="292"/>
      <c r="F4431" s="283"/>
      <c r="G4431" s="293"/>
    </row>
    <row r="4432" spans="1:7" ht="51" x14ac:dyDescent="0.2">
      <c r="A4432" s="294">
        <v>1570</v>
      </c>
      <c r="B4432" s="284" t="s">
        <v>1463</v>
      </c>
      <c r="C4432" s="295" t="s">
        <v>224</v>
      </c>
      <c r="D4432" s="295" t="s">
        <v>35</v>
      </c>
      <c r="E4432" s="292">
        <v>2</v>
      </c>
      <c r="F4432" s="283">
        <v>1.05</v>
      </c>
      <c r="G4432" s="293">
        <v>2.1</v>
      </c>
    </row>
    <row r="4433" spans="1:7" ht="25.5" x14ac:dyDescent="0.2">
      <c r="A4433" s="294">
        <v>34616</v>
      </c>
      <c r="B4433" s="284" t="s">
        <v>1464</v>
      </c>
      <c r="C4433" s="295" t="s">
        <v>224</v>
      </c>
      <c r="D4433" s="295" t="s">
        <v>35</v>
      </c>
      <c r="E4433" s="292">
        <v>1</v>
      </c>
      <c r="F4433" s="283">
        <v>46.6</v>
      </c>
      <c r="G4433" s="293">
        <v>46.6</v>
      </c>
    </row>
    <row r="4434" spans="1:7" ht="25.5" x14ac:dyDescent="0.2">
      <c r="A4434" s="294" t="s">
        <v>253</v>
      </c>
      <c r="B4434" s="284" t="s">
        <v>254</v>
      </c>
      <c r="C4434" s="295" t="s">
        <v>207</v>
      </c>
      <c r="D4434" s="295" t="s">
        <v>210</v>
      </c>
      <c r="E4434" s="292">
        <v>7.0857000000000003E-2</v>
      </c>
      <c r="F4434" s="283">
        <v>20.85</v>
      </c>
      <c r="G4434" s="293">
        <v>1.48</v>
      </c>
    </row>
    <row r="4435" spans="1:7" ht="25.5" x14ac:dyDescent="0.2">
      <c r="A4435" s="294" t="s">
        <v>255</v>
      </c>
      <c r="B4435" s="284" t="s">
        <v>256</v>
      </c>
      <c r="C4435" s="295" t="s">
        <v>207</v>
      </c>
      <c r="D4435" s="295" t="s">
        <v>210</v>
      </c>
      <c r="E4435" s="292">
        <v>7.0857000000000003E-2</v>
      </c>
      <c r="F4435" s="283">
        <v>25.93</v>
      </c>
      <c r="G4435" s="293">
        <v>1.84</v>
      </c>
    </row>
    <row r="4436" spans="1:7" x14ac:dyDescent="0.2">
      <c r="A4436" s="296" t="s">
        <v>213</v>
      </c>
      <c r="B4436" s="297"/>
      <c r="C4436" s="297"/>
      <c r="D4436" s="297"/>
      <c r="E4436" s="297"/>
      <c r="F4436" s="297"/>
      <c r="G4436" s="298">
        <v>2</v>
      </c>
    </row>
    <row r="4437" spans="1:7" x14ac:dyDescent="0.2">
      <c r="A4437" s="296" t="s">
        <v>214</v>
      </c>
      <c r="B4437" s="297"/>
      <c r="C4437" s="297"/>
      <c r="D4437" s="297"/>
      <c r="E4437" s="297"/>
      <c r="F4437" s="297"/>
      <c r="G4437" s="298">
        <v>50.01</v>
      </c>
    </row>
    <row r="4438" spans="1:7" x14ac:dyDescent="0.2">
      <c r="A4438" s="296" t="s">
        <v>215</v>
      </c>
      <c r="B4438" s="297"/>
      <c r="C4438" s="297"/>
      <c r="D4438" s="297"/>
      <c r="E4438" s="297"/>
      <c r="F4438" s="297"/>
      <c r="G4438" s="299">
        <v>52.01</v>
      </c>
    </row>
    <row r="4439" spans="1:7" x14ac:dyDescent="0.2">
      <c r="A4439" s="296" t="s">
        <v>2158</v>
      </c>
      <c r="B4439" s="297"/>
      <c r="C4439" s="297"/>
      <c r="D4439" s="297"/>
      <c r="E4439" s="297"/>
      <c r="F4439" s="297"/>
      <c r="G4439" s="298">
        <v>2.2999999999999998</v>
      </c>
    </row>
    <row r="4440" spans="1:7" x14ac:dyDescent="0.2">
      <c r="A4440" s="296" t="s">
        <v>217</v>
      </c>
      <c r="B4440" s="297"/>
      <c r="C4440" s="297"/>
      <c r="D4440" s="297"/>
      <c r="E4440" s="297"/>
      <c r="F4440" s="297"/>
      <c r="G4440" s="298">
        <v>11.41</v>
      </c>
    </row>
    <row r="4441" spans="1:7" x14ac:dyDescent="0.2">
      <c r="A4441" s="296" t="s">
        <v>218</v>
      </c>
      <c r="B4441" s="297"/>
      <c r="C4441" s="297"/>
      <c r="D4441" s="297"/>
      <c r="E4441" s="297"/>
      <c r="F4441" s="297"/>
      <c r="G4441" s="298">
        <v>0</v>
      </c>
    </row>
    <row r="4442" spans="1:7" x14ac:dyDescent="0.2">
      <c r="A4442" s="296" t="s">
        <v>219</v>
      </c>
      <c r="B4442" s="297"/>
      <c r="C4442" s="297"/>
      <c r="D4442" s="297"/>
      <c r="E4442" s="297"/>
      <c r="F4442" s="297"/>
      <c r="G4442" s="298">
        <v>13.71</v>
      </c>
    </row>
    <row r="4443" spans="1:7" x14ac:dyDescent="0.2">
      <c r="A4443" s="296" t="s">
        <v>220</v>
      </c>
      <c r="B4443" s="297"/>
      <c r="C4443" s="297"/>
      <c r="D4443" s="297"/>
      <c r="E4443" s="297"/>
      <c r="F4443" s="297"/>
      <c r="G4443" s="299">
        <f>ROUND(G4438+G4442,2)</f>
        <v>65.72</v>
      </c>
    </row>
    <row r="4444" spans="1:7" x14ac:dyDescent="0.2">
      <c r="A4444" s="296" t="s">
        <v>221</v>
      </c>
      <c r="B4444" s="297"/>
      <c r="C4444" s="297"/>
      <c r="D4444" s="297"/>
      <c r="E4444" s="297"/>
      <c r="F4444" s="297"/>
      <c r="G4444" s="298">
        <v>5</v>
      </c>
    </row>
    <row r="4445" spans="1:7" x14ac:dyDescent="0.2">
      <c r="A4445" s="296" t="s">
        <v>222</v>
      </c>
      <c r="B4445" s="297"/>
      <c r="C4445" s="297"/>
      <c r="D4445" s="297"/>
      <c r="E4445" s="297"/>
      <c r="F4445" s="297"/>
      <c r="G4445" s="299">
        <f>ROUND(G4443*G4444,2)</f>
        <v>328.6</v>
      </c>
    </row>
    <row r="4446" spans="1:7" x14ac:dyDescent="0.2">
      <c r="A4446" s="300"/>
      <c r="B4446" s="301"/>
      <c r="C4446" s="301"/>
      <c r="D4446" s="301"/>
      <c r="E4446" s="301"/>
      <c r="F4446" s="301"/>
      <c r="G4446" s="302"/>
    </row>
    <row r="4447" spans="1:7" ht="38.25" x14ac:dyDescent="0.2">
      <c r="A4447" s="287" t="s">
        <v>848</v>
      </c>
      <c r="B4447" s="290" t="s">
        <v>849</v>
      </c>
      <c r="C4447" s="291" t="s">
        <v>207</v>
      </c>
      <c r="D4447" s="291" t="s">
        <v>35</v>
      </c>
      <c r="E4447" s="292"/>
      <c r="F4447" s="283"/>
      <c r="G4447" s="293"/>
    </row>
    <row r="4448" spans="1:7" ht="51" x14ac:dyDescent="0.2">
      <c r="A4448" s="294">
        <v>1571</v>
      </c>
      <c r="B4448" s="284" t="s">
        <v>1461</v>
      </c>
      <c r="C4448" s="295" t="s">
        <v>224</v>
      </c>
      <c r="D4448" s="295" t="s">
        <v>35</v>
      </c>
      <c r="E4448" s="292">
        <v>2</v>
      </c>
      <c r="F4448" s="283">
        <v>1.37</v>
      </c>
      <c r="G4448" s="293">
        <v>2.74</v>
      </c>
    </row>
    <row r="4449" spans="1:7" ht="25.5" x14ac:dyDescent="0.2">
      <c r="A4449" s="294">
        <v>34616</v>
      </c>
      <c r="B4449" s="284" t="s">
        <v>1464</v>
      </c>
      <c r="C4449" s="295" t="s">
        <v>224</v>
      </c>
      <c r="D4449" s="295" t="s">
        <v>35</v>
      </c>
      <c r="E4449" s="292">
        <v>1</v>
      </c>
      <c r="F4449" s="283">
        <v>46.6</v>
      </c>
      <c r="G4449" s="293">
        <v>46.6</v>
      </c>
    </row>
    <row r="4450" spans="1:7" ht="25.5" x14ac:dyDescent="0.2">
      <c r="A4450" s="294" t="s">
        <v>253</v>
      </c>
      <c r="B4450" s="284" t="s">
        <v>254</v>
      </c>
      <c r="C4450" s="295" t="s">
        <v>207</v>
      </c>
      <c r="D4450" s="295" t="s">
        <v>210</v>
      </c>
      <c r="E4450" s="292">
        <v>9.3685000000000004E-2</v>
      </c>
      <c r="F4450" s="283">
        <v>20.85</v>
      </c>
      <c r="G4450" s="293">
        <v>1.95</v>
      </c>
    </row>
    <row r="4451" spans="1:7" ht="25.5" x14ac:dyDescent="0.2">
      <c r="A4451" s="294" t="s">
        <v>255</v>
      </c>
      <c r="B4451" s="284" t="s">
        <v>256</v>
      </c>
      <c r="C4451" s="295" t="s">
        <v>207</v>
      </c>
      <c r="D4451" s="295" t="s">
        <v>210</v>
      </c>
      <c r="E4451" s="292">
        <v>9.3685000000000004E-2</v>
      </c>
      <c r="F4451" s="283">
        <v>25.93</v>
      </c>
      <c r="G4451" s="293">
        <v>2.4300000000000002</v>
      </c>
    </row>
    <row r="4452" spans="1:7" x14ac:dyDescent="0.2">
      <c r="A4452" s="296" t="s">
        <v>213</v>
      </c>
      <c r="B4452" s="297"/>
      <c r="C4452" s="297"/>
      <c r="D4452" s="297"/>
      <c r="E4452" s="297"/>
      <c r="F4452" s="297"/>
      <c r="G4452" s="298">
        <v>2.64</v>
      </c>
    </row>
    <row r="4453" spans="1:7" x14ac:dyDescent="0.2">
      <c r="A4453" s="296" t="s">
        <v>214</v>
      </c>
      <c r="B4453" s="297"/>
      <c r="C4453" s="297"/>
      <c r="D4453" s="297"/>
      <c r="E4453" s="297"/>
      <c r="F4453" s="297"/>
      <c r="G4453" s="298">
        <v>51.08</v>
      </c>
    </row>
    <row r="4454" spans="1:7" x14ac:dyDescent="0.2">
      <c r="A4454" s="296" t="s">
        <v>215</v>
      </c>
      <c r="B4454" s="297"/>
      <c r="C4454" s="297"/>
      <c r="D4454" s="297"/>
      <c r="E4454" s="297"/>
      <c r="F4454" s="297"/>
      <c r="G4454" s="299">
        <v>53.72</v>
      </c>
    </row>
    <row r="4455" spans="1:7" x14ac:dyDescent="0.2">
      <c r="A4455" s="296" t="s">
        <v>2158</v>
      </c>
      <c r="B4455" s="297"/>
      <c r="C4455" s="297"/>
      <c r="D4455" s="297"/>
      <c r="E4455" s="297"/>
      <c r="F4455" s="297"/>
      <c r="G4455" s="298">
        <v>3.04</v>
      </c>
    </row>
    <row r="4456" spans="1:7" x14ac:dyDescent="0.2">
      <c r="A4456" s="296" t="s">
        <v>217</v>
      </c>
      <c r="B4456" s="297"/>
      <c r="C4456" s="297"/>
      <c r="D4456" s="297"/>
      <c r="E4456" s="297"/>
      <c r="F4456" s="297"/>
      <c r="G4456" s="298">
        <v>11.920000000000007</v>
      </c>
    </row>
    <row r="4457" spans="1:7" x14ac:dyDescent="0.2">
      <c r="A4457" s="296" t="s">
        <v>218</v>
      </c>
      <c r="B4457" s="297"/>
      <c r="C4457" s="297"/>
      <c r="D4457" s="297"/>
      <c r="E4457" s="297"/>
      <c r="F4457" s="297"/>
      <c r="G4457" s="298">
        <v>0</v>
      </c>
    </row>
    <row r="4458" spans="1:7" x14ac:dyDescent="0.2">
      <c r="A4458" s="296" t="s">
        <v>219</v>
      </c>
      <c r="B4458" s="297"/>
      <c r="C4458" s="297"/>
      <c r="D4458" s="297"/>
      <c r="E4458" s="297"/>
      <c r="F4458" s="297"/>
      <c r="G4458" s="298">
        <v>14.960000000000008</v>
      </c>
    </row>
    <row r="4459" spans="1:7" x14ac:dyDescent="0.2">
      <c r="A4459" s="296" t="s">
        <v>220</v>
      </c>
      <c r="B4459" s="297"/>
      <c r="C4459" s="297"/>
      <c r="D4459" s="297"/>
      <c r="E4459" s="297"/>
      <c r="F4459" s="297"/>
      <c r="G4459" s="299">
        <f>ROUND(G4454+G4458,2)</f>
        <v>68.680000000000007</v>
      </c>
    </row>
    <row r="4460" spans="1:7" x14ac:dyDescent="0.2">
      <c r="A4460" s="296" t="s">
        <v>221</v>
      </c>
      <c r="B4460" s="297"/>
      <c r="C4460" s="297"/>
      <c r="D4460" s="297"/>
      <c r="E4460" s="297"/>
      <c r="F4460" s="297"/>
      <c r="G4460" s="298">
        <v>4</v>
      </c>
    </row>
    <row r="4461" spans="1:7" x14ac:dyDescent="0.2">
      <c r="A4461" s="296" t="s">
        <v>222</v>
      </c>
      <c r="B4461" s="297"/>
      <c r="C4461" s="297"/>
      <c r="D4461" s="297"/>
      <c r="E4461" s="297"/>
      <c r="F4461" s="297"/>
      <c r="G4461" s="299">
        <f>ROUND(G4459*G4460,2)</f>
        <v>274.72000000000003</v>
      </c>
    </row>
    <row r="4462" spans="1:7" x14ac:dyDescent="0.2">
      <c r="A4462" s="300"/>
      <c r="B4462" s="301"/>
      <c r="C4462" s="301"/>
      <c r="D4462" s="301"/>
      <c r="E4462" s="301"/>
      <c r="F4462" s="301"/>
      <c r="G4462" s="302"/>
    </row>
    <row r="4463" spans="1:7" ht="51" x14ac:dyDescent="0.2">
      <c r="A4463" s="287" t="s">
        <v>1954</v>
      </c>
      <c r="B4463" s="290" t="s">
        <v>1955</v>
      </c>
      <c r="C4463" s="291" t="s">
        <v>207</v>
      </c>
      <c r="D4463" s="291" t="s">
        <v>35</v>
      </c>
      <c r="E4463" s="292"/>
      <c r="F4463" s="283"/>
      <c r="G4463" s="293"/>
    </row>
    <row r="4464" spans="1:7" ht="51" x14ac:dyDescent="0.2">
      <c r="A4464" s="294">
        <v>1573</v>
      </c>
      <c r="B4464" s="284" t="s">
        <v>1465</v>
      </c>
      <c r="C4464" s="295" t="s">
        <v>224</v>
      </c>
      <c r="D4464" s="295" t="s">
        <v>35</v>
      </c>
      <c r="E4464" s="292">
        <v>3</v>
      </c>
      <c r="F4464" s="283">
        <v>1.63</v>
      </c>
      <c r="G4464" s="293">
        <v>4.8899999999999997</v>
      </c>
    </row>
    <row r="4465" spans="1:7" ht="25.5" x14ac:dyDescent="0.2">
      <c r="A4465" s="294">
        <v>34709</v>
      </c>
      <c r="B4465" s="284" t="s">
        <v>1467</v>
      </c>
      <c r="C4465" s="295" t="s">
        <v>224</v>
      </c>
      <c r="D4465" s="295" t="s">
        <v>35</v>
      </c>
      <c r="E4465" s="292">
        <v>1</v>
      </c>
      <c r="F4465" s="283">
        <v>57.1</v>
      </c>
      <c r="G4465" s="293">
        <v>57.1</v>
      </c>
    </row>
    <row r="4466" spans="1:7" ht="25.5" x14ac:dyDescent="0.2">
      <c r="A4466" s="294" t="s">
        <v>253</v>
      </c>
      <c r="B4466" s="284" t="s">
        <v>254</v>
      </c>
      <c r="C4466" s="295" t="s">
        <v>207</v>
      </c>
      <c r="D4466" s="295" t="s">
        <v>210</v>
      </c>
      <c r="E4466" s="292">
        <v>0.26037700000000003</v>
      </c>
      <c r="F4466" s="283">
        <v>20.85</v>
      </c>
      <c r="G4466" s="293">
        <v>5.43</v>
      </c>
    </row>
    <row r="4467" spans="1:7" ht="25.5" x14ac:dyDescent="0.2">
      <c r="A4467" s="294" t="s">
        <v>255</v>
      </c>
      <c r="B4467" s="284" t="s">
        <v>256</v>
      </c>
      <c r="C4467" s="295" t="s">
        <v>207</v>
      </c>
      <c r="D4467" s="295" t="s">
        <v>210</v>
      </c>
      <c r="E4467" s="292">
        <v>0.26037700000000003</v>
      </c>
      <c r="F4467" s="283">
        <v>25.93</v>
      </c>
      <c r="G4467" s="293">
        <v>6.75</v>
      </c>
    </row>
    <row r="4468" spans="1:7" x14ac:dyDescent="0.2">
      <c r="A4468" s="296" t="s">
        <v>213</v>
      </c>
      <c r="B4468" s="297"/>
      <c r="C4468" s="297"/>
      <c r="D4468" s="297"/>
      <c r="E4468" s="297"/>
      <c r="F4468" s="297"/>
      <c r="G4468" s="298">
        <v>7.34</v>
      </c>
    </row>
    <row r="4469" spans="1:7" x14ac:dyDescent="0.2">
      <c r="A4469" s="296" t="s">
        <v>214</v>
      </c>
      <c r="B4469" s="297"/>
      <c r="C4469" s="297"/>
      <c r="D4469" s="297"/>
      <c r="E4469" s="297"/>
      <c r="F4469" s="297"/>
      <c r="G4469" s="298">
        <v>66.83</v>
      </c>
    </row>
    <row r="4470" spans="1:7" x14ac:dyDescent="0.2">
      <c r="A4470" s="296" t="s">
        <v>215</v>
      </c>
      <c r="B4470" s="297"/>
      <c r="C4470" s="297"/>
      <c r="D4470" s="297"/>
      <c r="E4470" s="297"/>
      <c r="F4470" s="297"/>
      <c r="G4470" s="299">
        <v>74.17</v>
      </c>
    </row>
    <row r="4471" spans="1:7" x14ac:dyDescent="0.2">
      <c r="A4471" s="296" t="s">
        <v>2158</v>
      </c>
      <c r="B4471" s="297"/>
      <c r="C4471" s="297"/>
      <c r="D4471" s="297"/>
      <c r="E4471" s="297"/>
      <c r="F4471" s="297"/>
      <c r="G4471" s="298">
        <v>8.44</v>
      </c>
    </row>
    <row r="4472" spans="1:7" x14ac:dyDescent="0.2">
      <c r="A4472" s="296" t="s">
        <v>217</v>
      </c>
      <c r="B4472" s="297"/>
      <c r="C4472" s="297"/>
      <c r="D4472" s="297"/>
      <c r="E4472" s="297"/>
      <c r="F4472" s="297"/>
      <c r="G4472" s="298">
        <v>17.340000000223519</v>
      </c>
    </row>
    <row r="4473" spans="1:7" x14ac:dyDescent="0.2">
      <c r="A4473" s="296" t="s">
        <v>218</v>
      </c>
      <c r="B4473" s="297"/>
      <c r="C4473" s="297"/>
      <c r="D4473" s="297"/>
      <c r="E4473" s="297"/>
      <c r="F4473" s="297"/>
      <c r="G4473" s="298">
        <v>0</v>
      </c>
    </row>
    <row r="4474" spans="1:7" x14ac:dyDescent="0.2">
      <c r="A4474" s="296" t="s">
        <v>219</v>
      </c>
      <c r="B4474" s="297"/>
      <c r="C4474" s="297"/>
      <c r="D4474" s="297"/>
      <c r="E4474" s="297"/>
      <c r="F4474" s="297"/>
      <c r="G4474" s="298">
        <v>25.78</v>
      </c>
    </row>
    <row r="4475" spans="1:7" x14ac:dyDescent="0.2">
      <c r="A4475" s="296" t="s">
        <v>220</v>
      </c>
      <c r="B4475" s="297"/>
      <c r="C4475" s="297"/>
      <c r="D4475" s="297"/>
      <c r="E4475" s="297"/>
      <c r="F4475" s="297"/>
      <c r="G4475" s="299">
        <f>ROUND(G4470+G4474,2)</f>
        <v>99.95</v>
      </c>
    </row>
    <row r="4476" spans="1:7" x14ac:dyDescent="0.2">
      <c r="A4476" s="296" t="s">
        <v>221</v>
      </c>
      <c r="B4476" s="297"/>
      <c r="C4476" s="297"/>
      <c r="D4476" s="297"/>
      <c r="E4476" s="297"/>
      <c r="F4476" s="297"/>
      <c r="G4476" s="298">
        <v>1</v>
      </c>
    </row>
    <row r="4477" spans="1:7" x14ac:dyDescent="0.2">
      <c r="A4477" s="296" t="s">
        <v>222</v>
      </c>
      <c r="B4477" s="297"/>
      <c r="C4477" s="297"/>
      <c r="D4477" s="297"/>
      <c r="E4477" s="297"/>
      <c r="F4477" s="297"/>
      <c r="G4477" s="299">
        <f>ROUND(G4475*G4476,2)</f>
        <v>99.95</v>
      </c>
    </row>
    <row r="4478" spans="1:7" x14ac:dyDescent="0.2">
      <c r="A4478" s="300"/>
      <c r="B4478" s="301"/>
      <c r="C4478" s="301"/>
      <c r="D4478" s="301"/>
      <c r="E4478" s="301"/>
      <c r="F4478" s="301"/>
      <c r="G4478" s="302"/>
    </row>
    <row r="4479" spans="1:7" ht="51" x14ac:dyDescent="0.2">
      <c r="A4479" s="287" t="s">
        <v>850</v>
      </c>
      <c r="B4479" s="290" t="s">
        <v>851</v>
      </c>
      <c r="C4479" s="291" t="s">
        <v>207</v>
      </c>
      <c r="D4479" s="291" t="s">
        <v>35</v>
      </c>
      <c r="E4479" s="292"/>
      <c r="F4479" s="283"/>
      <c r="G4479" s="293"/>
    </row>
    <row r="4480" spans="1:7" ht="51" x14ac:dyDescent="0.2">
      <c r="A4480" s="294">
        <v>1575</v>
      </c>
      <c r="B4480" s="284" t="s">
        <v>1466</v>
      </c>
      <c r="C4480" s="295" t="s">
        <v>224</v>
      </c>
      <c r="D4480" s="295" t="s">
        <v>35</v>
      </c>
      <c r="E4480" s="292">
        <v>3</v>
      </c>
      <c r="F4480" s="283">
        <v>2.09</v>
      </c>
      <c r="G4480" s="293">
        <v>6.27</v>
      </c>
    </row>
    <row r="4481" spans="1:7" ht="25.5" x14ac:dyDescent="0.2">
      <c r="A4481" s="294">
        <v>34709</v>
      </c>
      <c r="B4481" s="284" t="s">
        <v>1467</v>
      </c>
      <c r="C4481" s="295" t="s">
        <v>224</v>
      </c>
      <c r="D4481" s="295" t="s">
        <v>35</v>
      </c>
      <c r="E4481" s="292">
        <v>1</v>
      </c>
      <c r="F4481" s="283">
        <v>57.1</v>
      </c>
      <c r="G4481" s="293">
        <v>57.1</v>
      </c>
    </row>
    <row r="4482" spans="1:7" ht="25.5" x14ac:dyDescent="0.2">
      <c r="A4482" s="294" t="s">
        <v>253</v>
      </c>
      <c r="B4482" s="284" t="s">
        <v>254</v>
      </c>
      <c r="C4482" s="295" t="s">
        <v>207</v>
      </c>
      <c r="D4482" s="295" t="s">
        <v>210</v>
      </c>
      <c r="E4482" s="292">
        <v>0.52974500000000002</v>
      </c>
      <c r="F4482" s="283">
        <v>20.85</v>
      </c>
      <c r="G4482" s="293">
        <v>11.04</v>
      </c>
    </row>
    <row r="4483" spans="1:7" ht="25.5" x14ac:dyDescent="0.2">
      <c r="A4483" s="294" t="s">
        <v>255</v>
      </c>
      <c r="B4483" s="284" t="s">
        <v>256</v>
      </c>
      <c r="C4483" s="295" t="s">
        <v>207</v>
      </c>
      <c r="D4483" s="295" t="s">
        <v>210</v>
      </c>
      <c r="E4483" s="292">
        <v>0.52974500000000002</v>
      </c>
      <c r="F4483" s="283">
        <v>25.93</v>
      </c>
      <c r="G4483" s="293">
        <v>13.74</v>
      </c>
    </row>
    <row r="4484" spans="1:7" x14ac:dyDescent="0.2">
      <c r="A4484" s="296" t="s">
        <v>213</v>
      </c>
      <c r="B4484" s="297"/>
      <c r="C4484" s="297"/>
      <c r="D4484" s="297"/>
      <c r="E4484" s="297"/>
      <c r="F4484" s="297"/>
      <c r="G4484" s="298">
        <v>14.92</v>
      </c>
    </row>
    <row r="4485" spans="1:7" x14ac:dyDescent="0.2">
      <c r="A4485" s="296" t="s">
        <v>214</v>
      </c>
      <c r="B4485" s="297"/>
      <c r="C4485" s="297"/>
      <c r="D4485" s="297"/>
      <c r="E4485" s="297"/>
      <c r="F4485" s="297"/>
      <c r="G4485" s="298">
        <v>73.23</v>
      </c>
    </row>
    <row r="4486" spans="1:7" x14ac:dyDescent="0.2">
      <c r="A4486" s="296" t="s">
        <v>215</v>
      </c>
      <c r="B4486" s="297"/>
      <c r="C4486" s="297"/>
      <c r="D4486" s="297"/>
      <c r="E4486" s="297"/>
      <c r="F4486" s="297"/>
      <c r="G4486" s="299">
        <v>88.15</v>
      </c>
    </row>
    <row r="4487" spans="1:7" x14ac:dyDescent="0.2">
      <c r="A4487" s="296" t="s">
        <v>2158</v>
      </c>
      <c r="B4487" s="297"/>
      <c r="C4487" s="297"/>
      <c r="D4487" s="297"/>
      <c r="E4487" s="297"/>
      <c r="F4487" s="297"/>
      <c r="G4487" s="298">
        <v>17.170000000000002</v>
      </c>
    </row>
    <row r="4488" spans="1:7" x14ac:dyDescent="0.2">
      <c r="A4488" s="296" t="s">
        <v>217</v>
      </c>
      <c r="B4488" s="297"/>
      <c r="C4488" s="297"/>
      <c r="D4488" s="297"/>
      <c r="E4488" s="297"/>
      <c r="F4488" s="297"/>
      <c r="G4488" s="298">
        <v>22.110000000223518</v>
      </c>
    </row>
    <row r="4489" spans="1:7" x14ac:dyDescent="0.2">
      <c r="A4489" s="296" t="s">
        <v>218</v>
      </c>
      <c r="B4489" s="297"/>
      <c r="C4489" s="297"/>
      <c r="D4489" s="297"/>
      <c r="E4489" s="297"/>
      <c r="F4489" s="297"/>
      <c r="G4489" s="298">
        <v>0</v>
      </c>
    </row>
    <row r="4490" spans="1:7" x14ac:dyDescent="0.2">
      <c r="A4490" s="296" t="s">
        <v>219</v>
      </c>
      <c r="B4490" s="297"/>
      <c r="C4490" s="297"/>
      <c r="D4490" s="297"/>
      <c r="E4490" s="297"/>
      <c r="F4490" s="297"/>
      <c r="G4490" s="298">
        <v>39.28</v>
      </c>
    </row>
    <row r="4491" spans="1:7" x14ac:dyDescent="0.2">
      <c r="A4491" s="296" t="s">
        <v>220</v>
      </c>
      <c r="B4491" s="297"/>
      <c r="C4491" s="297"/>
      <c r="D4491" s="297"/>
      <c r="E4491" s="297"/>
      <c r="F4491" s="297"/>
      <c r="G4491" s="299">
        <f>ROUND(G4486+G4490,2)</f>
        <v>127.43</v>
      </c>
    </row>
    <row r="4492" spans="1:7" x14ac:dyDescent="0.2">
      <c r="A4492" s="296" t="s">
        <v>221</v>
      </c>
      <c r="B4492" s="297"/>
      <c r="C4492" s="297"/>
      <c r="D4492" s="297"/>
      <c r="E4492" s="297"/>
      <c r="F4492" s="297"/>
      <c r="G4492" s="298">
        <v>1</v>
      </c>
    </row>
    <row r="4493" spans="1:7" x14ac:dyDescent="0.2">
      <c r="A4493" s="296" t="s">
        <v>222</v>
      </c>
      <c r="B4493" s="297"/>
      <c r="C4493" s="297"/>
      <c r="D4493" s="297"/>
      <c r="E4493" s="297"/>
      <c r="F4493" s="297"/>
      <c r="G4493" s="299">
        <f>ROUND(G4491*G4492,2)</f>
        <v>127.43</v>
      </c>
    </row>
    <row r="4494" spans="1:7" x14ac:dyDescent="0.2">
      <c r="A4494" s="300"/>
      <c r="B4494" s="301"/>
      <c r="C4494" s="301"/>
      <c r="D4494" s="301"/>
      <c r="E4494" s="301"/>
      <c r="F4494" s="301"/>
      <c r="G4494" s="302"/>
    </row>
    <row r="4495" spans="1:7" ht="51" x14ac:dyDescent="0.2">
      <c r="A4495" s="287" t="s">
        <v>852</v>
      </c>
      <c r="B4495" s="290" t="s">
        <v>853</v>
      </c>
      <c r="C4495" s="291" t="s">
        <v>207</v>
      </c>
      <c r="D4495" s="291" t="s">
        <v>35</v>
      </c>
      <c r="E4495" s="292"/>
      <c r="F4495" s="283"/>
      <c r="G4495" s="293"/>
    </row>
    <row r="4496" spans="1:7" ht="51" x14ac:dyDescent="0.2">
      <c r="A4496" s="294">
        <v>1578</v>
      </c>
      <c r="B4496" s="284" t="s">
        <v>1468</v>
      </c>
      <c r="C4496" s="295" t="s">
        <v>224</v>
      </c>
      <c r="D4496" s="295" t="s">
        <v>35</v>
      </c>
      <c r="E4496" s="292">
        <v>3</v>
      </c>
      <c r="F4496" s="283">
        <v>5.67</v>
      </c>
      <c r="G4496" s="293">
        <v>17.010000000000002</v>
      </c>
    </row>
    <row r="4497" spans="1:7" ht="25.5" x14ac:dyDescent="0.2">
      <c r="A4497" s="294">
        <v>2391</v>
      </c>
      <c r="B4497" s="284" t="s">
        <v>1469</v>
      </c>
      <c r="C4497" s="295" t="s">
        <v>224</v>
      </c>
      <c r="D4497" s="295" t="s">
        <v>35</v>
      </c>
      <c r="E4497" s="292">
        <v>1</v>
      </c>
      <c r="F4497" s="283">
        <v>311.45</v>
      </c>
      <c r="G4497" s="293">
        <v>311.45</v>
      </c>
    </row>
    <row r="4498" spans="1:7" ht="25.5" x14ac:dyDescent="0.2">
      <c r="A4498" s="294" t="s">
        <v>253</v>
      </c>
      <c r="B4498" s="284" t="s">
        <v>254</v>
      </c>
      <c r="C4498" s="295" t="s">
        <v>207</v>
      </c>
      <c r="D4498" s="295" t="s">
        <v>210</v>
      </c>
      <c r="E4498" s="292">
        <v>1.222415</v>
      </c>
      <c r="F4498" s="283">
        <v>20.85</v>
      </c>
      <c r="G4498" s="293">
        <v>25.48</v>
      </c>
    </row>
    <row r="4499" spans="1:7" ht="25.5" x14ac:dyDescent="0.2">
      <c r="A4499" s="294" t="s">
        <v>255</v>
      </c>
      <c r="B4499" s="284" t="s">
        <v>256</v>
      </c>
      <c r="C4499" s="295" t="s">
        <v>207</v>
      </c>
      <c r="D4499" s="295" t="s">
        <v>210</v>
      </c>
      <c r="E4499" s="292">
        <v>1.222415</v>
      </c>
      <c r="F4499" s="283">
        <v>25.93</v>
      </c>
      <c r="G4499" s="293">
        <v>31.7</v>
      </c>
    </row>
    <row r="4500" spans="1:7" x14ac:dyDescent="0.2">
      <c r="A4500" s="296" t="s">
        <v>213</v>
      </c>
      <c r="B4500" s="297"/>
      <c r="C4500" s="297"/>
      <c r="D4500" s="297"/>
      <c r="E4500" s="297"/>
      <c r="F4500" s="297"/>
      <c r="G4500" s="298">
        <v>34.44</v>
      </c>
    </row>
    <row r="4501" spans="1:7" x14ac:dyDescent="0.2">
      <c r="A4501" s="296" t="s">
        <v>214</v>
      </c>
      <c r="B4501" s="297"/>
      <c r="C4501" s="297"/>
      <c r="D4501" s="297"/>
      <c r="E4501" s="297"/>
      <c r="F4501" s="297"/>
      <c r="G4501" s="298">
        <v>351.2</v>
      </c>
    </row>
    <row r="4502" spans="1:7" x14ac:dyDescent="0.2">
      <c r="A4502" s="296" t="s">
        <v>215</v>
      </c>
      <c r="B4502" s="297"/>
      <c r="C4502" s="297"/>
      <c r="D4502" s="297"/>
      <c r="E4502" s="297"/>
      <c r="F4502" s="297"/>
      <c r="G4502" s="299">
        <v>385.64</v>
      </c>
    </row>
    <row r="4503" spans="1:7" x14ac:dyDescent="0.2">
      <c r="A4503" s="296" t="s">
        <v>2158</v>
      </c>
      <c r="B4503" s="297"/>
      <c r="C4503" s="297"/>
      <c r="D4503" s="297"/>
      <c r="E4503" s="297"/>
      <c r="F4503" s="297"/>
      <c r="G4503" s="298">
        <v>39.61</v>
      </c>
    </row>
    <row r="4504" spans="1:7" x14ac:dyDescent="0.2">
      <c r="A4504" s="296" t="s">
        <v>217</v>
      </c>
      <c r="B4504" s="297"/>
      <c r="C4504" s="297"/>
      <c r="D4504" s="297"/>
      <c r="E4504" s="297"/>
      <c r="F4504" s="297"/>
      <c r="G4504" s="298">
        <v>89.299999999999969</v>
      </c>
    </row>
    <row r="4505" spans="1:7" x14ac:dyDescent="0.2">
      <c r="A4505" s="296" t="s">
        <v>218</v>
      </c>
      <c r="B4505" s="297"/>
      <c r="C4505" s="297"/>
      <c r="D4505" s="297"/>
      <c r="E4505" s="297"/>
      <c r="F4505" s="297"/>
      <c r="G4505" s="298">
        <v>0</v>
      </c>
    </row>
    <row r="4506" spans="1:7" x14ac:dyDescent="0.2">
      <c r="A4506" s="296" t="s">
        <v>219</v>
      </c>
      <c r="B4506" s="297"/>
      <c r="C4506" s="297"/>
      <c r="D4506" s="297"/>
      <c r="E4506" s="297"/>
      <c r="F4506" s="297"/>
      <c r="G4506" s="298">
        <v>128.90999999999997</v>
      </c>
    </row>
    <row r="4507" spans="1:7" x14ac:dyDescent="0.2">
      <c r="A4507" s="296" t="s">
        <v>220</v>
      </c>
      <c r="B4507" s="297"/>
      <c r="C4507" s="297"/>
      <c r="D4507" s="297"/>
      <c r="E4507" s="297"/>
      <c r="F4507" s="297"/>
      <c r="G4507" s="299">
        <f>ROUND(G4502+G4506,2)</f>
        <v>514.54999999999995</v>
      </c>
    </row>
    <row r="4508" spans="1:7" x14ac:dyDescent="0.2">
      <c r="A4508" s="296" t="s">
        <v>221</v>
      </c>
      <c r="B4508" s="297"/>
      <c r="C4508" s="297"/>
      <c r="D4508" s="297"/>
      <c r="E4508" s="297"/>
      <c r="F4508" s="297"/>
      <c r="G4508" s="298">
        <v>2</v>
      </c>
    </row>
    <row r="4509" spans="1:7" x14ac:dyDescent="0.2">
      <c r="A4509" s="296" t="s">
        <v>222</v>
      </c>
      <c r="B4509" s="297"/>
      <c r="C4509" s="297"/>
      <c r="D4509" s="297"/>
      <c r="E4509" s="297"/>
      <c r="F4509" s="297"/>
      <c r="G4509" s="299">
        <f>ROUND(G4507*G4508,2)</f>
        <v>1029.0999999999999</v>
      </c>
    </row>
    <row r="4510" spans="1:7" x14ac:dyDescent="0.2">
      <c r="A4510" s="300"/>
      <c r="B4510" s="301"/>
      <c r="C4510" s="301"/>
      <c r="D4510" s="301"/>
      <c r="E4510" s="301"/>
      <c r="F4510" s="301"/>
      <c r="G4510" s="302"/>
    </row>
    <row r="4511" spans="1:7" ht="51" x14ac:dyDescent="0.2">
      <c r="A4511" s="287" t="s">
        <v>854</v>
      </c>
      <c r="B4511" s="290" t="s">
        <v>855</v>
      </c>
      <c r="C4511" s="291" t="s">
        <v>207</v>
      </c>
      <c r="D4511" s="291" t="s">
        <v>35</v>
      </c>
      <c r="E4511" s="292"/>
      <c r="F4511" s="283"/>
      <c r="G4511" s="293"/>
    </row>
    <row r="4512" spans="1:7" ht="51" x14ac:dyDescent="0.2">
      <c r="A4512" s="294">
        <v>1580</v>
      </c>
      <c r="B4512" s="284" t="s">
        <v>1470</v>
      </c>
      <c r="C4512" s="295" t="s">
        <v>224</v>
      </c>
      <c r="D4512" s="295" t="s">
        <v>35</v>
      </c>
      <c r="E4512" s="292">
        <v>3</v>
      </c>
      <c r="F4512" s="283">
        <v>8.7100000000000009</v>
      </c>
      <c r="G4512" s="293">
        <v>26.13</v>
      </c>
    </row>
    <row r="4513" spans="1:7" ht="25.5" x14ac:dyDescent="0.2">
      <c r="A4513" s="294">
        <v>2377</v>
      </c>
      <c r="B4513" s="284" t="s">
        <v>1471</v>
      </c>
      <c r="C4513" s="295" t="s">
        <v>224</v>
      </c>
      <c r="D4513" s="295" t="s">
        <v>35</v>
      </c>
      <c r="E4513" s="292">
        <v>1</v>
      </c>
      <c r="F4513" s="283">
        <v>495.87</v>
      </c>
      <c r="G4513" s="293">
        <v>495.87</v>
      </c>
    </row>
    <row r="4514" spans="1:7" ht="25.5" x14ac:dyDescent="0.2">
      <c r="A4514" s="294" t="s">
        <v>253</v>
      </c>
      <c r="B4514" s="284" t="s">
        <v>254</v>
      </c>
      <c r="C4514" s="295" t="s">
        <v>207</v>
      </c>
      <c r="D4514" s="295" t="s">
        <v>210</v>
      </c>
      <c r="E4514" s="292">
        <v>1.222415</v>
      </c>
      <c r="F4514" s="283">
        <v>20.85</v>
      </c>
      <c r="G4514" s="293">
        <v>25.48</v>
      </c>
    </row>
    <row r="4515" spans="1:7" ht="25.5" x14ac:dyDescent="0.2">
      <c r="A4515" s="294" t="s">
        <v>255</v>
      </c>
      <c r="B4515" s="284" t="s">
        <v>256</v>
      </c>
      <c r="C4515" s="295" t="s">
        <v>207</v>
      </c>
      <c r="D4515" s="295" t="s">
        <v>210</v>
      </c>
      <c r="E4515" s="292">
        <v>1.222415</v>
      </c>
      <c r="F4515" s="283">
        <v>25.93</v>
      </c>
      <c r="G4515" s="293">
        <v>31.7</v>
      </c>
    </row>
    <row r="4516" spans="1:7" x14ac:dyDescent="0.2">
      <c r="A4516" s="296" t="s">
        <v>213</v>
      </c>
      <c r="B4516" s="297"/>
      <c r="C4516" s="297"/>
      <c r="D4516" s="297"/>
      <c r="E4516" s="297"/>
      <c r="F4516" s="297"/>
      <c r="G4516" s="298">
        <v>34.44</v>
      </c>
    </row>
    <row r="4517" spans="1:7" x14ac:dyDescent="0.2">
      <c r="A4517" s="296" t="s">
        <v>214</v>
      </c>
      <c r="B4517" s="297"/>
      <c r="C4517" s="297"/>
      <c r="D4517" s="297"/>
      <c r="E4517" s="297"/>
      <c r="F4517" s="297"/>
      <c r="G4517" s="298">
        <v>544.74</v>
      </c>
    </row>
    <row r="4518" spans="1:7" x14ac:dyDescent="0.2">
      <c r="A4518" s="296" t="s">
        <v>215</v>
      </c>
      <c r="B4518" s="297"/>
      <c r="C4518" s="297"/>
      <c r="D4518" s="297"/>
      <c r="E4518" s="297"/>
      <c r="F4518" s="297"/>
      <c r="G4518" s="299">
        <v>579.17999999999995</v>
      </c>
    </row>
    <row r="4519" spans="1:7" x14ac:dyDescent="0.2">
      <c r="A4519" s="296" t="s">
        <v>2158</v>
      </c>
      <c r="B4519" s="297"/>
      <c r="C4519" s="297"/>
      <c r="D4519" s="297"/>
      <c r="E4519" s="297"/>
      <c r="F4519" s="297"/>
      <c r="G4519" s="298">
        <v>39.61</v>
      </c>
    </row>
    <row r="4520" spans="1:7" x14ac:dyDescent="0.2">
      <c r="A4520" s="296" t="s">
        <v>217</v>
      </c>
      <c r="B4520" s="297"/>
      <c r="C4520" s="297"/>
      <c r="D4520" s="297"/>
      <c r="E4520" s="297"/>
      <c r="F4520" s="297"/>
      <c r="G4520" s="298">
        <v>129.94000000022351</v>
      </c>
    </row>
    <row r="4521" spans="1:7" x14ac:dyDescent="0.2">
      <c r="A4521" s="296" t="s">
        <v>218</v>
      </c>
      <c r="B4521" s="297"/>
      <c r="C4521" s="297"/>
      <c r="D4521" s="297"/>
      <c r="E4521" s="297"/>
      <c r="F4521" s="297"/>
      <c r="G4521" s="298">
        <v>0</v>
      </c>
    </row>
    <row r="4522" spans="1:7" x14ac:dyDescent="0.2">
      <c r="A4522" s="296" t="s">
        <v>219</v>
      </c>
      <c r="B4522" s="297"/>
      <c r="C4522" s="297"/>
      <c r="D4522" s="297"/>
      <c r="E4522" s="297"/>
      <c r="F4522" s="297"/>
      <c r="G4522" s="298">
        <v>169.55000000000007</v>
      </c>
    </row>
    <row r="4523" spans="1:7" x14ac:dyDescent="0.2">
      <c r="A4523" s="296" t="s">
        <v>220</v>
      </c>
      <c r="B4523" s="297"/>
      <c r="C4523" s="297"/>
      <c r="D4523" s="297"/>
      <c r="E4523" s="297"/>
      <c r="F4523" s="297"/>
      <c r="G4523" s="299">
        <f>ROUND(G4518+G4522,2)</f>
        <v>748.73</v>
      </c>
    </row>
    <row r="4524" spans="1:7" x14ac:dyDescent="0.2">
      <c r="A4524" s="296" t="s">
        <v>221</v>
      </c>
      <c r="B4524" s="297"/>
      <c r="C4524" s="297"/>
      <c r="D4524" s="297"/>
      <c r="E4524" s="297"/>
      <c r="F4524" s="297"/>
      <c r="G4524" s="298">
        <v>2</v>
      </c>
    </row>
    <row r="4525" spans="1:7" x14ac:dyDescent="0.2">
      <c r="A4525" s="296" t="s">
        <v>222</v>
      </c>
      <c r="B4525" s="297"/>
      <c r="C4525" s="297"/>
      <c r="D4525" s="297"/>
      <c r="E4525" s="297"/>
      <c r="F4525" s="297"/>
      <c r="G4525" s="299">
        <f>ROUND(G4523*G4524,2)</f>
        <v>1497.46</v>
      </c>
    </row>
    <row r="4526" spans="1:7" x14ac:dyDescent="0.2">
      <c r="A4526" s="300"/>
      <c r="B4526" s="301"/>
      <c r="C4526" s="301"/>
      <c r="D4526" s="301"/>
      <c r="E4526" s="301"/>
      <c r="F4526" s="301"/>
      <c r="G4526" s="302"/>
    </row>
    <row r="4527" spans="1:7" ht="38.25" x14ac:dyDescent="0.2">
      <c r="A4527" s="287" t="s">
        <v>856</v>
      </c>
      <c r="B4527" s="290" t="s">
        <v>857</v>
      </c>
      <c r="C4527" s="291" t="s">
        <v>207</v>
      </c>
      <c r="D4527" s="291" t="s">
        <v>35</v>
      </c>
      <c r="E4527" s="292"/>
      <c r="F4527" s="283"/>
      <c r="G4527" s="293"/>
    </row>
    <row r="4528" spans="1:7" ht="25.5" x14ac:dyDescent="0.2">
      <c r="A4528" s="294" t="s">
        <v>1472</v>
      </c>
      <c r="B4528" s="284" t="s">
        <v>1473</v>
      </c>
      <c r="C4528" s="295" t="s">
        <v>207</v>
      </c>
      <c r="D4528" s="295" t="s">
        <v>210</v>
      </c>
      <c r="E4528" s="292">
        <v>0.33329999999999999</v>
      </c>
      <c r="F4528" s="283">
        <v>25.62</v>
      </c>
      <c r="G4528" s="293">
        <v>8.5399999999999991</v>
      </c>
    </row>
    <row r="4529" spans="1:7" ht="25.5" x14ac:dyDescent="0.2">
      <c r="A4529" s="294" t="s">
        <v>253</v>
      </c>
      <c r="B4529" s="284" t="s">
        <v>254</v>
      </c>
      <c r="C4529" s="295" t="s">
        <v>207</v>
      </c>
      <c r="D4529" s="295" t="s">
        <v>210</v>
      </c>
      <c r="E4529" s="292">
        <v>0.33329999999999999</v>
      </c>
      <c r="F4529" s="283">
        <v>20.85</v>
      </c>
      <c r="G4529" s="293">
        <v>6.95</v>
      </c>
    </row>
    <row r="4530" spans="1:7" ht="51" x14ac:dyDescent="0.2">
      <c r="A4530" s="294" t="s">
        <v>1474</v>
      </c>
      <c r="B4530" s="284" t="s">
        <v>1475</v>
      </c>
      <c r="C4530" s="295" t="s">
        <v>224</v>
      </c>
      <c r="D4530" s="295" t="s">
        <v>35</v>
      </c>
      <c r="E4530" s="292">
        <v>1</v>
      </c>
      <c r="F4530" s="283">
        <v>46.36</v>
      </c>
      <c r="G4530" s="293">
        <v>46.36</v>
      </c>
    </row>
    <row r="4531" spans="1:7" x14ac:dyDescent="0.2">
      <c r="A4531" s="296" t="s">
        <v>213</v>
      </c>
      <c r="B4531" s="297"/>
      <c r="C4531" s="297"/>
      <c r="D4531" s="297"/>
      <c r="E4531" s="297"/>
      <c r="F4531" s="297"/>
      <c r="G4531" s="298">
        <v>9.2899999999999991</v>
      </c>
    </row>
    <row r="4532" spans="1:7" x14ac:dyDescent="0.2">
      <c r="A4532" s="296" t="s">
        <v>214</v>
      </c>
      <c r="B4532" s="297"/>
      <c r="C4532" s="297"/>
      <c r="D4532" s="297"/>
      <c r="E4532" s="297"/>
      <c r="F4532" s="297"/>
      <c r="G4532" s="298">
        <v>52.56</v>
      </c>
    </row>
    <row r="4533" spans="1:7" x14ac:dyDescent="0.2">
      <c r="A4533" s="296" t="s">
        <v>215</v>
      </c>
      <c r="B4533" s="297"/>
      <c r="C4533" s="297"/>
      <c r="D4533" s="297"/>
      <c r="E4533" s="297"/>
      <c r="F4533" s="297"/>
      <c r="G4533" s="299">
        <v>61.85</v>
      </c>
    </row>
    <row r="4534" spans="1:7" x14ac:dyDescent="0.2">
      <c r="A4534" s="296" t="s">
        <v>2158</v>
      </c>
      <c r="B4534" s="297"/>
      <c r="C4534" s="297"/>
      <c r="D4534" s="297"/>
      <c r="E4534" s="297"/>
      <c r="F4534" s="297"/>
      <c r="G4534" s="298">
        <v>10.68</v>
      </c>
    </row>
    <row r="4535" spans="1:7" x14ac:dyDescent="0.2">
      <c r="A4535" s="296" t="s">
        <v>217</v>
      </c>
      <c r="B4535" s="297"/>
      <c r="C4535" s="297"/>
      <c r="D4535" s="297"/>
      <c r="E4535" s="297"/>
      <c r="F4535" s="297"/>
      <c r="G4535" s="298">
        <v>15.230000000000004</v>
      </c>
    </row>
    <row r="4536" spans="1:7" x14ac:dyDescent="0.2">
      <c r="A4536" s="296" t="s">
        <v>218</v>
      </c>
      <c r="B4536" s="297"/>
      <c r="C4536" s="297"/>
      <c r="D4536" s="297"/>
      <c r="E4536" s="297"/>
      <c r="F4536" s="297"/>
      <c r="G4536" s="298">
        <v>0</v>
      </c>
    </row>
    <row r="4537" spans="1:7" x14ac:dyDescent="0.2">
      <c r="A4537" s="296" t="s">
        <v>219</v>
      </c>
      <c r="B4537" s="297"/>
      <c r="C4537" s="297"/>
      <c r="D4537" s="297"/>
      <c r="E4537" s="297"/>
      <c r="F4537" s="297"/>
      <c r="G4537" s="298">
        <v>25.910000000000004</v>
      </c>
    </row>
    <row r="4538" spans="1:7" x14ac:dyDescent="0.2">
      <c r="A4538" s="296" t="s">
        <v>220</v>
      </c>
      <c r="B4538" s="297"/>
      <c r="C4538" s="297"/>
      <c r="D4538" s="297"/>
      <c r="E4538" s="297"/>
      <c r="F4538" s="297"/>
      <c r="G4538" s="299">
        <f>ROUND(G4533+G4537,2)</f>
        <v>87.76</v>
      </c>
    </row>
    <row r="4539" spans="1:7" x14ac:dyDescent="0.2">
      <c r="A4539" s="296" t="s">
        <v>221</v>
      </c>
      <c r="B4539" s="297"/>
      <c r="C4539" s="297"/>
      <c r="D4539" s="297"/>
      <c r="E4539" s="297"/>
      <c r="F4539" s="297"/>
      <c r="G4539" s="298">
        <v>4</v>
      </c>
    </row>
    <row r="4540" spans="1:7" x14ac:dyDescent="0.2">
      <c r="A4540" s="296" t="s">
        <v>222</v>
      </c>
      <c r="B4540" s="297"/>
      <c r="C4540" s="297"/>
      <c r="D4540" s="297"/>
      <c r="E4540" s="297"/>
      <c r="F4540" s="297"/>
      <c r="G4540" s="299">
        <f>ROUND(G4538*G4539,2)</f>
        <v>351.04</v>
      </c>
    </row>
    <row r="4541" spans="1:7" x14ac:dyDescent="0.2">
      <c r="A4541" s="300"/>
      <c r="B4541" s="301"/>
      <c r="C4541" s="301"/>
      <c r="D4541" s="301"/>
      <c r="E4541" s="301"/>
      <c r="F4541" s="301"/>
      <c r="G4541" s="302"/>
    </row>
    <row r="4542" spans="1:7" ht="38.25" x14ac:dyDescent="0.2">
      <c r="A4542" s="287" t="s">
        <v>858</v>
      </c>
      <c r="B4542" s="290" t="s">
        <v>859</v>
      </c>
      <c r="C4542" s="291" t="s">
        <v>207</v>
      </c>
      <c r="D4542" s="291" t="s">
        <v>35</v>
      </c>
      <c r="E4542" s="292"/>
      <c r="F4542" s="283"/>
      <c r="G4542" s="293"/>
    </row>
    <row r="4543" spans="1:7" ht="25.5" x14ac:dyDescent="0.2">
      <c r="A4543" s="294" t="s">
        <v>1472</v>
      </c>
      <c r="B4543" s="284" t="s">
        <v>1473</v>
      </c>
      <c r="C4543" s="295" t="s">
        <v>207</v>
      </c>
      <c r="D4543" s="295" t="s">
        <v>210</v>
      </c>
      <c r="E4543" s="292">
        <v>0.33329999999999999</v>
      </c>
      <c r="F4543" s="283">
        <v>25.62</v>
      </c>
      <c r="G4543" s="293">
        <v>8.5399999999999991</v>
      </c>
    </row>
    <row r="4544" spans="1:7" ht="25.5" x14ac:dyDescent="0.2">
      <c r="A4544" s="294" t="s">
        <v>253</v>
      </c>
      <c r="B4544" s="284" t="s">
        <v>254</v>
      </c>
      <c r="C4544" s="295" t="s">
        <v>207</v>
      </c>
      <c r="D4544" s="295" t="s">
        <v>210</v>
      </c>
      <c r="E4544" s="292">
        <v>0.33329999999999999</v>
      </c>
      <c r="F4544" s="283">
        <v>20.85</v>
      </c>
      <c r="G4544" s="293">
        <v>6.95</v>
      </c>
    </row>
    <row r="4545" spans="1:7" ht="51" x14ac:dyDescent="0.2">
      <c r="A4545" s="294" t="s">
        <v>1476</v>
      </c>
      <c r="B4545" s="284" t="s">
        <v>1477</v>
      </c>
      <c r="C4545" s="295" t="s">
        <v>224</v>
      </c>
      <c r="D4545" s="295" t="s">
        <v>35</v>
      </c>
      <c r="E4545" s="292">
        <v>1</v>
      </c>
      <c r="F4545" s="283">
        <v>134.07</v>
      </c>
      <c r="G4545" s="293">
        <v>134.07</v>
      </c>
    </row>
    <row r="4546" spans="1:7" x14ac:dyDescent="0.2">
      <c r="A4546" s="296" t="s">
        <v>213</v>
      </c>
      <c r="B4546" s="297"/>
      <c r="C4546" s="297"/>
      <c r="D4546" s="297"/>
      <c r="E4546" s="297"/>
      <c r="F4546" s="297"/>
      <c r="G4546" s="298">
        <v>9.2899999999999991</v>
      </c>
    </row>
    <row r="4547" spans="1:7" x14ac:dyDescent="0.2">
      <c r="A4547" s="296" t="s">
        <v>214</v>
      </c>
      <c r="B4547" s="297"/>
      <c r="C4547" s="297"/>
      <c r="D4547" s="297"/>
      <c r="E4547" s="297"/>
      <c r="F4547" s="297"/>
      <c r="G4547" s="298">
        <v>140.27000000000001</v>
      </c>
    </row>
    <row r="4548" spans="1:7" x14ac:dyDescent="0.2">
      <c r="A4548" s="296" t="s">
        <v>215</v>
      </c>
      <c r="B4548" s="297"/>
      <c r="C4548" s="297"/>
      <c r="D4548" s="297"/>
      <c r="E4548" s="297"/>
      <c r="F4548" s="297"/>
      <c r="G4548" s="299">
        <v>149.56</v>
      </c>
    </row>
    <row r="4549" spans="1:7" x14ac:dyDescent="0.2">
      <c r="A4549" s="296" t="s">
        <v>2158</v>
      </c>
      <c r="B4549" s="297"/>
      <c r="C4549" s="297"/>
      <c r="D4549" s="297"/>
      <c r="E4549" s="297"/>
      <c r="F4549" s="297"/>
      <c r="G4549" s="298">
        <v>10.68</v>
      </c>
    </row>
    <row r="4550" spans="1:7" x14ac:dyDescent="0.2">
      <c r="A4550" s="296" t="s">
        <v>217</v>
      </c>
      <c r="B4550" s="297"/>
      <c r="C4550" s="297"/>
      <c r="D4550" s="297"/>
      <c r="E4550" s="297"/>
      <c r="F4550" s="297"/>
      <c r="G4550" s="298">
        <v>33.649999999999984</v>
      </c>
    </row>
    <row r="4551" spans="1:7" x14ac:dyDescent="0.2">
      <c r="A4551" s="296" t="s">
        <v>218</v>
      </c>
      <c r="B4551" s="297"/>
      <c r="C4551" s="297"/>
      <c r="D4551" s="297"/>
      <c r="E4551" s="297"/>
      <c r="F4551" s="297"/>
      <c r="G4551" s="298">
        <v>0</v>
      </c>
    </row>
    <row r="4552" spans="1:7" x14ac:dyDescent="0.2">
      <c r="A4552" s="296" t="s">
        <v>219</v>
      </c>
      <c r="B4552" s="297"/>
      <c r="C4552" s="297"/>
      <c r="D4552" s="297"/>
      <c r="E4552" s="297"/>
      <c r="F4552" s="297"/>
      <c r="G4552" s="298">
        <v>44.329999999999984</v>
      </c>
    </row>
    <row r="4553" spans="1:7" x14ac:dyDescent="0.2">
      <c r="A4553" s="296" t="s">
        <v>220</v>
      </c>
      <c r="B4553" s="297"/>
      <c r="C4553" s="297"/>
      <c r="D4553" s="297"/>
      <c r="E4553" s="297"/>
      <c r="F4553" s="297"/>
      <c r="G4553" s="299">
        <f>ROUND(G4548+G4552,2)</f>
        <v>193.89</v>
      </c>
    </row>
    <row r="4554" spans="1:7" x14ac:dyDescent="0.2">
      <c r="A4554" s="296" t="s">
        <v>221</v>
      </c>
      <c r="B4554" s="297"/>
      <c r="C4554" s="297"/>
      <c r="D4554" s="297"/>
      <c r="E4554" s="297"/>
      <c r="F4554" s="297"/>
      <c r="G4554" s="298">
        <v>4</v>
      </c>
    </row>
    <row r="4555" spans="1:7" x14ac:dyDescent="0.2">
      <c r="A4555" s="296" t="s">
        <v>222</v>
      </c>
      <c r="B4555" s="297"/>
      <c r="C4555" s="297"/>
      <c r="D4555" s="297"/>
      <c r="E4555" s="297"/>
      <c r="F4555" s="297"/>
      <c r="G4555" s="299">
        <f>ROUND(G4553*G4554,2)</f>
        <v>775.56</v>
      </c>
    </row>
    <row r="4556" spans="1:7" x14ac:dyDescent="0.2">
      <c r="A4556" s="300"/>
      <c r="B4556" s="301"/>
      <c r="C4556" s="301"/>
      <c r="D4556" s="301"/>
      <c r="E4556" s="301"/>
      <c r="F4556" s="301"/>
      <c r="G4556" s="302"/>
    </row>
    <row r="4557" spans="1:7" ht="38.25" x14ac:dyDescent="0.2">
      <c r="A4557" s="287" t="s">
        <v>860</v>
      </c>
      <c r="B4557" s="290" t="s">
        <v>861</v>
      </c>
      <c r="C4557" s="291" t="s">
        <v>207</v>
      </c>
      <c r="D4557" s="291" t="s">
        <v>35</v>
      </c>
      <c r="E4557" s="292"/>
      <c r="F4557" s="283"/>
      <c r="G4557" s="293"/>
    </row>
    <row r="4558" spans="1:7" ht="25.5" x14ac:dyDescent="0.2">
      <c r="A4558" s="294" t="s">
        <v>1478</v>
      </c>
      <c r="B4558" s="284" t="s">
        <v>1479</v>
      </c>
      <c r="C4558" s="295" t="s">
        <v>224</v>
      </c>
      <c r="D4558" s="295" t="s">
        <v>35</v>
      </c>
      <c r="E4558" s="292">
        <v>1</v>
      </c>
      <c r="F4558" s="283">
        <v>835.67</v>
      </c>
      <c r="G4558" s="293">
        <v>835.67</v>
      </c>
    </row>
    <row r="4559" spans="1:7" ht="25.5" x14ac:dyDescent="0.2">
      <c r="A4559" s="294" t="s">
        <v>253</v>
      </c>
      <c r="B4559" s="284" t="s">
        <v>254</v>
      </c>
      <c r="C4559" s="295" t="s">
        <v>207</v>
      </c>
      <c r="D4559" s="295" t="s">
        <v>210</v>
      </c>
      <c r="E4559" s="292">
        <v>2</v>
      </c>
      <c r="F4559" s="283">
        <v>20.85</v>
      </c>
      <c r="G4559" s="293">
        <v>41.69</v>
      </c>
    </row>
    <row r="4560" spans="1:7" ht="25.5" x14ac:dyDescent="0.2">
      <c r="A4560" s="294" t="s">
        <v>255</v>
      </c>
      <c r="B4560" s="284" t="s">
        <v>256</v>
      </c>
      <c r="C4560" s="295" t="s">
        <v>207</v>
      </c>
      <c r="D4560" s="295" t="s">
        <v>210</v>
      </c>
      <c r="E4560" s="292">
        <v>2</v>
      </c>
      <c r="F4560" s="283">
        <v>25.93</v>
      </c>
      <c r="G4560" s="293">
        <v>51.86</v>
      </c>
    </row>
    <row r="4561" spans="1:7" x14ac:dyDescent="0.2">
      <c r="A4561" s="296" t="s">
        <v>213</v>
      </c>
      <c r="B4561" s="297"/>
      <c r="C4561" s="297"/>
      <c r="D4561" s="297"/>
      <c r="E4561" s="297"/>
      <c r="F4561" s="297"/>
      <c r="G4561" s="298">
        <v>56.35</v>
      </c>
    </row>
    <row r="4562" spans="1:7" x14ac:dyDescent="0.2">
      <c r="A4562" s="296" t="s">
        <v>214</v>
      </c>
      <c r="B4562" s="297"/>
      <c r="C4562" s="297"/>
      <c r="D4562" s="297"/>
      <c r="E4562" s="297"/>
      <c r="F4562" s="297"/>
      <c r="G4562" s="298">
        <v>872.87</v>
      </c>
    </row>
    <row r="4563" spans="1:7" x14ac:dyDescent="0.2">
      <c r="A4563" s="296" t="s">
        <v>215</v>
      </c>
      <c r="B4563" s="297"/>
      <c r="C4563" s="297"/>
      <c r="D4563" s="297"/>
      <c r="E4563" s="297"/>
      <c r="F4563" s="297"/>
      <c r="G4563" s="299">
        <v>929.22</v>
      </c>
    </row>
    <row r="4564" spans="1:7" x14ac:dyDescent="0.2">
      <c r="A4564" s="296" t="s">
        <v>2158</v>
      </c>
      <c r="B4564" s="297"/>
      <c r="C4564" s="297"/>
      <c r="D4564" s="297"/>
      <c r="E4564" s="297"/>
      <c r="F4564" s="297"/>
      <c r="G4564" s="298">
        <v>64.8</v>
      </c>
    </row>
    <row r="4565" spans="1:7" x14ac:dyDescent="0.2">
      <c r="A4565" s="296" t="s">
        <v>217</v>
      </c>
      <c r="B4565" s="297"/>
      <c r="C4565" s="297"/>
      <c r="D4565" s="297"/>
      <c r="E4565" s="297"/>
      <c r="F4565" s="297"/>
      <c r="G4565" s="298">
        <v>208.74999999977649</v>
      </c>
    </row>
    <row r="4566" spans="1:7" x14ac:dyDescent="0.2">
      <c r="A4566" s="296" t="s">
        <v>218</v>
      </c>
      <c r="B4566" s="297"/>
      <c r="C4566" s="297"/>
      <c r="D4566" s="297"/>
      <c r="E4566" s="297"/>
      <c r="F4566" s="297"/>
      <c r="G4566" s="298">
        <v>0</v>
      </c>
    </row>
    <row r="4567" spans="1:7" x14ac:dyDescent="0.2">
      <c r="A4567" s="296" t="s">
        <v>219</v>
      </c>
      <c r="B4567" s="297"/>
      <c r="C4567" s="297"/>
      <c r="D4567" s="297"/>
      <c r="E4567" s="297"/>
      <c r="F4567" s="297"/>
      <c r="G4567" s="298">
        <v>273.54999999999995</v>
      </c>
    </row>
    <row r="4568" spans="1:7" x14ac:dyDescent="0.2">
      <c r="A4568" s="296" t="s">
        <v>220</v>
      </c>
      <c r="B4568" s="297"/>
      <c r="C4568" s="297"/>
      <c r="D4568" s="297"/>
      <c r="E4568" s="297"/>
      <c r="F4568" s="297"/>
      <c r="G4568" s="299">
        <f>ROUND(G4563+G4567,2)</f>
        <v>1202.77</v>
      </c>
    </row>
    <row r="4569" spans="1:7" x14ac:dyDescent="0.2">
      <c r="A4569" s="296" t="s">
        <v>221</v>
      </c>
      <c r="B4569" s="297"/>
      <c r="C4569" s="297"/>
      <c r="D4569" s="297"/>
      <c r="E4569" s="297"/>
      <c r="F4569" s="297"/>
      <c r="G4569" s="298">
        <v>4</v>
      </c>
    </row>
    <row r="4570" spans="1:7" x14ac:dyDescent="0.2">
      <c r="A4570" s="296" t="s">
        <v>222</v>
      </c>
      <c r="B4570" s="297"/>
      <c r="C4570" s="297"/>
      <c r="D4570" s="297"/>
      <c r="E4570" s="297"/>
      <c r="F4570" s="297"/>
      <c r="G4570" s="299">
        <f>ROUND(G4568*G4569,2)</f>
        <v>4811.08</v>
      </c>
    </row>
    <row r="4571" spans="1:7" x14ac:dyDescent="0.2">
      <c r="A4571" s="300"/>
      <c r="B4571" s="301"/>
      <c r="C4571" s="301"/>
      <c r="D4571" s="301"/>
      <c r="E4571" s="301"/>
      <c r="F4571" s="301"/>
      <c r="G4571" s="302"/>
    </row>
    <row r="4572" spans="1:7" x14ac:dyDescent="0.2">
      <c r="A4572" s="287" t="s">
        <v>862</v>
      </c>
      <c r="B4572" s="288" t="s">
        <v>44</v>
      </c>
      <c r="C4572" s="288"/>
      <c r="D4572" s="288"/>
      <c r="E4572" s="288"/>
      <c r="F4572" s="288"/>
      <c r="G4572" s="289"/>
    </row>
    <row r="4573" spans="1:7" ht="51" x14ac:dyDescent="0.2">
      <c r="A4573" s="287" t="s">
        <v>863</v>
      </c>
      <c r="B4573" s="290" t="s">
        <v>864</v>
      </c>
      <c r="C4573" s="291" t="s">
        <v>207</v>
      </c>
      <c r="D4573" s="291" t="s">
        <v>40</v>
      </c>
      <c r="E4573" s="292"/>
      <c r="F4573" s="283"/>
      <c r="G4573" s="293"/>
    </row>
    <row r="4574" spans="1:7" ht="51" x14ac:dyDescent="0.2">
      <c r="A4574" s="294">
        <v>1013</v>
      </c>
      <c r="B4574" s="284" t="s">
        <v>1480</v>
      </c>
      <c r="C4574" s="295" t="s">
        <v>224</v>
      </c>
      <c r="D4574" s="295" t="s">
        <v>40</v>
      </c>
      <c r="E4574" s="292">
        <v>1.2434000000000001</v>
      </c>
      <c r="F4574" s="283">
        <v>1.52</v>
      </c>
      <c r="G4574" s="293">
        <v>1.89</v>
      </c>
    </row>
    <row r="4575" spans="1:7" ht="25.5" x14ac:dyDescent="0.2">
      <c r="A4575" s="294">
        <v>21127</v>
      </c>
      <c r="B4575" s="284" t="s">
        <v>1481</v>
      </c>
      <c r="C4575" s="295" t="s">
        <v>224</v>
      </c>
      <c r="D4575" s="295" t="s">
        <v>35</v>
      </c>
      <c r="E4575" s="292">
        <v>9.4000000000000004E-3</v>
      </c>
      <c r="F4575" s="283">
        <v>7.82</v>
      </c>
      <c r="G4575" s="293">
        <v>7.0000000000000007E-2</v>
      </c>
    </row>
    <row r="4576" spans="1:7" ht="25.5" x14ac:dyDescent="0.2">
      <c r="A4576" s="294" t="s">
        <v>253</v>
      </c>
      <c r="B4576" s="284" t="s">
        <v>254</v>
      </c>
      <c r="C4576" s="295" t="s">
        <v>207</v>
      </c>
      <c r="D4576" s="295" t="s">
        <v>210</v>
      </c>
      <c r="E4576" s="292">
        <v>2.3E-2</v>
      </c>
      <c r="F4576" s="283">
        <v>20.85</v>
      </c>
      <c r="G4576" s="293">
        <v>0.48</v>
      </c>
    </row>
    <row r="4577" spans="1:7" ht="25.5" x14ac:dyDescent="0.2">
      <c r="A4577" s="294" t="s">
        <v>255</v>
      </c>
      <c r="B4577" s="284" t="s">
        <v>256</v>
      </c>
      <c r="C4577" s="295" t="s">
        <v>207</v>
      </c>
      <c r="D4577" s="295" t="s">
        <v>210</v>
      </c>
      <c r="E4577" s="292">
        <v>2.3E-2</v>
      </c>
      <c r="F4577" s="283">
        <v>25.93</v>
      </c>
      <c r="G4577" s="293">
        <v>0.6</v>
      </c>
    </row>
    <row r="4578" spans="1:7" x14ac:dyDescent="0.2">
      <c r="A4578" s="296" t="s">
        <v>213</v>
      </c>
      <c r="B4578" s="297"/>
      <c r="C4578" s="297"/>
      <c r="D4578" s="297"/>
      <c r="E4578" s="297"/>
      <c r="F4578" s="297"/>
      <c r="G4578" s="298">
        <v>0.65</v>
      </c>
    </row>
    <row r="4579" spans="1:7" x14ac:dyDescent="0.2">
      <c r="A4579" s="296" t="s">
        <v>214</v>
      </c>
      <c r="B4579" s="297"/>
      <c r="C4579" s="297"/>
      <c r="D4579" s="297"/>
      <c r="E4579" s="297"/>
      <c r="F4579" s="297"/>
      <c r="G4579" s="298">
        <v>2.39</v>
      </c>
    </row>
    <row r="4580" spans="1:7" x14ac:dyDescent="0.2">
      <c r="A4580" s="296" t="s">
        <v>215</v>
      </c>
      <c r="B4580" s="297"/>
      <c r="C4580" s="297"/>
      <c r="D4580" s="297"/>
      <c r="E4580" s="297"/>
      <c r="F4580" s="297"/>
      <c r="G4580" s="299">
        <v>3.04</v>
      </c>
    </row>
    <row r="4581" spans="1:7" x14ac:dyDescent="0.2">
      <c r="A4581" s="296" t="s">
        <v>2158</v>
      </c>
      <c r="B4581" s="297"/>
      <c r="C4581" s="297"/>
      <c r="D4581" s="297"/>
      <c r="E4581" s="297"/>
      <c r="F4581" s="297"/>
      <c r="G4581" s="298">
        <v>0.75</v>
      </c>
    </row>
    <row r="4582" spans="1:7" x14ac:dyDescent="0.2">
      <c r="A4582" s="296" t="s">
        <v>217</v>
      </c>
      <c r="B4582" s="297"/>
      <c r="C4582" s="297"/>
      <c r="D4582" s="297"/>
      <c r="E4582" s="297"/>
      <c r="F4582" s="297"/>
      <c r="G4582" s="298">
        <v>0.79</v>
      </c>
    </row>
    <row r="4583" spans="1:7" x14ac:dyDescent="0.2">
      <c r="A4583" s="296" t="s">
        <v>218</v>
      </c>
      <c r="B4583" s="297"/>
      <c r="C4583" s="297"/>
      <c r="D4583" s="297"/>
      <c r="E4583" s="297"/>
      <c r="F4583" s="297"/>
      <c r="G4583" s="298">
        <v>0</v>
      </c>
    </row>
    <row r="4584" spans="1:7" x14ac:dyDescent="0.2">
      <c r="A4584" s="296" t="s">
        <v>219</v>
      </c>
      <c r="B4584" s="297"/>
      <c r="C4584" s="297"/>
      <c r="D4584" s="297"/>
      <c r="E4584" s="297"/>
      <c r="F4584" s="297"/>
      <c r="G4584" s="298">
        <v>1.54</v>
      </c>
    </row>
    <row r="4585" spans="1:7" x14ac:dyDescent="0.2">
      <c r="A4585" s="296" t="s">
        <v>220</v>
      </c>
      <c r="B4585" s="297"/>
      <c r="C4585" s="297"/>
      <c r="D4585" s="297"/>
      <c r="E4585" s="297"/>
      <c r="F4585" s="297"/>
      <c r="G4585" s="299">
        <f>ROUND(G4580+G4584,2)</f>
        <v>4.58</v>
      </c>
    </row>
    <row r="4586" spans="1:7" x14ac:dyDescent="0.2">
      <c r="A4586" s="296" t="s">
        <v>221</v>
      </c>
      <c r="B4586" s="297"/>
      <c r="C4586" s="297"/>
      <c r="D4586" s="297"/>
      <c r="E4586" s="297"/>
      <c r="F4586" s="297"/>
      <c r="G4586" s="298">
        <v>458</v>
      </c>
    </row>
    <row r="4587" spans="1:7" x14ac:dyDescent="0.2">
      <c r="A4587" s="296" t="s">
        <v>222</v>
      </c>
      <c r="B4587" s="297"/>
      <c r="C4587" s="297"/>
      <c r="D4587" s="297"/>
      <c r="E4587" s="297"/>
      <c r="F4587" s="297"/>
      <c r="G4587" s="299">
        <f>ROUND(G4585*G4586,2)</f>
        <v>2097.64</v>
      </c>
    </row>
    <row r="4588" spans="1:7" x14ac:dyDescent="0.2">
      <c r="A4588" s="300"/>
      <c r="B4588" s="301"/>
      <c r="C4588" s="301"/>
      <c r="D4588" s="301"/>
      <c r="E4588" s="301"/>
      <c r="F4588" s="301"/>
      <c r="G4588" s="302"/>
    </row>
    <row r="4589" spans="1:7" ht="51" x14ac:dyDescent="0.2">
      <c r="A4589" s="287" t="s">
        <v>865</v>
      </c>
      <c r="B4589" s="290" t="s">
        <v>866</v>
      </c>
      <c r="C4589" s="291" t="s">
        <v>207</v>
      </c>
      <c r="D4589" s="291" t="s">
        <v>40</v>
      </c>
      <c r="E4589" s="292"/>
      <c r="F4589" s="283"/>
      <c r="G4589" s="293"/>
    </row>
    <row r="4590" spans="1:7" ht="51" x14ac:dyDescent="0.2">
      <c r="A4590" s="294">
        <v>1014</v>
      </c>
      <c r="B4590" s="284" t="s">
        <v>1482</v>
      </c>
      <c r="C4590" s="295" t="s">
        <v>224</v>
      </c>
      <c r="D4590" s="295" t="s">
        <v>40</v>
      </c>
      <c r="E4590" s="292">
        <v>1.2434000000000001</v>
      </c>
      <c r="F4590" s="283">
        <v>2.41</v>
      </c>
      <c r="G4590" s="293">
        <v>3</v>
      </c>
    </row>
    <row r="4591" spans="1:7" ht="25.5" x14ac:dyDescent="0.2">
      <c r="A4591" s="294">
        <v>21127</v>
      </c>
      <c r="B4591" s="284" t="s">
        <v>1481</v>
      </c>
      <c r="C4591" s="295" t="s">
        <v>224</v>
      </c>
      <c r="D4591" s="295" t="s">
        <v>35</v>
      </c>
      <c r="E4591" s="292">
        <v>9.4000000000000004E-3</v>
      </c>
      <c r="F4591" s="283">
        <v>7.82</v>
      </c>
      <c r="G4591" s="293">
        <v>7.0000000000000007E-2</v>
      </c>
    </row>
    <row r="4592" spans="1:7" ht="25.5" x14ac:dyDescent="0.2">
      <c r="A4592" s="294" t="s">
        <v>253</v>
      </c>
      <c r="B4592" s="284" t="s">
        <v>254</v>
      </c>
      <c r="C4592" s="295" t="s">
        <v>207</v>
      </c>
      <c r="D4592" s="295" t="s">
        <v>210</v>
      </c>
      <c r="E4592" s="292">
        <v>2.9000000000000001E-2</v>
      </c>
      <c r="F4592" s="283">
        <v>20.85</v>
      </c>
      <c r="G4592" s="293">
        <v>0.6</v>
      </c>
    </row>
    <row r="4593" spans="1:7" ht="25.5" x14ac:dyDescent="0.2">
      <c r="A4593" s="294" t="s">
        <v>255</v>
      </c>
      <c r="B4593" s="284" t="s">
        <v>256</v>
      </c>
      <c r="C4593" s="295" t="s">
        <v>207</v>
      </c>
      <c r="D4593" s="295" t="s">
        <v>210</v>
      </c>
      <c r="E4593" s="292">
        <v>2.9000000000000001E-2</v>
      </c>
      <c r="F4593" s="283">
        <v>25.93</v>
      </c>
      <c r="G4593" s="293">
        <v>0.75</v>
      </c>
    </row>
    <row r="4594" spans="1:7" x14ac:dyDescent="0.2">
      <c r="A4594" s="296" t="s">
        <v>213</v>
      </c>
      <c r="B4594" s="297"/>
      <c r="C4594" s="297"/>
      <c r="D4594" s="297"/>
      <c r="E4594" s="297"/>
      <c r="F4594" s="297"/>
      <c r="G4594" s="298">
        <v>0.82</v>
      </c>
    </row>
    <row r="4595" spans="1:7" x14ac:dyDescent="0.2">
      <c r="A4595" s="296" t="s">
        <v>214</v>
      </c>
      <c r="B4595" s="297"/>
      <c r="C4595" s="297"/>
      <c r="D4595" s="297"/>
      <c r="E4595" s="297"/>
      <c r="F4595" s="297"/>
      <c r="G4595" s="298">
        <v>3.61</v>
      </c>
    </row>
    <row r="4596" spans="1:7" x14ac:dyDescent="0.2">
      <c r="A4596" s="296" t="s">
        <v>215</v>
      </c>
      <c r="B4596" s="297"/>
      <c r="C4596" s="297"/>
      <c r="D4596" s="297"/>
      <c r="E4596" s="297"/>
      <c r="F4596" s="297"/>
      <c r="G4596" s="299">
        <v>4.43</v>
      </c>
    </row>
    <row r="4597" spans="1:7" x14ac:dyDescent="0.2">
      <c r="A4597" s="296" t="s">
        <v>2158</v>
      </c>
      <c r="B4597" s="297"/>
      <c r="C4597" s="297"/>
      <c r="D4597" s="297"/>
      <c r="E4597" s="297"/>
      <c r="F4597" s="297"/>
      <c r="G4597" s="298">
        <v>0.94</v>
      </c>
    </row>
    <row r="4598" spans="1:7" x14ac:dyDescent="0.2">
      <c r="A4598" s="296" t="s">
        <v>217</v>
      </c>
      <c r="B4598" s="297"/>
      <c r="C4598" s="297"/>
      <c r="D4598" s="297"/>
      <c r="E4598" s="297"/>
      <c r="F4598" s="297"/>
      <c r="G4598" s="298">
        <v>1.1200000002235173</v>
      </c>
    </row>
    <row r="4599" spans="1:7" x14ac:dyDescent="0.2">
      <c r="A4599" s="296" t="s">
        <v>218</v>
      </c>
      <c r="B4599" s="297"/>
      <c r="C4599" s="297"/>
      <c r="D4599" s="297"/>
      <c r="E4599" s="297"/>
      <c r="F4599" s="297"/>
      <c r="G4599" s="298">
        <v>0</v>
      </c>
    </row>
    <row r="4600" spans="1:7" x14ac:dyDescent="0.2">
      <c r="A4600" s="296" t="s">
        <v>219</v>
      </c>
      <c r="B4600" s="297"/>
      <c r="C4600" s="297"/>
      <c r="D4600" s="297"/>
      <c r="E4600" s="297"/>
      <c r="F4600" s="297"/>
      <c r="G4600" s="298">
        <v>2.0600000000000005</v>
      </c>
    </row>
    <row r="4601" spans="1:7" x14ac:dyDescent="0.2">
      <c r="A4601" s="296" t="s">
        <v>220</v>
      </c>
      <c r="B4601" s="297"/>
      <c r="C4601" s="297"/>
      <c r="D4601" s="297"/>
      <c r="E4601" s="297"/>
      <c r="F4601" s="297"/>
      <c r="G4601" s="299">
        <f>ROUND(G4596+G4600,2)</f>
        <v>6.49</v>
      </c>
    </row>
    <row r="4602" spans="1:7" x14ac:dyDescent="0.2">
      <c r="A4602" s="296" t="s">
        <v>221</v>
      </c>
      <c r="B4602" s="297"/>
      <c r="C4602" s="297"/>
      <c r="D4602" s="297"/>
      <c r="E4602" s="297"/>
      <c r="F4602" s="297"/>
      <c r="G4602" s="298">
        <v>552.5</v>
      </c>
    </row>
    <row r="4603" spans="1:7" x14ac:dyDescent="0.2">
      <c r="A4603" s="296" t="s">
        <v>222</v>
      </c>
      <c r="B4603" s="297"/>
      <c r="C4603" s="297"/>
      <c r="D4603" s="297"/>
      <c r="E4603" s="297"/>
      <c r="F4603" s="297"/>
      <c r="G4603" s="299">
        <f>ROUND(G4601*G4602,2)</f>
        <v>3585.73</v>
      </c>
    </row>
    <row r="4604" spans="1:7" x14ac:dyDescent="0.2">
      <c r="A4604" s="300"/>
      <c r="B4604" s="301"/>
      <c r="C4604" s="301"/>
      <c r="D4604" s="301"/>
      <c r="E4604" s="301"/>
      <c r="F4604" s="301"/>
      <c r="G4604" s="302"/>
    </row>
    <row r="4605" spans="1:7" ht="51" x14ac:dyDescent="0.2">
      <c r="A4605" s="287" t="s">
        <v>867</v>
      </c>
      <c r="B4605" s="290" t="s">
        <v>868</v>
      </c>
      <c r="C4605" s="291" t="s">
        <v>207</v>
      </c>
      <c r="D4605" s="291" t="s">
        <v>40</v>
      </c>
      <c r="E4605" s="292"/>
      <c r="F4605" s="283"/>
      <c r="G4605" s="293"/>
    </row>
    <row r="4606" spans="1:7" ht="25.5" x14ac:dyDescent="0.2">
      <c r="A4606" s="294">
        <v>21127</v>
      </c>
      <c r="B4606" s="284" t="s">
        <v>1481</v>
      </c>
      <c r="C4606" s="295" t="s">
        <v>224</v>
      </c>
      <c r="D4606" s="295" t="s">
        <v>35</v>
      </c>
      <c r="E4606" s="292">
        <v>9.4000000000000004E-3</v>
      </c>
      <c r="F4606" s="283">
        <v>7.82</v>
      </c>
      <c r="G4606" s="293">
        <v>7.0000000000000007E-2</v>
      </c>
    </row>
    <row r="4607" spans="1:7" ht="25.5" x14ac:dyDescent="0.2">
      <c r="A4607" s="294" t="s">
        <v>253</v>
      </c>
      <c r="B4607" s="284" t="s">
        <v>254</v>
      </c>
      <c r="C4607" s="295" t="s">
        <v>207</v>
      </c>
      <c r="D4607" s="295" t="s">
        <v>210</v>
      </c>
      <c r="E4607" s="292">
        <v>5.0999999999999997E-2</v>
      </c>
      <c r="F4607" s="283">
        <v>20.85</v>
      </c>
      <c r="G4607" s="293">
        <v>1.06</v>
      </c>
    </row>
    <row r="4608" spans="1:7" ht="25.5" x14ac:dyDescent="0.2">
      <c r="A4608" s="294" t="s">
        <v>255</v>
      </c>
      <c r="B4608" s="284" t="s">
        <v>256</v>
      </c>
      <c r="C4608" s="295" t="s">
        <v>207</v>
      </c>
      <c r="D4608" s="295" t="s">
        <v>210</v>
      </c>
      <c r="E4608" s="292">
        <v>5.0999999999999997E-2</v>
      </c>
      <c r="F4608" s="283">
        <v>25.93</v>
      </c>
      <c r="G4608" s="293">
        <v>1.32</v>
      </c>
    </row>
    <row r="4609" spans="1:7" ht="51" x14ac:dyDescent="0.2">
      <c r="A4609" s="294">
        <v>982</v>
      </c>
      <c r="B4609" s="284" t="s">
        <v>1483</v>
      </c>
      <c r="C4609" s="295" t="s">
        <v>224</v>
      </c>
      <c r="D4609" s="295" t="s">
        <v>40</v>
      </c>
      <c r="E4609" s="292">
        <v>1.2434000000000001</v>
      </c>
      <c r="F4609" s="283">
        <v>5.73</v>
      </c>
      <c r="G4609" s="293">
        <v>7.12</v>
      </c>
    </row>
    <row r="4610" spans="1:7" x14ac:dyDescent="0.2">
      <c r="A4610" s="296" t="s">
        <v>213</v>
      </c>
      <c r="B4610" s="297"/>
      <c r="C4610" s="297"/>
      <c r="D4610" s="297"/>
      <c r="E4610" s="297"/>
      <c r="F4610" s="297"/>
      <c r="G4610" s="298">
        <v>1.44</v>
      </c>
    </row>
    <row r="4611" spans="1:7" x14ac:dyDescent="0.2">
      <c r="A4611" s="296" t="s">
        <v>214</v>
      </c>
      <c r="B4611" s="297"/>
      <c r="C4611" s="297"/>
      <c r="D4611" s="297"/>
      <c r="E4611" s="297"/>
      <c r="F4611" s="297"/>
      <c r="G4611" s="298">
        <v>8.14</v>
      </c>
    </row>
    <row r="4612" spans="1:7" x14ac:dyDescent="0.2">
      <c r="A4612" s="296" t="s">
        <v>215</v>
      </c>
      <c r="B4612" s="297"/>
      <c r="C4612" s="297"/>
      <c r="D4612" s="297"/>
      <c r="E4612" s="297"/>
      <c r="F4612" s="297"/>
      <c r="G4612" s="299">
        <v>9.58</v>
      </c>
    </row>
    <row r="4613" spans="1:7" x14ac:dyDescent="0.2">
      <c r="A4613" s="296" t="s">
        <v>2158</v>
      </c>
      <c r="B4613" s="297"/>
      <c r="C4613" s="297"/>
      <c r="D4613" s="297"/>
      <c r="E4613" s="297"/>
      <c r="F4613" s="297"/>
      <c r="G4613" s="298">
        <v>1.65</v>
      </c>
    </row>
    <row r="4614" spans="1:7" x14ac:dyDescent="0.2">
      <c r="A4614" s="296" t="s">
        <v>217</v>
      </c>
      <c r="B4614" s="297"/>
      <c r="C4614" s="297"/>
      <c r="D4614" s="297"/>
      <c r="E4614" s="297"/>
      <c r="F4614" s="297"/>
      <c r="G4614" s="298">
        <v>2.3699999997764825</v>
      </c>
    </row>
    <row r="4615" spans="1:7" x14ac:dyDescent="0.2">
      <c r="A4615" s="296" t="s">
        <v>218</v>
      </c>
      <c r="B4615" s="297"/>
      <c r="C4615" s="297"/>
      <c r="D4615" s="297"/>
      <c r="E4615" s="297"/>
      <c r="F4615" s="297"/>
      <c r="G4615" s="298">
        <v>0</v>
      </c>
    </row>
    <row r="4616" spans="1:7" x14ac:dyDescent="0.2">
      <c r="A4616" s="296" t="s">
        <v>219</v>
      </c>
      <c r="B4616" s="297"/>
      <c r="C4616" s="297"/>
      <c r="D4616" s="297"/>
      <c r="E4616" s="297"/>
      <c r="F4616" s="297"/>
      <c r="G4616" s="298">
        <v>4.0199999999999996</v>
      </c>
    </row>
    <row r="4617" spans="1:7" x14ac:dyDescent="0.2">
      <c r="A4617" s="296" t="s">
        <v>220</v>
      </c>
      <c r="B4617" s="297"/>
      <c r="C4617" s="297"/>
      <c r="D4617" s="297"/>
      <c r="E4617" s="297"/>
      <c r="F4617" s="297"/>
      <c r="G4617" s="299">
        <f>ROUND(G4612+G4616,2)</f>
        <v>13.6</v>
      </c>
    </row>
    <row r="4618" spans="1:7" x14ac:dyDescent="0.2">
      <c r="A4618" s="296" t="s">
        <v>221</v>
      </c>
      <c r="B4618" s="297"/>
      <c r="C4618" s="297"/>
      <c r="D4618" s="297"/>
      <c r="E4618" s="297"/>
      <c r="F4618" s="297"/>
      <c r="G4618" s="298">
        <v>6.9</v>
      </c>
    </row>
    <row r="4619" spans="1:7" x14ac:dyDescent="0.2">
      <c r="A4619" s="296" t="s">
        <v>222</v>
      </c>
      <c r="B4619" s="297"/>
      <c r="C4619" s="297"/>
      <c r="D4619" s="297"/>
      <c r="E4619" s="297"/>
      <c r="F4619" s="297"/>
      <c r="G4619" s="299">
        <f>ROUND(G4617*G4618,2)</f>
        <v>93.84</v>
      </c>
    </row>
    <row r="4620" spans="1:7" x14ac:dyDescent="0.2">
      <c r="A4620" s="300"/>
      <c r="B4620" s="301"/>
      <c r="C4620" s="301"/>
      <c r="D4620" s="301"/>
      <c r="E4620" s="301"/>
      <c r="F4620" s="301"/>
      <c r="G4620" s="302"/>
    </row>
    <row r="4621" spans="1:7" ht="51" x14ac:dyDescent="0.2">
      <c r="A4621" s="287" t="s">
        <v>869</v>
      </c>
      <c r="B4621" s="290" t="s">
        <v>870</v>
      </c>
      <c r="C4621" s="291" t="s">
        <v>207</v>
      </c>
      <c r="D4621" s="291" t="s">
        <v>40</v>
      </c>
      <c r="E4621" s="292"/>
      <c r="F4621" s="283"/>
      <c r="G4621" s="293"/>
    </row>
    <row r="4622" spans="1:7" ht="63.75" x14ac:dyDescent="0.2">
      <c r="A4622" s="294">
        <v>1020</v>
      </c>
      <c r="B4622" s="284" t="s">
        <v>1484</v>
      </c>
      <c r="C4622" s="295" t="s">
        <v>224</v>
      </c>
      <c r="D4622" s="295" t="s">
        <v>40</v>
      </c>
      <c r="E4622" s="292">
        <v>1.2434000000000001</v>
      </c>
      <c r="F4622" s="283">
        <v>10.45</v>
      </c>
      <c r="G4622" s="293">
        <v>12.99</v>
      </c>
    </row>
    <row r="4623" spans="1:7" ht="25.5" x14ac:dyDescent="0.2">
      <c r="A4623" s="294">
        <v>21127</v>
      </c>
      <c r="B4623" s="284" t="s">
        <v>1481</v>
      </c>
      <c r="C4623" s="295" t="s">
        <v>224</v>
      </c>
      <c r="D4623" s="295" t="s">
        <v>35</v>
      </c>
      <c r="E4623" s="292">
        <v>9.4000000000000004E-3</v>
      </c>
      <c r="F4623" s="283">
        <v>7.82</v>
      </c>
      <c r="G4623" s="293">
        <v>7.0000000000000007E-2</v>
      </c>
    </row>
    <row r="4624" spans="1:7" ht="25.5" x14ac:dyDescent="0.2">
      <c r="A4624" s="294" t="s">
        <v>253</v>
      </c>
      <c r="B4624" s="284" t="s">
        <v>254</v>
      </c>
      <c r="C4624" s="295" t="s">
        <v>207</v>
      </c>
      <c r="D4624" s="295" t="s">
        <v>210</v>
      </c>
      <c r="E4624" s="292">
        <v>7.5999999999999998E-2</v>
      </c>
      <c r="F4624" s="283">
        <v>20.85</v>
      </c>
      <c r="G4624" s="293">
        <v>1.58</v>
      </c>
    </row>
    <row r="4625" spans="1:7" ht="25.5" x14ac:dyDescent="0.2">
      <c r="A4625" s="294" t="s">
        <v>255</v>
      </c>
      <c r="B4625" s="284" t="s">
        <v>256</v>
      </c>
      <c r="C4625" s="295" t="s">
        <v>207</v>
      </c>
      <c r="D4625" s="295" t="s">
        <v>210</v>
      </c>
      <c r="E4625" s="292">
        <v>7.5999999999999998E-2</v>
      </c>
      <c r="F4625" s="283">
        <v>25.93</v>
      </c>
      <c r="G4625" s="293">
        <v>1.97</v>
      </c>
    </row>
    <row r="4626" spans="1:7" x14ac:dyDescent="0.2">
      <c r="A4626" s="296" t="s">
        <v>213</v>
      </c>
      <c r="B4626" s="297"/>
      <c r="C4626" s="297"/>
      <c r="D4626" s="297"/>
      <c r="E4626" s="297"/>
      <c r="F4626" s="297"/>
      <c r="G4626" s="298">
        <v>2.14</v>
      </c>
    </row>
    <row r="4627" spans="1:7" x14ac:dyDescent="0.2">
      <c r="A4627" s="296" t="s">
        <v>214</v>
      </c>
      <c r="B4627" s="297"/>
      <c r="C4627" s="297"/>
      <c r="D4627" s="297"/>
      <c r="E4627" s="297"/>
      <c r="F4627" s="297"/>
      <c r="G4627" s="298">
        <v>14.48</v>
      </c>
    </row>
    <row r="4628" spans="1:7" x14ac:dyDescent="0.2">
      <c r="A4628" s="296" t="s">
        <v>215</v>
      </c>
      <c r="B4628" s="297"/>
      <c r="C4628" s="297"/>
      <c r="D4628" s="297"/>
      <c r="E4628" s="297"/>
      <c r="F4628" s="297"/>
      <c r="G4628" s="299">
        <v>16.62</v>
      </c>
    </row>
    <row r="4629" spans="1:7" x14ac:dyDescent="0.2">
      <c r="A4629" s="296" t="s">
        <v>2158</v>
      </c>
      <c r="B4629" s="297"/>
      <c r="C4629" s="297"/>
      <c r="D4629" s="297"/>
      <c r="E4629" s="297"/>
      <c r="F4629" s="297"/>
      <c r="G4629" s="298">
        <v>2.46</v>
      </c>
    </row>
    <row r="4630" spans="1:7" x14ac:dyDescent="0.2">
      <c r="A4630" s="296" t="s">
        <v>217</v>
      </c>
      <c r="B4630" s="297"/>
      <c r="C4630" s="297"/>
      <c r="D4630" s="297"/>
      <c r="E4630" s="297"/>
      <c r="F4630" s="297"/>
      <c r="G4630" s="298">
        <v>4.0099999999999989</v>
      </c>
    </row>
    <row r="4631" spans="1:7" x14ac:dyDescent="0.2">
      <c r="A4631" s="296" t="s">
        <v>218</v>
      </c>
      <c r="B4631" s="297"/>
      <c r="C4631" s="297"/>
      <c r="D4631" s="297"/>
      <c r="E4631" s="297"/>
      <c r="F4631" s="297"/>
      <c r="G4631" s="298">
        <v>0</v>
      </c>
    </row>
    <row r="4632" spans="1:7" x14ac:dyDescent="0.2">
      <c r="A4632" s="296" t="s">
        <v>219</v>
      </c>
      <c r="B4632" s="297"/>
      <c r="C4632" s="297"/>
      <c r="D4632" s="297"/>
      <c r="E4632" s="297"/>
      <c r="F4632" s="297"/>
      <c r="G4632" s="298">
        <v>6.4699999999999989</v>
      </c>
    </row>
    <row r="4633" spans="1:7" x14ac:dyDescent="0.2">
      <c r="A4633" s="296" t="s">
        <v>220</v>
      </c>
      <c r="B4633" s="297"/>
      <c r="C4633" s="297"/>
      <c r="D4633" s="297"/>
      <c r="E4633" s="297"/>
      <c r="F4633" s="297"/>
      <c r="G4633" s="299">
        <f>ROUND(G4628+G4632,2)</f>
        <v>23.09</v>
      </c>
    </row>
    <row r="4634" spans="1:7" x14ac:dyDescent="0.2">
      <c r="A4634" s="296" t="s">
        <v>221</v>
      </c>
      <c r="B4634" s="297"/>
      <c r="C4634" s="297"/>
      <c r="D4634" s="297"/>
      <c r="E4634" s="297"/>
      <c r="F4634" s="297"/>
      <c r="G4634" s="298">
        <v>341.9</v>
      </c>
    </row>
    <row r="4635" spans="1:7" x14ac:dyDescent="0.2">
      <c r="A4635" s="296" t="s">
        <v>222</v>
      </c>
      <c r="B4635" s="297"/>
      <c r="C4635" s="297"/>
      <c r="D4635" s="297"/>
      <c r="E4635" s="297"/>
      <c r="F4635" s="297"/>
      <c r="G4635" s="299">
        <f>ROUND(G4633*G4634,2)</f>
        <v>7894.47</v>
      </c>
    </row>
    <row r="4636" spans="1:7" x14ac:dyDescent="0.2">
      <c r="A4636" s="300"/>
      <c r="B4636" s="301"/>
      <c r="C4636" s="301"/>
      <c r="D4636" s="301"/>
      <c r="E4636" s="301"/>
      <c r="F4636" s="301"/>
      <c r="G4636" s="302"/>
    </row>
    <row r="4637" spans="1:7" ht="51" x14ac:dyDescent="0.2">
      <c r="A4637" s="287" t="s">
        <v>871</v>
      </c>
      <c r="B4637" s="290" t="s">
        <v>872</v>
      </c>
      <c r="C4637" s="291" t="s">
        <v>207</v>
      </c>
      <c r="D4637" s="291" t="s">
        <v>40</v>
      </c>
      <c r="E4637" s="292"/>
      <c r="F4637" s="283"/>
      <c r="G4637" s="293"/>
    </row>
    <row r="4638" spans="1:7" ht="25.5" x14ac:dyDescent="0.2">
      <c r="A4638" s="294">
        <v>21127</v>
      </c>
      <c r="B4638" s="284" t="s">
        <v>1481</v>
      </c>
      <c r="C4638" s="295" t="s">
        <v>224</v>
      </c>
      <c r="D4638" s="295" t="s">
        <v>35</v>
      </c>
      <c r="E4638" s="292">
        <v>0.01</v>
      </c>
      <c r="F4638" s="283">
        <v>7.82</v>
      </c>
      <c r="G4638" s="293">
        <v>0.08</v>
      </c>
    </row>
    <row r="4639" spans="1:7" ht="25.5" x14ac:dyDescent="0.2">
      <c r="A4639" s="294" t="s">
        <v>253</v>
      </c>
      <c r="B4639" s="284" t="s">
        <v>254</v>
      </c>
      <c r="C4639" s="295" t="s">
        <v>207</v>
      </c>
      <c r="D4639" s="295" t="s">
        <v>210</v>
      </c>
      <c r="E4639" s="292">
        <v>1.2999999999999999E-2</v>
      </c>
      <c r="F4639" s="283">
        <v>20.85</v>
      </c>
      <c r="G4639" s="293">
        <v>0.27</v>
      </c>
    </row>
    <row r="4640" spans="1:7" ht="25.5" x14ac:dyDescent="0.2">
      <c r="A4640" s="294" t="s">
        <v>255</v>
      </c>
      <c r="B4640" s="284" t="s">
        <v>256</v>
      </c>
      <c r="C4640" s="295" t="s">
        <v>207</v>
      </c>
      <c r="D4640" s="295" t="s">
        <v>210</v>
      </c>
      <c r="E4640" s="292">
        <v>1.2999999999999999E-2</v>
      </c>
      <c r="F4640" s="283">
        <v>25.93</v>
      </c>
      <c r="G4640" s="293">
        <v>0.34</v>
      </c>
    </row>
    <row r="4641" spans="1:7" ht="63.75" x14ac:dyDescent="0.2">
      <c r="A4641" s="294">
        <v>995</v>
      </c>
      <c r="B4641" s="284" t="s">
        <v>1485</v>
      </c>
      <c r="C4641" s="295" t="s">
        <v>224</v>
      </c>
      <c r="D4641" s="295" t="s">
        <v>40</v>
      </c>
      <c r="E4641" s="292">
        <v>1.0269999999999999</v>
      </c>
      <c r="F4641" s="283">
        <v>16.64</v>
      </c>
      <c r="G4641" s="293">
        <v>17.09</v>
      </c>
    </row>
    <row r="4642" spans="1:7" x14ac:dyDescent="0.2">
      <c r="A4642" s="296" t="s">
        <v>213</v>
      </c>
      <c r="B4642" s="297"/>
      <c r="C4642" s="297"/>
      <c r="D4642" s="297"/>
      <c r="E4642" s="297"/>
      <c r="F4642" s="297"/>
      <c r="G4642" s="298">
        <v>0.37</v>
      </c>
    </row>
    <row r="4643" spans="1:7" x14ac:dyDescent="0.2">
      <c r="A4643" s="296" t="s">
        <v>214</v>
      </c>
      <c r="B4643" s="297"/>
      <c r="C4643" s="297"/>
      <c r="D4643" s="297"/>
      <c r="E4643" s="297"/>
      <c r="F4643" s="297"/>
      <c r="G4643" s="298">
        <v>17.41</v>
      </c>
    </row>
    <row r="4644" spans="1:7" x14ac:dyDescent="0.2">
      <c r="A4644" s="296" t="s">
        <v>215</v>
      </c>
      <c r="B4644" s="297"/>
      <c r="C4644" s="297"/>
      <c r="D4644" s="297"/>
      <c r="E4644" s="297"/>
      <c r="F4644" s="297"/>
      <c r="G4644" s="299">
        <v>17.78</v>
      </c>
    </row>
    <row r="4645" spans="1:7" x14ac:dyDescent="0.2">
      <c r="A4645" s="296" t="s">
        <v>2158</v>
      </c>
      <c r="B4645" s="297"/>
      <c r="C4645" s="297"/>
      <c r="D4645" s="297"/>
      <c r="E4645" s="297"/>
      <c r="F4645" s="297"/>
      <c r="G4645" s="298">
        <v>0.42</v>
      </c>
    </row>
    <row r="4646" spans="1:7" x14ac:dyDescent="0.2">
      <c r="A4646" s="296" t="s">
        <v>217</v>
      </c>
      <c r="B4646" s="297"/>
      <c r="C4646" s="297"/>
      <c r="D4646" s="297"/>
      <c r="E4646" s="297"/>
      <c r="F4646" s="297"/>
      <c r="G4646" s="298">
        <v>3.8199999999999981</v>
      </c>
    </row>
    <row r="4647" spans="1:7" x14ac:dyDescent="0.2">
      <c r="A4647" s="296" t="s">
        <v>218</v>
      </c>
      <c r="B4647" s="297"/>
      <c r="C4647" s="297"/>
      <c r="D4647" s="297"/>
      <c r="E4647" s="297"/>
      <c r="F4647" s="297"/>
      <c r="G4647" s="298">
        <v>0</v>
      </c>
    </row>
    <row r="4648" spans="1:7" x14ac:dyDescent="0.2">
      <c r="A4648" s="296" t="s">
        <v>219</v>
      </c>
      <c r="B4648" s="297"/>
      <c r="C4648" s="297"/>
      <c r="D4648" s="297"/>
      <c r="E4648" s="297"/>
      <c r="F4648" s="297"/>
      <c r="G4648" s="298">
        <v>4.2399999999999984</v>
      </c>
    </row>
    <row r="4649" spans="1:7" x14ac:dyDescent="0.2">
      <c r="A4649" s="296" t="s">
        <v>220</v>
      </c>
      <c r="B4649" s="297"/>
      <c r="C4649" s="297"/>
      <c r="D4649" s="297"/>
      <c r="E4649" s="297"/>
      <c r="F4649" s="297"/>
      <c r="G4649" s="299">
        <f>ROUND(G4644+G4648,2)</f>
        <v>22.02</v>
      </c>
    </row>
    <row r="4650" spans="1:7" x14ac:dyDescent="0.2">
      <c r="A4650" s="296" t="s">
        <v>221</v>
      </c>
      <c r="B4650" s="297"/>
      <c r="C4650" s="297"/>
      <c r="D4650" s="297"/>
      <c r="E4650" s="297"/>
      <c r="F4650" s="297"/>
      <c r="G4650" s="298">
        <v>193.1</v>
      </c>
    </row>
    <row r="4651" spans="1:7" x14ac:dyDescent="0.2">
      <c r="A4651" s="296" t="s">
        <v>222</v>
      </c>
      <c r="B4651" s="297"/>
      <c r="C4651" s="297"/>
      <c r="D4651" s="297"/>
      <c r="E4651" s="297"/>
      <c r="F4651" s="297"/>
      <c r="G4651" s="299">
        <f>ROUND(G4649*G4650,2)</f>
        <v>4252.0600000000004</v>
      </c>
    </row>
    <row r="4652" spans="1:7" x14ac:dyDescent="0.2">
      <c r="A4652" s="300"/>
      <c r="B4652" s="301"/>
      <c r="C4652" s="301"/>
      <c r="D4652" s="301"/>
      <c r="E4652" s="301"/>
      <c r="F4652" s="301"/>
      <c r="G4652" s="302"/>
    </row>
    <row r="4653" spans="1:7" ht="63.75" x14ac:dyDescent="0.2">
      <c r="A4653" s="287" t="s">
        <v>873</v>
      </c>
      <c r="B4653" s="290" t="s">
        <v>874</v>
      </c>
      <c r="C4653" s="291" t="s">
        <v>207</v>
      </c>
      <c r="D4653" s="291" t="s">
        <v>40</v>
      </c>
      <c r="E4653" s="292"/>
      <c r="F4653" s="283"/>
      <c r="G4653" s="293"/>
    </row>
    <row r="4654" spans="1:7" ht="25.5" x14ac:dyDescent="0.2">
      <c r="A4654" s="294">
        <v>21127</v>
      </c>
      <c r="B4654" s="284" t="s">
        <v>1481</v>
      </c>
      <c r="C4654" s="295" t="s">
        <v>224</v>
      </c>
      <c r="D4654" s="295" t="s">
        <v>35</v>
      </c>
      <c r="E4654" s="292">
        <v>8.9999999999999993E-3</v>
      </c>
      <c r="F4654" s="283">
        <v>7.82</v>
      </c>
      <c r="G4654" s="293">
        <v>7.0000000000000007E-2</v>
      </c>
    </row>
    <row r="4655" spans="1:7" ht="25.5" x14ac:dyDescent="0.2">
      <c r="A4655" s="294" t="s">
        <v>253</v>
      </c>
      <c r="B4655" s="284" t="s">
        <v>254</v>
      </c>
      <c r="C4655" s="295" t="s">
        <v>207</v>
      </c>
      <c r="D4655" s="295" t="s">
        <v>210</v>
      </c>
      <c r="E4655" s="292">
        <v>6.08E-2</v>
      </c>
      <c r="F4655" s="283">
        <v>20.85</v>
      </c>
      <c r="G4655" s="293">
        <v>1.27</v>
      </c>
    </row>
    <row r="4656" spans="1:7" ht="25.5" x14ac:dyDescent="0.2">
      <c r="A4656" s="294" t="s">
        <v>255</v>
      </c>
      <c r="B4656" s="284" t="s">
        <v>256</v>
      </c>
      <c r="C4656" s="295" t="s">
        <v>207</v>
      </c>
      <c r="D4656" s="295" t="s">
        <v>210</v>
      </c>
      <c r="E4656" s="292">
        <v>6.08E-2</v>
      </c>
      <c r="F4656" s="283">
        <v>25.93</v>
      </c>
      <c r="G4656" s="293">
        <v>1.58</v>
      </c>
    </row>
    <row r="4657" spans="1:7" ht="63.75" x14ac:dyDescent="0.2">
      <c r="A4657" s="294">
        <v>996</v>
      </c>
      <c r="B4657" s="284" t="s">
        <v>1486</v>
      </c>
      <c r="C4657" s="295" t="s">
        <v>224</v>
      </c>
      <c r="D4657" s="295" t="s">
        <v>40</v>
      </c>
      <c r="E4657" s="292">
        <v>1.0149999999999999</v>
      </c>
      <c r="F4657" s="283">
        <v>25.81</v>
      </c>
      <c r="G4657" s="293">
        <v>26.2</v>
      </c>
    </row>
    <row r="4658" spans="1:7" x14ac:dyDescent="0.2">
      <c r="A4658" s="296" t="s">
        <v>213</v>
      </c>
      <c r="B4658" s="297"/>
      <c r="C4658" s="297"/>
      <c r="D4658" s="297"/>
      <c r="E4658" s="297"/>
      <c r="F4658" s="297"/>
      <c r="G4658" s="298">
        <v>1.71</v>
      </c>
    </row>
    <row r="4659" spans="1:7" x14ac:dyDescent="0.2">
      <c r="A4659" s="296" t="s">
        <v>214</v>
      </c>
      <c r="B4659" s="297"/>
      <c r="C4659" s="297"/>
      <c r="D4659" s="297"/>
      <c r="E4659" s="297"/>
      <c r="F4659" s="297"/>
      <c r="G4659" s="298">
        <v>27.4</v>
      </c>
    </row>
    <row r="4660" spans="1:7" x14ac:dyDescent="0.2">
      <c r="A4660" s="296" t="s">
        <v>215</v>
      </c>
      <c r="B4660" s="297"/>
      <c r="C4660" s="297"/>
      <c r="D4660" s="297"/>
      <c r="E4660" s="297"/>
      <c r="F4660" s="297"/>
      <c r="G4660" s="299">
        <v>29.11</v>
      </c>
    </row>
    <row r="4661" spans="1:7" x14ac:dyDescent="0.2">
      <c r="A4661" s="296" t="s">
        <v>2158</v>
      </c>
      <c r="B4661" s="297"/>
      <c r="C4661" s="297"/>
      <c r="D4661" s="297"/>
      <c r="E4661" s="297"/>
      <c r="F4661" s="297"/>
      <c r="G4661" s="298">
        <v>1.97</v>
      </c>
    </row>
    <row r="4662" spans="1:7" x14ac:dyDescent="0.2">
      <c r="A4662" s="296" t="s">
        <v>217</v>
      </c>
      <c r="B4662" s="297"/>
      <c r="C4662" s="297"/>
      <c r="D4662" s="297"/>
      <c r="E4662" s="297"/>
      <c r="F4662" s="297"/>
      <c r="G4662" s="298">
        <v>6.53</v>
      </c>
    </row>
    <row r="4663" spans="1:7" x14ac:dyDescent="0.2">
      <c r="A4663" s="296" t="s">
        <v>218</v>
      </c>
      <c r="B4663" s="297"/>
      <c r="C4663" s="297"/>
      <c r="D4663" s="297"/>
      <c r="E4663" s="297"/>
      <c r="F4663" s="297"/>
      <c r="G4663" s="298">
        <v>0</v>
      </c>
    </row>
    <row r="4664" spans="1:7" x14ac:dyDescent="0.2">
      <c r="A4664" s="296" t="s">
        <v>219</v>
      </c>
      <c r="B4664" s="297"/>
      <c r="C4664" s="297"/>
      <c r="D4664" s="297"/>
      <c r="E4664" s="297"/>
      <c r="F4664" s="297"/>
      <c r="G4664" s="298">
        <v>8.5</v>
      </c>
    </row>
    <row r="4665" spans="1:7" x14ac:dyDescent="0.2">
      <c r="A4665" s="296" t="s">
        <v>220</v>
      </c>
      <c r="B4665" s="297"/>
      <c r="C4665" s="297"/>
      <c r="D4665" s="297"/>
      <c r="E4665" s="297"/>
      <c r="F4665" s="297"/>
      <c r="G4665" s="299">
        <f>ROUND(G4660+G4664,2)</f>
        <v>37.61</v>
      </c>
    </row>
    <row r="4666" spans="1:7" x14ac:dyDescent="0.2">
      <c r="A4666" s="296" t="s">
        <v>221</v>
      </c>
      <c r="B4666" s="297"/>
      <c r="C4666" s="297"/>
      <c r="D4666" s="297"/>
      <c r="E4666" s="297"/>
      <c r="F4666" s="297"/>
      <c r="G4666" s="298">
        <v>15.7</v>
      </c>
    </row>
    <row r="4667" spans="1:7" x14ac:dyDescent="0.2">
      <c r="A4667" s="296" t="s">
        <v>222</v>
      </c>
      <c r="B4667" s="297"/>
      <c r="C4667" s="297"/>
      <c r="D4667" s="297"/>
      <c r="E4667" s="297"/>
      <c r="F4667" s="297"/>
      <c r="G4667" s="299">
        <f>ROUND(G4665*G4666,2)</f>
        <v>590.48</v>
      </c>
    </row>
    <row r="4668" spans="1:7" x14ac:dyDescent="0.2">
      <c r="A4668" s="300"/>
      <c r="B4668" s="301"/>
      <c r="C4668" s="301"/>
      <c r="D4668" s="301"/>
      <c r="E4668" s="301"/>
      <c r="F4668" s="301"/>
      <c r="G4668" s="302"/>
    </row>
    <row r="4669" spans="1:7" ht="63.75" x14ac:dyDescent="0.2">
      <c r="A4669" s="287" t="s">
        <v>875</v>
      </c>
      <c r="B4669" s="290" t="s">
        <v>876</v>
      </c>
      <c r="C4669" s="291" t="s">
        <v>207</v>
      </c>
      <c r="D4669" s="291" t="s">
        <v>40</v>
      </c>
      <c r="E4669" s="292"/>
      <c r="F4669" s="283"/>
      <c r="G4669" s="293"/>
    </row>
    <row r="4670" spans="1:7" ht="63.75" x14ac:dyDescent="0.2">
      <c r="A4670" s="294">
        <v>1018</v>
      </c>
      <c r="B4670" s="284" t="s">
        <v>1487</v>
      </c>
      <c r="C4670" s="295" t="s">
        <v>224</v>
      </c>
      <c r="D4670" s="295" t="s">
        <v>40</v>
      </c>
      <c r="E4670" s="292">
        <v>1.0149999999999999</v>
      </c>
      <c r="F4670" s="283">
        <v>53.93</v>
      </c>
      <c r="G4670" s="293">
        <v>54.74</v>
      </c>
    </row>
    <row r="4671" spans="1:7" ht="25.5" x14ac:dyDescent="0.2">
      <c r="A4671" s="294">
        <v>21127</v>
      </c>
      <c r="B4671" s="284" t="s">
        <v>1481</v>
      </c>
      <c r="C4671" s="295" t="s">
        <v>224</v>
      </c>
      <c r="D4671" s="295" t="s">
        <v>35</v>
      </c>
      <c r="E4671" s="292">
        <v>8.9999999999999993E-3</v>
      </c>
      <c r="F4671" s="283">
        <v>7.82</v>
      </c>
      <c r="G4671" s="293">
        <v>7.0000000000000007E-2</v>
      </c>
    </row>
    <row r="4672" spans="1:7" ht="25.5" x14ac:dyDescent="0.2">
      <c r="A4672" s="294" t="s">
        <v>253</v>
      </c>
      <c r="B4672" s="284" t="s">
        <v>254</v>
      </c>
      <c r="C4672" s="295" t="s">
        <v>207</v>
      </c>
      <c r="D4672" s="295" t="s">
        <v>210</v>
      </c>
      <c r="E4672" s="292">
        <v>8.3000000000000004E-2</v>
      </c>
      <c r="F4672" s="283">
        <v>20.85</v>
      </c>
      <c r="G4672" s="293">
        <v>1.73</v>
      </c>
    </row>
    <row r="4673" spans="1:7" ht="25.5" x14ac:dyDescent="0.2">
      <c r="A4673" s="294" t="s">
        <v>255</v>
      </c>
      <c r="B4673" s="284" t="s">
        <v>256</v>
      </c>
      <c r="C4673" s="295" t="s">
        <v>207</v>
      </c>
      <c r="D4673" s="295" t="s">
        <v>210</v>
      </c>
      <c r="E4673" s="292">
        <v>8.3000000000000004E-2</v>
      </c>
      <c r="F4673" s="283">
        <v>25.93</v>
      </c>
      <c r="G4673" s="293">
        <v>2.15</v>
      </c>
    </row>
    <row r="4674" spans="1:7" x14ac:dyDescent="0.2">
      <c r="A4674" s="296" t="s">
        <v>213</v>
      </c>
      <c r="B4674" s="297"/>
      <c r="C4674" s="297"/>
      <c r="D4674" s="297"/>
      <c r="E4674" s="297"/>
      <c r="F4674" s="297"/>
      <c r="G4674" s="298">
        <v>2.34</v>
      </c>
    </row>
    <row r="4675" spans="1:7" x14ac:dyDescent="0.2">
      <c r="A4675" s="296" t="s">
        <v>214</v>
      </c>
      <c r="B4675" s="297"/>
      <c r="C4675" s="297"/>
      <c r="D4675" s="297"/>
      <c r="E4675" s="297"/>
      <c r="F4675" s="297"/>
      <c r="G4675" s="298">
        <v>56.349999999999994</v>
      </c>
    </row>
    <row r="4676" spans="1:7" x14ac:dyDescent="0.2">
      <c r="A4676" s="296" t="s">
        <v>215</v>
      </c>
      <c r="B4676" s="297"/>
      <c r="C4676" s="297"/>
      <c r="D4676" s="297"/>
      <c r="E4676" s="297"/>
      <c r="F4676" s="297"/>
      <c r="G4676" s="299">
        <v>58.69</v>
      </c>
    </row>
    <row r="4677" spans="1:7" x14ac:dyDescent="0.2">
      <c r="A4677" s="296" t="s">
        <v>2158</v>
      </c>
      <c r="B4677" s="297"/>
      <c r="C4677" s="297"/>
      <c r="D4677" s="297"/>
      <c r="E4677" s="297"/>
      <c r="F4677" s="297"/>
      <c r="G4677" s="298">
        <v>2.69</v>
      </c>
    </row>
    <row r="4678" spans="1:7" x14ac:dyDescent="0.2">
      <c r="A4678" s="296" t="s">
        <v>217</v>
      </c>
      <c r="B4678" s="297"/>
      <c r="C4678" s="297"/>
      <c r="D4678" s="297"/>
      <c r="E4678" s="297"/>
      <c r="F4678" s="297"/>
      <c r="G4678" s="298">
        <v>12.889999999999999</v>
      </c>
    </row>
    <row r="4679" spans="1:7" x14ac:dyDescent="0.2">
      <c r="A4679" s="296" t="s">
        <v>218</v>
      </c>
      <c r="B4679" s="297"/>
      <c r="C4679" s="297"/>
      <c r="D4679" s="297"/>
      <c r="E4679" s="297"/>
      <c r="F4679" s="297"/>
      <c r="G4679" s="298">
        <v>0</v>
      </c>
    </row>
    <row r="4680" spans="1:7" x14ac:dyDescent="0.2">
      <c r="A4680" s="296" t="s">
        <v>219</v>
      </c>
      <c r="B4680" s="297"/>
      <c r="C4680" s="297"/>
      <c r="D4680" s="297"/>
      <c r="E4680" s="297"/>
      <c r="F4680" s="297"/>
      <c r="G4680" s="298">
        <v>15.579999999999998</v>
      </c>
    </row>
    <row r="4681" spans="1:7" x14ac:dyDescent="0.2">
      <c r="A4681" s="296" t="s">
        <v>220</v>
      </c>
      <c r="B4681" s="297"/>
      <c r="C4681" s="297"/>
      <c r="D4681" s="297"/>
      <c r="E4681" s="297"/>
      <c r="F4681" s="297"/>
      <c r="G4681" s="299">
        <f>ROUND(G4676+G4680,2)</f>
        <v>74.27</v>
      </c>
    </row>
    <row r="4682" spans="1:7" x14ac:dyDescent="0.2">
      <c r="A4682" s="296" t="s">
        <v>221</v>
      </c>
      <c r="B4682" s="297"/>
      <c r="C4682" s="297"/>
      <c r="D4682" s="297"/>
      <c r="E4682" s="297"/>
      <c r="F4682" s="297"/>
      <c r="G4682" s="298">
        <v>89.6</v>
      </c>
    </row>
    <row r="4683" spans="1:7" x14ac:dyDescent="0.2">
      <c r="A4683" s="296" t="s">
        <v>222</v>
      </c>
      <c r="B4683" s="297"/>
      <c r="C4683" s="297"/>
      <c r="D4683" s="297"/>
      <c r="E4683" s="297"/>
      <c r="F4683" s="297"/>
      <c r="G4683" s="299">
        <f>ROUND(G4681*G4682,2)</f>
        <v>6654.59</v>
      </c>
    </row>
    <row r="4684" spans="1:7" x14ac:dyDescent="0.2">
      <c r="A4684" s="300"/>
      <c r="B4684" s="301"/>
      <c r="C4684" s="301"/>
      <c r="D4684" s="301"/>
      <c r="E4684" s="301"/>
      <c r="F4684" s="301"/>
      <c r="G4684" s="302"/>
    </row>
    <row r="4685" spans="1:7" ht="63.75" x14ac:dyDescent="0.2">
      <c r="A4685" s="287" t="s">
        <v>877</v>
      </c>
      <c r="B4685" s="290" t="s">
        <v>878</v>
      </c>
      <c r="C4685" s="291" t="s">
        <v>207</v>
      </c>
      <c r="D4685" s="291" t="s">
        <v>40</v>
      </c>
      <c r="E4685" s="292"/>
      <c r="F4685" s="283"/>
      <c r="G4685" s="293"/>
    </row>
    <row r="4686" spans="1:7" ht="25.5" x14ac:dyDescent="0.2">
      <c r="A4686" s="294">
        <v>21127</v>
      </c>
      <c r="B4686" s="284" t="s">
        <v>1481</v>
      </c>
      <c r="C4686" s="295" t="s">
        <v>224</v>
      </c>
      <c r="D4686" s="295" t="s">
        <v>35</v>
      </c>
      <c r="E4686" s="292">
        <v>8.9999999999999993E-3</v>
      </c>
      <c r="F4686" s="283">
        <v>7.82</v>
      </c>
      <c r="G4686" s="293">
        <v>7.0000000000000007E-2</v>
      </c>
    </row>
    <row r="4687" spans="1:7" ht="25.5" x14ac:dyDescent="0.2">
      <c r="A4687" s="294" t="s">
        <v>253</v>
      </c>
      <c r="B4687" s="284" t="s">
        <v>254</v>
      </c>
      <c r="C4687" s="295" t="s">
        <v>207</v>
      </c>
      <c r="D4687" s="295" t="s">
        <v>210</v>
      </c>
      <c r="E4687" s="292">
        <v>0.12280000000000001</v>
      </c>
      <c r="F4687" s="283">
        <v>20.85</v>
      </c>
      <c r="G4687" s="293">
        <v>2.56</v>
      </c>
    </row>
    <row r="4688" spans="1:7" ht="25.5" x14ac:dyDescent="0.2">
      <c r="A4688" s="294" t="s">
        <v>255</v>
      </c>
      <c r="B4688" s="284" t="s">
        <v>256</v>
      </c>
      <c r="C4688" s="295" t="s">
        <v>207</v>
      </c>
      <c r="D4688" s="295" t="s">
        <v>210</v>
      </c>
      <c r="E4688" s="292">
        <v>0.12280000000000001</v>
      </c>
      <c r="F4688" s="283">
        <v>25.93</v>
      </c>
      <c r="G4688" s="293">
        <v>3.18</v>
      </c>
    </row>
    <row r="4689" spans="1:7" ht="63.75" x14ac:dyDescent="0.2">
      <c r="A4689" s="294">
        <v>998</v>
      </c>
      <c r="B4689" s="284" t="s">
        <v>1488</v>
      </c>
      <c r="C4689" s="295" t="s">
        <v>224</v>
      </c>
      <c r="D4689" s="295" t="s">
        <v>40</v>
      </c>
      <c r="E4689" s="292">
        <v>1.0149999999999999</v>
      </c>
      <c r="F4689" s="283">
        <v>97.95</v>
      </c>
      <c r="G4689" s="293">
        <v>99.42</v>
      </c>
    </row>
    <row r="4690" spans="1:7" x14ac:dyDescent="0.2">
      <c r="A4690" s="296" t="s">
        <v>213</v>
      </c>
      <c r="B4690" s="297"/>
      <c r="C4690" s="297"/>
      <c r="D4690" s="297"/>
      <c r="E4690" s="297"/>
      <c r="F4690" s="297"/>
      <c r="G4690" s="298">
        <v>3.46</v>
      </c>
    </row>
    <row r="4691" spans="1:7" x14ac:dyDescent="0.2">
      <c r="A4691" s="296" t="s">
        <v>214</v>
      </c>
      <c r="B4691" s="297"/>
      <c r="C4691" s="297"/>
      <c r="D4691" s="297"/>
      <c r="E4691" s="297"/>
      <c r="F4691" s="297"/>
      <c r="G4691" s="298">
        <v>101.77000000000001</v>
      </c>
    </row>
    <row r="4692" spans="1:7" x14ac:dyDescent="0.2">
      <c r="A4692" s="296" t="s">
        <v>215</v>
      </c>
      <c r="B4692" s="297"/>
      <c r="C4692" s="297"/>
      <c r="D4692" s="297"/>
      <c r="E4692" s="297"/>
      <c r="F4692" s="297"/>
      <c r="G4692" s="299">
        <v>105.23</v>
      </c>
    </row>
    <row r="4693" spans="1:7" x14ac:dyDescent="0.2">
      <c r="A4693" s="296" t="s">
        <v>2158</v>
      </c>
      <c r="B4693" s="297"/>
      <c r="C4693" s="297"/>
      <c r="D4693" s="297"/>
      <c r="E4693" s="297"/>
      <c r="F4693" s="297"/>
      <c r="G4693" s="298">
        <v>3.98</v>
      </c>
    </row>
    <row r="4694" spans="1:7" x14ac:dyDescent="0.2">
      <c r="A4694" s="296" t="s">
        <v>217</v>
      </c>
      <c r="B4694" s="297"/>
      <c r="C4694" s="297"/>
      <c r="D4694" s="297"/>
      <c r="E4694" s="297"/>
      <c r="F4694" s="297"/>
      <c r="G4694" s="298">
        <v>22.939999999776482</v>
      </c>
    </row>
    <row r="4695" spans="1:7" x14ac:dyDescent="0.2">
      <c r="A4695" s="296" t="s">
        <v>218</v>
      </c>
      <c r="B4695" s="297"/>
      <c r="C4695" s="297"/>
      <c r="D4695" s="297"/>
      <c r="E4695" s="297"/>
      <c r="F4695" s="297"/>
      <c r="G4695" s="298">
        <v>0</v>
      </c>
    </row>
    <row r="4696" spans="1:7" x14ac:dyDescent="0.2">
      <c r="A4696" s="296" t="s">
        <v>219</v>
      </c>
      <c r="B4696" s="297"/>
      <c r="C4696" s="297"/>
      <c r="D4696" s="297"/>
      <c r="E4696" s="297"/>
      <c r="F4696" s="297"/>
      <c r="G4696" s="298">
        <v>26.92</v>
      </c>
    </row>
    <row r="4697" spans="1:7" x14ac:dyDescent="0.2">
      <c r="A4697" s="296" t="s">
        <v>220</v>
      </c>
      <c r="B4697" s="297"/>
      <c r="C4697" s="297"/>
      <c r="D4697" s="297"/>
      <c r="E4697" s="297"/>
      <c r="F4697" s="297"/>
      <c r="G4697" s="299">
        <f>ROUND(G4692+G4696,2)</f>
        <v>132.15</v>
      </c>
    </row>
    <row r="4698" spans="1:7" x14ac:dyDescent="0.2">
      <c r="A4698" s="296" t="s">
        <v>221</v>
      </c>
      <c r="B4698" s="297"/>
      <c r="C4698" s="297"/>
      <c r="D4698" s="297"/>
      <c r="E4698" s="297"/>
      <c r="F4698" s="297"/>
      <c r="G4698" s="298">
        <v>111.1</v>
      </c>
    </row>
    <row r="4699" spans="1:7" x14ac:dyDescent="0.2">
      <c r="A4699" s="296" t="s">
        <v>222</v>
      </c>
      <c r="B4699" s="297"/>
      <c r="C4699" s="297"/>
      <c r="D4699" s="297"/>
      <c r="E4699" s="297"/>
      <c r="F4699" s="297"/>
      <c r="G4699" s="299">
        <f>ROUND(G4697*G4698,2)</f>
        <v>14681.87</v>
      </c>
    </row>
    <row r="4700" spans="1:7" x14ac:dyDescent="0.2">
      <c r="A4700" s="300"/>
      <c r="B4700" s="301"/>
      <c r="C4700" s="301"/>
      <c r="D4700" s="301"/>
      <c r="E4700" s="301"/>
      <c r="F4700" s="301"/>
      <c r="G4700" s="302"/>
    </row>
    <row r="4701" spans="1:7" x14ac:dyDescent="0.2">
      <c r="A4701" s="287" t="s">
        <v>879</v>
      </c>
      <c r="B4701" s="288" t="s">
        <v>880</v>
      </c>
      <c r="C4701" s="288"/>
      <c r="D4701" s="288"/>
      <c r="E4701" s="288"/>
      <c r="F4701" s="288"/>
      <c r="G4701" s="289"/>
    </row>
    <row r="4702" spans="1:7" ht="51" x14ac:dyDescent="0.2">
      <c r="A4702" s="287" t="s">
        <v>881</v>
      </c>
      <c r="B4702" s="290" t="s">
        <v>882</v>
      </c>
      <c r="C4702" s="291" t="s">
        <v>207</v>
      </c>
      <c r="D4702" s="291" t="s">
        <v>35</v>
      </c>
      <c r="E4702" s="292"/>
      <c r="F4702" s="283"/>
      <c r="G4702" s="293"/>
    </row>
    <row r="4703" spans="1:7" ht="51" x14ac:dyDescent="0.2">
      <c r="A4703" s="294" t="s">
        <v>1489</v>
      </c>
      <c r="B4703" s="284" t="s">
        <v>1490</v>
      </c>
      <c r="C4703" s="295" t="s">
        <v>207</v>
      </c>
      <c r="D4703" s="295" t="s">
        <v>35</v>
      </c>
      <c r="E4703" s="292">
        <v>1</v>
      </c>
      <c r="F4703" s="283">
        <v>10.79</v>
      </c>
      <c r="G4703" s="293">
        <v>10.79</v>
      </c>
    </row>
    <row r="4704" spans="1:7" ht="38.25" x14ac:dyDescent="0.2">
      <c r="A4704" s="294" t="s">
        <v>1491</v>
      </c>
      <c r="B4704" s="284" t="s">
        <v>1492</v>
      </c>
      <c r="C4704" s="295" t="s">
        <v>207</v>
      </c>
      <c r="D4704" s="295" t="s">
        <v>35</v>
      </c>
      <c r="E4704" s="292">
        <v>1</v>
      </c>
      <c r="F4704" s="283">
        <v>18.32</v>
      </c>
      <c r="G4704" s="293">
        <v>18.32</v>
      </c>
    </row>
    <row r="4705" spans="1:7" x14ac:dyDescent="0.2">
      <c r="A4705" s="296" t="s">
        <v>213</v>
      </c>
      <c r="B4705" s="297"/>
      <c r="C4705" s="297"/>
      <c r="D4705" s="297"/>
      <c r="E4705" s="297"/>
      <c r="F4705" s="297"/>
      <c r="G4705" s="298">
        <v>10.14</v>
      </c>
    </row>
    <row r="4706" spans="1:7" x14ac:dyDescent="0.2">
      <c r="A4706" s="296" t="s">
        <v>214</v>
      </c>
      <c r="B4706" s="297"/>
      <c r="C4706" s="297"/>
      <c r="D4706" s="297"/>
      <c r="E4706" s="297"/>
      <c r="F4706" s="297"/>
      <c r="G4706" s="298">
        <v>18.97</v>
      </c>
    </row>
    <row r="4707" spans="1:7" x14ac:dyDescent="0.2">
      <c r="A4707" s="296" t="s">
        <v>215</v>
      </c>
      <c r="B4707" s="297"/>
      <c r="C4707" s="297"/>
      <c r="D4707" s="297"/>
      <c r="E4707" s="297"/>
      <c r="F4707" s="297"/>
      <c r="G4707" s="299">
        <v>29.11</v>
      </c>
    </row>
    <row r="4708" spans="1:7" x14ac:dyDescent="0.2">
      <c r="A4708" s="296" t="s">
        <v>2158</v>
      </c>
      <c r="B4708" s="297"/>
      <c r="C4708" s="297"/>
      <c r="D4708" s="297"/>
      <c r="E4708" s="297"/>
      <c r="F4708" s="297"/>
      <c r="G4708" s="298">
        <v>11.669999999776483</v>
      </c>
    </row>
    <row r="4709" spans="1:7" x14ac:dyDescent="0.2">
      <c r="A4709" s="296" t="s">
        <v>217</v>
      </c>
      <c r="B4709" s="297"/>
      <c r="C4709" s="297"/>
      <c r="D4709" s="297"/>
      <c r="E4709" s="297"/>
      <c r="F4709" s="297"/>
      <c r="G4709" s="298">
        <v>8.56</v>
      </c>
    </row>
    <row r="4710" spans="1:7" x14ac:dyDescent="0.2">
      <c r="A4710" s="296" t="s">
        <v>218</v>
      </c>
      <c r="B4710" s="297"/>
      <c r="C4710" s="297"/>
      <c r="D4710" s="297"/>
      <c r="E4710" s="297"/>
      <c r="F4710" s="297"/>
      <c r="G4710" s="298">
        <v>0</v>
      </c>
    </row>
    <row r="4711" spans="1:7" x14ac:dyDescent="0.2">
      <c r="A4711" s="296" t="s">
        <v>219</v>
      </c>
      <c r="B4711" s="297"/>
      <c r="C4711" s="297"/>
      <c r="D4711" s="297"/>
      <c r="E4711" s="297"/>
      <c r="F4711" s="297"/>
      <c r="G4711" s="298">
        <v>20.230000000000004</v>
      </c>
    </row>
    <row r="4712" spans="1:7" x14ac:dyDescent="0.2">
      <c r="A4712" s="296" t="s">
        <v>220</v>
      </c>
      <c r="B4712" s="297"/>
      <c r="C4712" s="297"/>
      <c r="D4712" s="297"/>
      <c r="E4712" s="297"/>
      <c r="F4712" s="297"/>
      <c r="G4712" s="299">
        <f>ROUND(G4707+G4711,2)</f>
        <v>49.34</v>
      </c>
    </row>
    <row r="4713" spans="1:7" x14ac:dyDescent="0.2">
      <c r="A4713" s="296" t="s">
        <v>221</v>
      </c>
      <c r="B4713" s="297"/>
      <c r="C4713" s="297"/>
      <c r="D4713" s="297"/>
      <c r="E4713" s="297"/>
      <c r="F4713" s="297"/>
      <c r="G4713" s="298">
        <v>9</v>
      </c>
    </row>
    <row r="4714" spans="1:7" x14ac:dyDescent="0.2">
      <c r="A4714" s="296" t="s">
        <v>222</v>
      </c>
      <c r="B4714" s="297"/>
      <c r="C4714" s="297"/>
      <c r="D4714" s="297"/>
      <c r="E4714" s="297"/>
      <c r="F4714" s="297"/>
      <c r="G4714" s="299">
        <f>ROUND(G4712*G4713,2)</f>
        <v>444.06</v>
      </c>
    </row>
    <row r="4715" spans="1:7" x14ac:dyDescent="0.2">
      <c r="A4715" s="300"/>
      <c r="B4715" s="301"/>
      <c r="C4715" s="301"/>
      <c r="D4715" s="301"/>
      <c r="E4715" s="301"/>
      <c r="F4715" s="301"/>
      <c r="G4715" s="302"/>
    </row>
    <row r="4716" spans="1:7" ht="51" x14ac:dyDescent="0.2">
      <c r="A4716" s="287" t="s">
        <v>883</v>
      </c>
      <c r="B4716" s="290" t="s">
        <v>884</v>
      </c>
      <c r="C4716" s="291" t="s">
        <v>207</v>
      </c>
      <c r="D4716" s="291" t="s">
        <v>35</v>
      </c>
      <c r="E4716" s="292"/>
      <c r="F4716" s="283"/>
      <c r="G4716" s="293"/>
    </row>
    <row r="4717" spans="1:7" ht="51" x14ac:dyDescent="0.2">
      <c r="A4717" s="294" t="s">
        <v>1489</v>
      </c>
      <c r="B4717" s="284" t="s">
        <v>1490</v>
      </c>
      <c r="C4717" s="295" t="s">
        <v>207</v>
      </c>
      <c r="D4717" s="295" t="s">
        <v>35</v>
      </c>
      <c r="E4717" s="292">
        <v>1</v>
      </c>
      <c r="F4717" s="283">
        <v>10.79</v>
      </c>
      <c r="G4717" s="293">
        <v>10.79</v>
      </c>
    </row>
    <row r="4718" spans="1:7" ht="38.25" x14ac:dyDescent="0.2">
      <c r="A4718" s="294" t="s">
        <v>1493</v>
      </c>
      <c r="B4718" s="284" t="s">
        <v>1494</v>
      </c>
      <c r="C4718" s="295" t="s">
        <v>207</v>
      </c>
      <c r="D4718" s="295" t="s">
        <v>35</v>
      </c>
      <c r="E4718" s="292">
        <v>1</v>
      </c>
      <c r="F4718" s="283">
        <v>23.33</v>
      </c>
      <c r="G4718" s="293">
        <v>23.33</v>
      </c>
    </row>
    <row r="4719" spans="1:7" x14ac:dyDescent="0.2">
      <c r="A4719" s="296" t="s">
        <v>213</v>
      </c>
      <c r="B4719" s="297"/>
      <c r="C4719" s="297"/>
      <c r="D4719" s="297"/>
      <c r="E4719" s="297"/>
      <c r="F4719" s="297"/>
      <c r="G4719" s="298">
        <v>12.54</v>
      </c>
    </row>
    <row r="4720" spans="1:7" x14ac:dyDescent="0.2">
      <c r="A4720" s="296" t="s">
        <v>214</v>
      </c>
      <c r="B4720" s="297"/>
      <c r="C4720" s="297"/>
      <c r="D4720" s="297"/>
      <c r="E4720" s="297"/>
      <c r="F4720" s="297"/>
      <c r="G4720" s="298">
        <v>21.57</v>
      </c>
    </row>
    <row r="4721" spans="1:7" x14ac:dyDescent="0.2">
      <c r="A4721" s="296" t="s">
        <v>215</v>
      </c>
      <c r="B4721" s="297"/>
      <c r="C4721" s="297"/>
      <c r="D4721" s="297"/>
      <c r="E4721" s="297"/>
      <c r="F4721" s="297"/>
      <c r="G4721" s="299">
        <v>34.11</v>
      </c>
    </row>
    <row r="4722" spans="1:7" x14ac:dyDescent="0.2">
      <c r="A4722" s="296" t="s">
        <v>2158</v>
      </c>
      <c r="B4722" s="297"/>
      <c r="C4722" s="297"/>
      <c r="D4722" s="297"/>
      <c r="E4722" s="297"/>
      <c r="F4722" s="297"/>
      <c r="G4722" s="298">
        <v>14.429999999776483</v>
      </c>
    </row>
    <row r="4723" spans="1:7" x14ac:dyDescent="0.2">
      <c r="A4723" s="296" t="s">
        <v>217</v>
      </c>
      <c r="B4723" s="297"/>
      <c r="C4723" s="297"/>
      <c r="D4723" s="297"/>
      <c r="E4723" s="297"/>
      <c r="F4723" s="297"/>
      <c r="G4723" s="298">
        <v>10.19</v>
      </c>
    </row>
    <row r="4724" spans="1:7" x14ac:dyDescent="0.2">
      <c r="A4724" s="296" t="s">
        <v>218</v>
      </c>
      <c r="B4724" s="297"/>
      <c r="C4724" s="297"/>
      <c r="D4724" s="297"/>
      <c r="E4724" s="297"/>
      <c r="F4724" s="297"/>
      <c r="G4724" s="298">
        <v>0</v>
      </c>
    </row>
    <row r="4725" spans="1:7" x14ac:dyDescent="0.2">
      <c r="A4725" s="296" t="s">
        <v>219</v>
      </c>
      <c r="B4725" s="297"/>
      <c r="C4725" s="297"/>
      <c r="D4725" s="297"/>
      <c r="E4725" s="297"/>
      <c r="F4725" s="297"/>
      <c r="G4725" s="298">
        <v>24.619999999999997</v>
      </c>
    </row>
    <row r="4726" spans="1:7" x14ac:dyDescent="0.2">
      <c r="A4726" s="296" t="s">
        <v>220</v>
      </c>
      <c r="B4726" s="297"/>
      <c r="C4726" s="297"/>
      <c r="D4726" s="297"/>
      <c r="E4726" s="297"/>
      <c r="F4726" s="297"/>
      <c r="G4726" s="299">
        <f>ROUND(G4721+G4725,2)</f>
        <v>58.73</v>
      </c>
    </row>
    <row r="4727" spans="1:7" x14ac:dyDescent="0.2">
      <c r="A4727" s="296" t="s">
        <v>221</v>
      </c>
      <c r="B4727" s="297"/>
      <c r="C4727" s="297"/>
      <c r="D4727" s="297"/>
      <c r="E4727" s="297"/>
      <c r="F4727" s="297"/>
      <c r="G4727" s="298">
        <v>31</v>
      </c>
    </row>
    <row r="4728" spans="1:7" x14ac:dyDescent="0.2">
      <c r="A4728" s="296" t="s">
        <v>222</v>
      </c>
      <c r="B4728" s="297"/>
      <c r="C4728" s="297"/>
      <c r="D4728" s="297"/>
      <c r="E4728" s="297"/>
      <c r="F4728" s="297"/>
      <c r="G4728" s="299">
        <f>ROUND(G4726*G4727,2)</f>
        <v>1820.63</v>
      </c>
    </row>
    <row r="4729" spans="1:7" x14ac:dyDescent="0.2">
      <c r="A4729" s="300"/>
      <c r="B4729" s="301"/>
      <c r="C4729" s="301"/>
      <c r="D4729" s="301"/>
      <c r="E4729" s="301"/>
      <c r="F4729" s="301"/>
      <c r="G4729" s="302"/>
    </row>
    <row r="4730" spans="1:7" ht="51" x14ac:dyDescent="0.2">
      <c r="A4730" s="287" t="s">
        <v>885</v>
      </c>
      <c r="B4730" s="290" t="s">
        <v>886</v>
      </c>
      <c r="C4730" s="291" t="s">
        <v>207</v>
      </c>
      <c r="D4730" s="291" t="s">
        <v>35</v>
      </c>
      <c r="E4730" s="292"/>
      <c r="F4730" s="283"/>
      <c r="G4730" s="293"/>
    </row>
    <row r="4731" spans="1:7" ht="51" x14ac:dyDescent="0.2">
      <c r="A4731" s="294" t="s">
        <v>1489</v>
      </c>
      <c r="B4731" s="284" t="s">
        <v>1490</v>
      </c>
      <c r="C4731" s="295" t="s">
        <v>207</v>
      </c>
      <c r="D4731" s="295" t="s">
        <v>35</v>
      </c>
      <c r="E4731" s="292">
        <v>1</v>
      </c>
      <c r="F4731" s="283">
        <v>10.79</v>
      </c>
      <c r="G4731" s="293">
        <v>10.79</v>
      </c>
    </row>
    <row r="4732" spans="1:7" ht="38.25" x14ac:dyDescent="0.2">
      <c r="A4732" s="294" t="s">
        <v>1495</v>
      </c>
      <c r="B4732" s="284" t="s">
        <v>1496</v>
      </c>
      <c r="C4732" s="295" t="s">
        <v>207</v>
      </c>
      <c r="D4732" s="295" t="s">
        <v>35</v>
      </c>
      <c r="E4732" s="292">
        <v>1</v>
      </c>
      <c r="F4732" s="283">
        <v>25.7</v>
      </c>
      <c r="G4732" s="293">
        <v>25.7</v>
      </c>
    </row>
    <row r="4733" spans="1:7" x14ac:dyDescent="0.2">
      <c r="A4733" s="296" t="s">
        <v>213</v>
      </c>
      <c r="B4733" s="297"/>
      <c r="C4733" s="297"/>
      <c r="D4733" s="297"/>
      <c r="E4733" s="297"/>
      <c r="F4733" s="297"/>
      <c r="G4733" s="298">
        <v>12.54</v>
      </c>
    </row>
    <row r="4734" spans="1:7" x14ac:dyDescent="0.2">
      <c r="A4734" s="296" t="s">
        <v>214</v>
      </c>
      <c r="B4734" s="297"/>
      <c r="C4734" s="297"/>
      <c r="D4734" s="297"/>
      <c r="E4734" s="297"/>
      <c r="F4734" s="297"/>
      <c r="G4734" s="298">
        <v>23.939999999999998</v>
      </c>
    </row>
    <row r="4735" spans="1:7" x14ac:dyDescent="0.2">
      <c r="A4735" s="296" t="s">
        <v>215</v>
      </c>
      <c r="B4735" s="297"/>
      <c r="C4735" s="297"/>
      <c r="D4735" s="297"/>
      <c r="E4735" s="297"/>
      <c r="F4735" s="297"/>
      <c r="G4735" s="299">
        <v>36.479999999999997</v>
      </c>
    </row>
    <row r="4736" spans="1:7" x14ac:dyDescent="0.2">
      <c r="A4736" s="296" t="s">
        <v>2158</v>
      </c>
      <c r="B4736" s="297"/>
      <c r="C4736" s="297"/>
      <c r="D4736" s="297"/>
      <c r="E4736" s="297"/>
      <c r="F4736" s="297"/>
      <c r="G4736" s="298">
        <v>14.420000000000007</v>
      </c>
    </row>
    <row r="4737" spans="1:7" x14ac:dyDescent="0.2">
      <c r="A4737" s="296" t="s">
        <v>217</v>
      </c>
      <c r="B4737" s="297"/>
      <c r="C4737" s="297"/>
      <c r="D4737" s="297"/>
      <c r="E4737" s="297"/>
      <c r="F4737" s="297"/>
      <c r="G4737" s="298">
        <v>10.69</v>
      </c>
    </row>
    <row r="4738" spans="1:7" x14ac:dyDescent="0.2">
      <c r="A4738" s="296" t="s">
        <v>218</v>
      </c>
      <c r="B4738" s="297"/>
      <c r="C4738" s="297"/>
      <c r="D4738" s="297"/>
      <c r="E4738" s="297"/>
      <c r="F4738" s="297"/>
      <c r="G4738" s="298">
        <v>0</v>
      </c>
    </row>
    <row r="4739" spans="1:7" x14ac:dyDescent="0.2">
      <c r="A4739" s="296" t="s">
        <v>219</v>
      </c>
      <c r="B4739" s="297"/>
      <c r="C4739" s="297"/>
      <c r="D4739" s="297"/>
      <c r="E4739" s="297"/>
      <c r="F4739" s="297"/>
      <c r="G4739" s="298">
        <v>25.110000000000007</v>
      </c>
    </row>
    <row r="4740" spans="1:7" x14ac:dyDescent="0.2">
      <c r="A4740" s="296" t="s">
        <v>220</v>
      </c>
      <c r="B4740" s="297"/>
      <c r="C4740" s="297"/>
      <c r="D4740" s="297"/>
      <c r="E4740" s="297"/>
      <c r="F4740" s="297"/>
      <c r="G4740" s="299">
        <f>ROUND(G4735+G4739,2)</f>
        <v>61.59</v>
      </c>
    </row>
    <row r="4741" spans="1:7" x14ac:dyDescent="0.2">
      <c r="A4741" s="296" t="s">
        <v>221</v>
      </c>
      <c r="B4741" s="297"/>
      <c r="C4741" s="297"/>
      <c r="D4741" s="297"/>
      <c r="E4741" s="297"/>
      <c r="F4741" s="297"/>
      <c r="G4741" s="298">
        <v>2</v>
      </c>
    </row>
    <row r="4742" spans="1:7" x14ac:dyDescent="0.2">
      <c r="A4742" s="296" t="s">
        <v>222</v>
      </c>
      <c r="B4742" s="297"/>
      <c r="C4742" s="297"/>
      <c r="D4742" s="297"/>
      <c r="E4742" s="297"/>
      <c r="F4742" s="297"/>
      <c r="G4742" s="299">
        <f>ROUND(G4740*G4741,2)</f>
        <v>123.18</v>
      </c>
    </row>
    <row r="4743" spans="1:7" x14ac:dyDescent="0.2">
      <c r="A4743" s="300"/>
      <c r="B4743" s="301"/>
      <c r="C4743" s="301"/>
      <c r="D4743" s="301"/>
      <c r="E4743" s="301"/>
      <c r="F4743" s="301"/>
      <c r="G4743" s="302"/>
    </row>
    <row r="4744" spans="1:7" ht="51" x14ac:dyDescent="0.2">
      <c r="A4744" s="287" t="s">
        <v>887</v>
      </c>
      <c r="B4744" s="290" t="s">
        <v>888</v>
      </c>
      <c r="C4744" s="291" t="s">
        <v>207</v>
      </c>
      <c r="D4744" s="291" t="s">
        <v>35</v>
      </c>
      <c r="E4744" s="292"/>
      <c r="F4744" s="283"/>
      <c r="G4744" s="293"/>
    </row>
    <row r="4745" spans="1:7" ht="51" x14ac:dyDescent="0.2">
      <c r="A4745" s="294" t="s">
        <v>1489</v>
      </c>
      <c r="B4745" s="284" t="s">
        <v>1490</v>
      </c>
      <c r="C4745" s="295" t="s">
        <v>207</v>
      </c>
      <c r="D4745" s="295" t="s">
        <v>35</v>
      </c>
      <c r="E4745" s="292">
        <v>1</v>
      </c>
      <c r="F4745" s="283">
        <v>10.79</v>
      </c>
      <c r="G4745" s="293">
        <v>10.79</v>
      </c>
    </row>
    <row r="4746" spans="1:7" ht="38.25" x14ac:dyDescent="0.2">
      <c r="A4746" s="294" t="s">
        <v>1497</v>
      </c>
      <c r="B4746" s="284" t="s">
        <v>1498</v>
      </c>
      <c r="C4746" s="295" t="s">
        <v>207</v>
      </c>
      <c r="D4746" s="295" t="s">
        <v>35</v>
      </c>
      <c r="E4746" s="292">
        <v>1</v>
      </c>
      <c r="F4746" s="283">
        <v>43.75</v>
      </c>
      <c r="G4746" s="293">
        <v>43.75</v>
      </c>
    </row>
    <row r="4747" spans="1:7" x14ac:dyDescent="0.2">
      <c r="A4747" s="296" t="s">
        <v>213</v>
      </c>
      <c r="B4747" s="297"/>
      <c r="C4747" s="297"/>
      <c r="D4747" s="297"/>
      <c r="E4747" s="297"/>
      <c r="F4747" s="297"/>
      <c r="G4747" s="298">
        <v>19.72</v>
      </c>
    </row>
    <row r="4748" spans="1:7" x14ac:dyDescent="0.2">
      <c r="A4748" s="296" t="s">
        <v>214</v>
      </c>
      <c r="B4748" s="297"/>
      <c r="C4748" s="297"/>
      <c r="D4748" s="297"/>
      <c r="E4748" s="297"/>
      <c r="F4748" s="297"/>
      <c r="G4748" s="298">
        <v>34.82</v>
      </c>
    </row>
    <row r="4749" spans="1:7" x14ac:dyDescent="0.2">
      <c r="A4749" s="296" t="s">
        <v>215</v>
      </c>
      <c r="B4749" s="297"/>
      <c r="C4749" s="297"/>
      <c r="D4749" s="297"/>
      <c r="E4749" s="297"/>
      <c r="F4749" s="297"/>
      <c r="G4749" s="299">
        <v>54.54</v>
      </c>
    </row>
    <row r="4750" spans="1:7" x14ac:dyDescent="0.2">
      <c r="A4750" s="296" t="s">
        <v>2158</v>
      </c>
      <c r="B4750" s="297"/>
      <c r="C4750" s="297"/>
      <c r="D4750" s="297"/>
      <c r="E4750" s="297"/>
      <c r="F4750" s="297"/>
      <c r="G4750" s="298">
        <v>22.68</v>
      </c>
    </row>
    <row r="4751" spans="1:7" x14ac:dyDescent="0.2">
      <c r="A4751" s="296" t="s">
        <v>217</v>
      </c>
      <c r="B4751" s="297"/>
      <c r="C4751" s="297"/>
      <c r="D4751" s="297"/>
      <c r="E4751" s="297"/>
      <c r="F4751" s="297"/>
      <c r="G4751" s="298">
        <v>16.22</v>
      </c>
    </row>
    <row r="4752" spans="1:7" x14ac:dyDescent="0.2">
      <c r="A4752" s="296" t="s">
        <v>218</v>
      </c>
      <c r="B4752" s="297"/>
      <c r="C4752" s="297"/>
      <c r="D4752" s="297"/>
      <c r="E4752" s="297"/>
      <c r="F4752" s="297"/>
      <c r="G4752" s="298">
        <v>0</v>
      </c>
    </row>
    <row r="4753" spans="1:7" x14ac:dyDescent="0.2">
      <c r="A4753" s="296" t="s">
        <v>219</v>
      </c>
      <c r="B4753" s="297"/>
      <c r="C4753" s="297"/>
      <c r="D4753" s="297"/>
      <c r="E4753" s="297"/>
      <c r="F4753" s="297"/>
      <c r="G4753" s="298">
        <v>38.9</v>
      </c>
    </row>
    <row r="4754" spans="1:7" x14ac:dyDescent="0.2">
      <c r="A4754" s="296" t="s">
        <v>220</v>
      </c>
      <c r="B4754" s="297"/>
      <c r="C4754" s="297"/>
      <c r="D4754" s="297"/>
      <c r="E4754" s="297"/>
      <c r="F4754" s="297"/>
      <c r="G4754" s="299">
        <f>ROUND(G4749+G4753,2)</f>
        <v>93.44</v>
      </c>
    </row>
    <row r="4755" spans="1:7" x14ac:dyDescent="0.2">
      <c r="A4755" s="296" t="s">
        <v>221</v>
      </c>
      <c r="B4755" s="297"/>
      <c r="C4755" s="297"/>
      <c r="D4755" s="297"/>
      <c r="E4755" s="297"/>
      <c r="F4755" s="297"/>
      <c r="G4755" s="298">
        <v>4</v>
      </c>
    </row>
    <row r="4756" spans="1:7" x14ac:dyDescent="0.2">
      <c r="A4756" s="296" t="s">
        <v>222</v>
      </c>
      <c r="B4756" s="297"/>
      <c r="C4756" s="297"/>
      <c r="D4756" s="297"/>
      <c r="E4756" s="297"/>
      <c r="F4756" s="297"/>
      <c r="G4756" s="299">
        <f>ROUND(G4754*G4755,2)</f>
        <v>373.76</v>
      </c>
    </row>
    <row r="4757" spans="1:7" x14ac:dyDescent="0.2">
      <c r="A4757" s="300"/>
      <c r="B4757" s="301"/>
      <c r="C4757" s="301"/>
      <c r="D4757" s="301"/>
      <c r="E4757" s="301"/>
      <c r="F4757" s="301"/>
      <c r="G4757" s="302"/>
    </row>
    <row r="4758" spans="1:7" x14ac:dyDescent="0.2">
      <c r="A4758" s="287" t="s">
        <v>889</v>
      </c>
      <c r="B4758" s="288" t="s">
        <v>90</v>
      </c>
      <c r="C4758" s="288"/>
      <c r="D4758" s="288"/>
      <c r="E4758" s="288"/>
      <c r="F4758" s="288"/>
      <c r="G4758" s="289"/>
    </row>
    <row r="4759" spans="1:7" ht="38.25" x14ac:dyDescent="0.2">
      <c r="A4759" s="287" t="s">
        <v>91</v>
      </c>
      <c r="B4759" s="290" t="s">
        <v>92</v>
      </c>
      <c r="C4759" s="291" t="s">
        <v>207</v>
      </c>
      <c r="D4759" s="291" t="s">
        <v>40</v>
      </c>
      <c r="E4759" s="292"/>
      <c r="F4759" s="283"/>
      <c r="G4759" s="293"/>
    </row>
    <row r="4760" spans="1:7" x14ac:dyDescent="0.2">
      <c r="A4760" s="294">
        <v>867</v>
      </c>
      <c r="B4760" s="284" t="s">
        <v>412</v>
      </c>
      <c r="C4760" s="295" t="s">
        <v>224</v>
      </c>
      <c r="D4760" s="295" t="s">
        <v>40</v>
      </c>
      <c r="E4760" s="292">
        <v>1.05</v>
      </c>
      <c r="F4760" s="283">
        <v>56.7</v>
      </c>
      <c r="G4760" s="293">
        <v>59.54</v>
      </c>
    </row>
    <row r="4761" spans="1:7" ht="25.5" x14ac:dyDescent="0.2">
      <c r="A4761" s="294" t="s">
        <v>253</v>
      </c>
      <c r="B4761" s="284" t="s">
        <v>254</v>
      </c>
      <c r="C4761" s="295" t="s">
        <v>207</v>
      </c>
      <c r="D4761" s="295" t="s">
        <v>210</v>
      </c>
      <c r="E4761" s="292">
        <v>3.3099999999999997E-2</v>
      </c>
      <c r="F4761" s="283">
        <v>20.85</v>
      </c>
      <c r="G4761" s="293">
        <v>0.69</v>
      </c>
    </row>
    <row r="4762" spans="1:7" ht="25.5" x14ac:dyDescent="0.2">
      <c r="A4762" s="294" t="s">
        <v>255</v>
      </c>
      <c r="B4762" s="284" t="s">
        <v>256</v>
      </c>
      <c r="C4762" s="295" t="s">
        <v>207</v>
      </c>
      <c r="D4762" s="295" t="s">
        <v>210</v>
      </c>
      <c r="E4762" s="292">
        <v>3.3099999999999997E-2</v>
      </c>
      <c r="F4762" s="283">
        <v>25.93</v>
      </c>
      <c r="G4762" s="293">
        <v>0.86</v>
      </c>
    </row>
    <row r="4763" spans="1:7" x14ac:dyDescent="0.2">
      <c r="A4763" s="296" t="s">
        <v>213</v>
      </c>
      <c r="B4763" s="297"/>
      <c r="C4763" s="297"/>
      <c r="D4763" s="297"/>
      <c r="E4763" s="297"/>
      <c r="F4763" s="297"/>
      <c r="G4763" s="298">
        <v>0.93</v>
      </c>
    </row>
    <row r="4764" spans="1:7" x14ac:dyDescent="0.2">
      <c r="A4764" s="296" t="s">
        <v>214</v>
      </c>
      <c r="B4764" s="297"/>
      <c r="C4764" s="297"/>
      <c r="D4764" s="297"/>
      <c r="E4764" s="297"/>
      <c r="F4764" s="297"/>
      <c r="G4764" s="298">
        <v>60.15</v>
      </c>
    </row>
    <row r="4765" spans="1:7" x14ac:dyDescent="0.2">
      <c r="A4765" s="296" t="s">
        <v>215</v>
      </c>
      <c r="B4765" s="297"/>
      <c r="C4765" s="297"/>
      <c r="D4765" s="297"/>
      <c r="E4765" s="297"/>
      <c r="F4765" s="297"/>
      <c r="G4765" s="299">
        <v>61.08</v>
      </c>
    </row>
    <row r="4766" spans="1:7" x14ac:dyDescent="0.2">
      <c r="A4766" s="296" t="s">
        <v>2158</v>
      </c>
      <c r="B4766" s="297"/>
      <c r="C4766" s="297"/>
      <c r="D4766" s="297"/>
      <c r="E4766" s="297"/>
      <c r="F4766" s="297"/>
      <c r="G4766" s="298">
        <v>1.07</v>
      </c>
    </row>
    <row r="4767" spans="1:7" x14ac:dyDescent="0.2">
      <c r="A4767" s="296" t="s">
        <v>217</v>
      </c>
      <c r="B4767" s="297"/>
      <c r="C4767" s="297"/>
      <c r="D4767" s="297"/>
      <c r="E4767" s="297"/>
      <c r="F4767" s="297"/>
      <c r="G4767" s="298">
        <v>13.059999999776483</v>
      </c>
    </row>
    <row r="4768" spans="1:7" x14ac:dyDescent="0.2">
      <c r="A4768" s="296" t="s">
        <v>218</v>
      </c>
      <c r="B4768" s="297"/>
      <c r="C4768" s="297"/>
      <c r="D4768" s="297"/>
      <c r="E4768" s="297"/>
      <c r="F4768" s="297"/>
      <c r="G4768" s="298">
        <v>0</v>
      </c>
    </row>
    <row r="4769" spans="1:7" x14ac:dyDescent="0.2">
      <c r="A4769" s="296" t="s">
        <v>219</v>
      </c>
      <c r="B4769" s="297"/>
      <c r="C4769" s="297"/>
      <c r="D4769" s="297"/>
      <c r="E4769" s="297"/>
      <c r="F4769" s="297"/>
      <c r="G4769" s="298">
        <v>14.129999999999995</v>
      </c>
    </row>
    <row r="4770" spans="1:7" x14ac:dyDescent="0.2">
      <c r="A4770" s="296" t="s">
        <v>220</v>
      </c>
      <c r="B4770" s="297"/>
      <c r="C4770" s="297"/>
      <c r="D4770" s="297"/>
      <c r="E4770" s="297"/>
      <c r="F4770" s="297"/>
      <c r="G4770" s="299">
        <f>ROUND(G4765+G4769,2)</f>
        <v>75.209999999999994</v>
      </c>
    </row>
    <row r="4771" spans="1:7" x14ac:dyDescent="0.2">
      <c r="A4771" s="296" t="s">
        <v>221</v>
      </c>
      <c r="B4771" s="297"/>
      <c r="C4771" s="297"/>
      <c r="D4771" s="297"/>
      <c r="E4771" s="297"/>
      <c r="F4771" s="297"/>
      <c r="G4771" s="298">
        <v>90</v>
      </c>
    </row>
    <row r="4772" spans="1:7" x14ac:dyDescent="0.2">
      <c r="A4772" s="296" t="s">
        <v>222</v>
      </c>
      <c r="B4772" s="297"/>
      <c r="C4772" s="297"/>
      <c r="D4772" s="297"/>
      <c r="E4772" s="297"/>
      <c r="F4772" s="297"/>
      <c r="G4772" s="299">
        <f>ROUND(G4770*G4771,2)</f>
        <v>6768.9</v>
      </c>
    </row>
    <row r="4773" spans="1:7" x14ac:dyDescent="0.2">
      <c r="A4773" s="300"/>
      <c r="B4773" s="301"/>
      <c r="C4773" s="301"/>
      <c r="D4773" s="301"/>
      <c r="E4773" s="301"/>
      <c r="F4773" s="301"/>
      <c r="G4773" s="302"/>
    </row>
    <row r="4774" spans="1:7" ht="38.25" x14ac:dyDescent="0.2">
      <c r="A4774" s="287" t="s">
        <v>93</v>
      </c>
      <c r="B4774" s="290" t="s">
        <v>94</v>
      </c>
      <c r="C4774" s="291" t="s">
        <v>207</v>
      </c>
      <c r="D4774" s="291" t="s">
        <v>35</v>
      </c>
      <c r="E4774" s="292"/>
      <c r="F4774" s="283"/>
      <c r="G4774" s="293"/>
    </row>
    <row r="4775" spans="1:7" ht="51" x14ac:dyDescent="0.2">
      <c r="A4775" s="294">
        <v>3379</v>
      </c>
      <c r="B4775" s="284" t="s">
        <v>413</v>
      </c>
      <c r="C4775" s="295" t="s">
        <v>224</v>
      </c>
      <c r="D4775" s="295" t="s">
        <v>35</v>
      </c>
      <c r="E4775" s="292">
        <v>1</v>
      </c>
      <c r="F4775" s="283">
        <v>70.44</v>
      </c>
      <c r="G4775" s="293">
        <v>70.44</v>
      </c>
    </row>
    <row r="4776" spans="1:7" ht="25.5" x14ac:dyDescent="0.2">
      <c r="A4776" s="294" t="s">
        <v>253</v>
      </c>
      <c r="B4776" s="284" t="s">
        <v>254</v>
      </c>
      <c r="C4776" s="295" t="s">
        <v>207</v>
      </c>
      <c r="D4776" s="295" t="s">
        <v>210</v>
      </c>
      <c r="E4776" s="292">
        <v>0.24840000000000001</v>
      </c>
      <c r="F4776" s="283">
        <v>20.85</v>
      </c>
      <c r="G4776" s="293">
        <v>5.18</v>
      </c>
    </row>
    <row r="4777" spans="1:7" ht="25.5" x14ac:dyDescent="0.2">
      <c r="A4777" s="294" t="s">
        <v>255</v>
      </c>
      <c r="B4777" s="284" t="s">
        <v>256</v>
      </c>
      <c r="C4777" s="295" t="s">
        <v>207</v>
      </c>
      <c r="D4777" s="295" t="s">
        <v>210</v>
      </c>
      <c r="E4777" s="292">
        <v>0.24840000000000001</v>
      </c>
      <c r="F4777" s="283">
        <v>25.93</v>
      </c>
      <c r="G4777" s="293">
        <v>6.44</v>
      </c>
    </row>
    <row r="4778" spans="1:7" x14ac:dyDescent="0.2">
      <c r="A4778" s="296" t="s">
        <v>213</v>
      </c>
      <c r="B4778" s="297"/>
      <c r="C4778" s="297"/>
      <c r="D4778" s="297"/>
      <c r="E4778" s="297"/>
      <c r="F4778" s="297"/>
      <c r="G4778" s="298">
        <v>7</v>
      </c>
    </row>
    <row r="4779" spans="1:7" x14ac:dyDescent="0.2">
      <c r="A4779" s="296" t="s">
        <v>214</v>
      </c>
      <c r="B4779" s="297"/>
      <c r="C4779" s="297"/>
      <c r="D4779" s="297"/>
      <c r="E4779" s="297"/>
      <c r="F4779" s="297"/>
      <c r="G4779" s="298">
        <v>75.06</v>
      </c>
    </row>
    <row r="4780" spans="1:7" x14ac:dyDescent="0.2">
      <c r="A4780" s="296" t="s">
        <v>215</v>
      </c>
      <c r="B4780" s="297"/>
      <c r="C4780" s="297"/>
      <c r="D4780" s="297"/>
      <c r="E4780" s="297"/>
      <c r="F4780" s="297"/>
      <c r="G4780" s="299">
        <v>82.06</v>
      </c>
    </row>
    <row r="4781" spans="1:7" x14ac:dyDescent="0.2">
      <c r="A4781" s="296" t="s">
        <v>2158</v>
      </c>
      <c r="B4781" s="297"/>
      <c r="C4781" s="297"/>
      <c r="D4781" s="297"/>
      <c r="E4781" s="297"/>
      <c r="F4781" s="297"/>
      <c r="G4781" s="298">
        <v>8.0500000000000007</v>
      </c>
    </row>
    <row r="4782" spans="1:7" x14ac:dyDescent="0.2">
      <c r="A4782" s="296" t="s">
        <v>217</v>
      </c>
      <c r="B4782" s="297"/>
      <c r="C4782" s="297"/>
      <c r="D4782" s="297"/>
      <c r="E4782" s="297"/>
      <c r="F4782" s="297"/>
      <c r="G4782" s="298">
        <v>18.919999999999998</v>
      </c>
    </row>
    <row r="4783" spans="1:7" x14ac:dyDescent="0.2">
      <c r="A4783" s="296" t="s">
        <v>218</v>
      </c>
      <c r="B4783" s="297"/>
      <c r="C4783" s="297"/>
      <c r="D4783" s="297"/>
      <c r="E4783" s="297"/>
      <c r="F4783" s="297"/>
      <c r="G4783" s="298">
        <v>0</v>
      </c>
    </row>
    <row r="4784" spans="1:7" x14ac:dyDescent="0.2">
      <c r="A4784" s="296" t="s">
        <v>219</v>
      </c>
      <c r="B4784" s="297"/>
      <c r="C4784" s="297"/>
      <c r="D4784" s="297"/>
      <c r="E4784" s="297"/>
      <c r="F4784" s="297"/>
      <c r="G4784" s="298">
        <v>26.97</v>
      </c>
    </row>
    <row r="4785" spans="1:7" x14ac:dyDescent="0.2">
      <c r="A4785" s="296" t="s">
        <v>220</v>
      </c>
      <c r="B4785" s="297"/>
      <c r="C4785" s="297"/>
      <c r="D4785" s="297"/>
      <c r="E4785" s="297"/>
      <c r="F4785" s="297"/>
      <c r="G4785" s="299">
        <f>ROUND(G4780+G4784,2)</f>
        <v>109.03</v>
      </c>
    </row>
    <row r="4786" spans="1:7" x14ac:dyDescent="0.2">
      <c r="A4786" s="296" t="s">
        <v>221</v>
      </c>
      <c r="B4786" s="297"/>
      <c r="C4786" s="297"/>
      <c r="D4786" s="297"/>
      <c r="E4786" s="297"/>
      <c r="F4786" s="297"/>
      <c r="G4786" s="298">
        <v>6</v>
      </c>
    </row>
    <row r="4787" spans="1:7" x14ac:dyDescent="0.2">
      <c r="A4787" s="296" t="s">
        <v>222</v>
      </c>
      <c r="B4787" s="297"/>
      <c r="C4787" s="297"/>
      <c r="D4787" s="297"/>
      <c r="E4787" s="297"/>
      <c r="F4787" s="297"/>
      <c r="G4787" s="299">
        <f>ROUND(G4785*G4786,2)</f>
        <v>654.17999999999995</v>
      </c>
    </row>
    <row r="4788" spans="1:7" x14ac:dyDescent="0.2">
      <c r="A4788" s="300"/>
      <c r="B4788" s="301"/>
      <c r="C4788" s="301"/>
      <c r="D4788" s="301"/>
      <c r="E4788" s="301"/>
      <c r="F4788" s="301"/>
      <c r="G4788" s="302"/>
    </row>
    <row r="4789" spans="1:7" ht="38.25" x14ac:dyDescent="0.2">
      <c r="A4789" s="287" t="s">
        <v>890</v>
      </c>
      <c r="B4789" s="290" t="s">
        <v>891</v>
      </c>
      <c r="C4789" s="291" t="s">
        <v>207</v>
      </c>
      <c r="D4789" s="291" t="s">
        <v>35</v>
      </c>
      <c r="E4789" s="292"/>
      <c r="F4789" s="283"/>
      <c r="G4789" s="293"/>
    </row>
    <row r="4790" spans="1:7" ht="38.25" x14ac:dyDescent="0.2">
      <c r="A4790" s="294" t="s">
        <v>1310</v>
      </c>
      <c r="B4790" s="284" t="s">
        <v>1311</v>
      </c>
      <c r="C4790" s="295" t="s">
        <v>207</v>
      </c>
      <c r="D4790" s="295" t="s">
        <v>38</v>
      </c>
      <c r="E4790" s="292">
        <v>1.41E-2</v>
      </c>
      <c r="F4790" s="283">
        <v>196.17</v>
      </c>
      <c r="G4790" s="293">
        <v>2.77</v>
      </c>
    </row>
    <row r="4791" spans="1:7" ht="38.25" x14ac:dyDescent="0.2">
      <c r="A4791" s="294">
        <v>34643</v>
      </c>
      <c r="B4791" s="284" t="s">
        <v>1499</v>
      </c>
      <c r="C4791" s="295" t="s">
        <v>224</v>
      </c>
      <c r="D4791" s="295" t="s">
        <v>35</v>
      </c>
      <c r="E4791" s="292">
        <v>1</v>
      </c>
      <c r="F4791" s="283">
        <v>45.76</v>
      </c>
      <c r="G4791" s="293">
        <v>45.76</v>
      </c>
    </row>
    <row r="4792" spans="1:7" x14ac:dyDescent="0.2">
      <c r="A4792" s="294" t="s">
        <v>288</v>
      </c>
      <c r="B4792" s="284" t="s">
        <v>289</v>
      </c>
      <c r="C4792" s="295" t="s">
        <v>207</v>
      </c>
      <c r="D4792" s="295" t="s">
        <v>210</v>
      </c>
      <c r="E4792" s="292">
        <v>0.1384</v>
      </c>
      <c r="F4792" s="283">
        <v>21.66</v>
      </c>
      <c r="G4792" s="293">
        <v>3</v>
      </c>
    </row>
    <row r="4793" spans="1:7" ht="25.5" x14ac:dyDescent="0.2">
      <c r="A4793" s="294" t="s">
        <v>246</v>
      </c>
      <c r="B4793" s="284" t="s">
        <v>247</v>
      </c>
      <c r="C4793" s="295" t="s">
        <v>207</v>
      </c>
      <c r="D4793" s="295" t="s">
        <v>210</v>
      </c>
      <c r="E4793" s="292">
        <v>0.10879999999999999</v>
      </c>
      <c r="F4793" s="283">
        <v>19.41</v>
      </c>
      <c r="G4793" s="293">
        <v>2.11</v>
      </c>
    </row>
    <row r="4794" spans="1:7" x14ac:dyDescent="0.2">
      <c r="A4794" s="296" t="s">
        <v>213</v>
      </c>
      <c r="B4794" s="297"/>
      <c r="C4794" s="297"/>
      <c r="D4794" s="297"/>
      <c r="E4794" s="297"/>
      <c r="F4794" s="297"/>
      <c r="G4794" s="298">
        <v>3.61</v>
      </c>
    </row>
    <row r="4795" spans="1:7" x14ac:dyDescent="0.2">
      <c r="A4795" s="296" t="s">
        <v>214</v>
      </c>
      <c r="B4795" s="297"/>
      <c r="C4795" s="297"/>
      <c r="D4795" s="297"/>
      <c r="E4795" s="297"/>
      <c r="F4795" s="297"/>
      <c r="G4795" s="298">
        <v>50.03</v>
      </c>
    </row>
    <row r="4796" spans="1:7" x14ac:dyDescent="0.2">
      <c r="A4796" s="296" t="s">
        <v>215</v>
      </c>
      <c r="B4796" s="297"/>
      <c r="C4796" s="297"/>
      <c r="D4796" s="297"/>
      <c r="E4796" s="297"/>
      <c r="F4796" s="297"/>
      <c r="G4796" s="299">
        <v>53.64</v>
      </c>
    </row>
    <row r="4797" spans="1:7" x14ac:dyDescent="0.2">
      <c r="A4797" s="296" t="s">
        <v>2158</v>
      </c>
      <c r="B4797" s="297"/>
      <c r="C4797" s="297"/>
      <c r="D4797" s="297"/>
      <c r="E4797" s="297"/>
      <c r="F4797" s="297"/>
      <c r="G4797" s="298">
        <v>4.1500000000000004</v>
      </c>
    </row>
    <row r="4798" spans="1:7" x14ac:dyDescent="0.2">
      <c r="A4798" s="296" t="s">
        <v>217</v>
      </c>
      <c r="B4798" s="297"/>
      <c r="C4798" s="297"/>
      <c r="D4798" s="297"/>
      <c r="E4798" s="297"/>
      <c r="F4798" s="297"/>
      <c r="G4798" s="298">
        <v>12.13</v>
      </c>
    </row>
    <row r="4799" spans="1:7" x14ac:dyDescent="0.2">
      <c r="A4799" s="296" t="s">
        <v>218</v>
      </c>
      <c r="B4799" s="297"/>
      <c r="C4799" s="297"/>
      <c r="D4799" s="297"/>
      <c r="E4799" s="297"/>
      <c r="F4799" s="297"/>
      <c r="G4799" s="298">
        <v>0</v>
      </c>
    </row>
    <row r="4800" spans="1:7" x14ac:dyDescent="0.2">
      <c r="A4800" s="296" t="s">
        <v>219</v>
      </c>
      <c r="B4800" s="297"/>
      <c r="C4800" s="297"/>
      <c r="D4800" s="297"/>
      <c r="E4800" s="297"/>
      <c r="F4800" s="297"/>
      <c r="G4800" s="298">
        <v>16.28</v>
      </c>
    </row>
    <row r="4801" spans="1:7" x14ac:dyDescent="0.2">
      <c r="A4801" s="296" t="s">
        <v>220</v>
      </c>
      <c r="B4801" s="297"/>
      <c r="C4801" s="297"/>
      <c r="D4801" s="297"/>
      <c r="E4801" s="297"/>
      <c r="F4801" s="297"/>
      <c r="G4801" s="299">
        <f>ROUND(G4796+G4800,2)</f>
        <v>69.92</v>
      </c>
    </row>
    <row r="4802" spans="1:7" x14ac:dyDescent="0.2">
      <c r="A4802" s="296" t="s">
        <v>221</v>
      </c>
      <c r="B4802" s="297"/>
      <c r="C4802" s="297"/>
      <c r="D4802" s="297"/>
      <c r="E4802" s="297"/>
      <c r="F4802" s="297"/>
      <c r="G4802" s="298">
        <v>6</v>
      </c>
    </row>
    <row r="4803" spans="1:7" x14ac:dyDescent="0.2">
      <c r="A4803" s="296" t="s">
        <v>222</v>
      </c>
      <c r="B4803" s="297"/>
      <c r="C4803" s="297"/>
      <c r="D4803" s="297"/>
      <c r="E4803" s="297"/>
      <c r="F4803" s="297"/>
      <c r="G4803" s="299">
        <f>ROUND(G4801*G4802,2)</f>
        <v>419.52</v>
      </c>
    </row>
    <row r="4804" spans="1:7" x14ac:dyDescent="0.2">
      <c r="A4804" s="300"/>
      <c r="B4804" s="301"/>
      <c r="C4804" s="301"/>
      <c r="D4804" s="301"/>
      <c r="E4804" s="301"/>
      <c r="F4804" s="301"/>
      <c r="G4804" s="302"/>
    </row>
    <row r="4805" spans="1:7" ht="25.5" x14ac:dyDescent="0.2">
      <c r="A4805" s="287" t="s">
        <v>892</v>
      </c>
      <c r="B4805" s="290" t="s">
        <v>893</v>
      </c>
      <c r="C4805" s="291" t="s">
        <v>207</v>
      </c>
      <c r="D4805" s="291" t="s">
        <v>40</v>
      </c>
      <c r="E4805" s="292"/>
      <c r="F4805" s="283"/>
      <c r="G4805" s="293"/>
    </row>
    <row r="4806" spans="1:7" ht="25.5" x14ac:dyDescent="0.2">
      <c r="A4806" s="294">
        <v>2685</v>
      </c>
      <c r="B4806" s="284" t="s">
        <v>1500</v>
      </c>
      <c r="C4806" s="295" t="s">
        <v>224</v>
      </c>
      <c r="D4806" s="295" t="s">
        <v>40</v>
      </c>
      <c r="E4806" s="292">
        <v>1.1000000000000001</v>
      </c>
      <c r="F4806" s="283">
        <v>6.71</v>
      </c>
      <c r="G4806" s="293">
        <v>7.38</v>
      </c>
    </row>
    <row r="4807" spans="1:7" ht="25.5" x14ac:dyDescent="0.2">
      <c r="A4807" s="294" t="s">
        <v>253</v>
      </c>
      <c r="B4807" s="284" t="s">
        <v>254</v>
      </c>
      <c r="C4807" s="295" t="s">
        <v>207</v>
      </c>
      <c r="D4807" s="295" t="s">
        <v>210</v>
      </c>
      <c r="E4807" s="292">
        <v>0.6</v>
      </c>
      <c r="F4807" s="283">
        <v>20.85</v>
      </c>
      <c r="G4807" s="293">
        <v>12.51</v>
      </c>
    </row>
    <row r="4808" spans="1:7" ht="25.5" x14ac:dyDescent="0.2">
      <c r="A4808" s="294" t="s">
        <v>255</v>
      </c>
      <c r="B4808" s="284" t="s">
        <v>256</v>
      </c>
      <c r="C4808" s="295" t="s">
        <v>207</v>
      </c>
      <c r="D4808" s="295" t="s">
        <v>210</v>
      </c>
      <c r="E4808" s="292">
        <v>0.6</v>
      </c>
      <c r="F4808" s="283">
        <v>25.93</v>
      </c>
      <c r="G4808" s="293">
        <v>15.56</v>
      </c>
    </row>
    <row r="4809" spans="1:7" x14ac:dyDescent="0.2">
      <c r="A4809" s="296" t="s">
        <v>213</v>
      </c>
      <c r="B4809" s="297"/>
      <c r="C4809" s="297"/>
      <c r="D4809" s="297"/>
      <c r="E4809" s="297"/>
      <c r="F4809" s="297"/>
      <c r="G4809" s="298">
        <v>16.899999999999999</v>
      </c>
    </row>
    <row r="4810" spans="1:7" x14ac:dyDescent="0.2">
      <c r="A4810" s="296" t="s">
        <v>214</v>
      </c>
      <c r="B4810" s="297"/>
      <c r="C4810" s="297"/>
      <c r="D4810" s="297"/>
      <c r="E4810" s="297"/>
      <c r="F4810" s="297"/>
      <c r="G4810" s="298">
        <v>18.550000000000004</v>
      </c>
    </row>
    <row r="4811" spans="1:7" x14ac:dyDescent="0.2">
      <c r="A4811" s="296" t="s">
        <v>215</v>
      </c>
      <c r="B4811" s="297"/>
      <c r="C4811" s="297"/>
      <c r="D4811" s="297"/>
      <c r="E4811" s="297"/>
      <c r="F4811" s="297"/>
      <c r="G4811" s="299">
        <v>35.450000000000003</v>
      </c>
    </row>
    <row r="4812" spans="1:7" x14ac:dyDescent="0.2">
      <c r="A4812" s="296" t="s">
        <v>2158</v>
      </c>
      <c r="B4812" s="297"/>
      <c r="C4812" s="297"/>
      <c r="D4812" s="297"/>
      <c r="E4812" s="297"/>
      <c r="F4812" s="297"/>
      <c r="G4812" s="298">
        <v>19.430000000223519</v>
      </c>
    </row>
    <row r="4813" spans="1:7" x14ac:dyDescent="0.2">
      <c r="A4813" s="296" t="s">
        <v>217</v>
      </c>
      <c r="B4813" s="297"/>
      <c r="C4813" s="297"/>
      <c r="D4813" s="297"/>
      <c r="E4813" s="297"/>
      <c r="F4813" s="297"/>
      <c r="G4813" s="298">
        <v>11.53</v>
      </c>
    </row>
    <row r="4814" spans="1:7" x14ac:dyDescent="0.2">
      <c r="A4814" s="296" t="s">
        <v>218</v>
      </c>
      <c r="B4814" s="297"/>
      <c r="C4814" s="297"/>
      <c r="D4814" s="297"/>
      <c r="E4814" s="297"/>
      <c r="F4814" s="297"/>
      <c r="G4814" s="298">
        <v>0</v>
      </c>
    </row>
    <row r="4815" spans="1:7" x14ac:dyDescent="0.2">
      <c r="A4815" s="296" t="s">
        <v>219</v>
      </c>
      <c r="B4815" s="297"/>
      <c r="C4815" s="297"/>
      <c r="D4815" s="297"/>
      <c r="E4815" s="297"/>
      <c r="F4815" s="297"/>
      <c r="G4815" s="298">
        <v>30.959999999999994</v>
      </c>
    </row>
    <row r="4816" spans="1:7" x14ac:dyDescent="0.2">
      <c r="A4816" s="296" t="s">
        <v>220</v>
      </c>
      <c r="B4816" s="297"/>
      <c r="C4816" s="297"/>
      <c r="D4816" s="297"/>
      <c r="E4816" s="297"/>
      <c r="F4816" s="297"/>
      <c r="G4816" s="299">
        <f>ROUND(G4811+G4815,2)</f>
        <v>66.41</v>
      </c>
    </row>
    <row r="4817" spans="1:7" x14ac:dyDescent="0.2">
      <c r="A4817" s="296" t="s">
        <v>221</v>
      </c>
      <c r="B4817" s="297"/>
      <c r="C4817" s="297"/>
      <c r="D4817" s="297"/>
      <c r="E4817" s="297"/>
      <c r="F4817" s="297"/>
      <c r="G4817" s="298">
        <v>12</v>
      </c>
    </row>
    <row r="4818" spans="1:7" x14ac:dyDescent="0.2">
      <c r="A4818" s="296" t="s">
        <v>222</v>
      </c>
      <c r="B4818" s="297"/>
      <c r="C4818" s="297"/>
      <c r="D4818" s="297"/>
      <c r="E4818" s="297"/>
      <c r="F4818" s="297"/>
      <c r="G4818" s="299">
        <f>ROUND(G4816*G4817,2)</f>
        <v>796.92</v>
      </c>
    </row>
    <row r="4819" spans="1:7" x14ac:dyDescent="0.2">
      <c r="A4819" s="300"/>
      <c r="B4819" s="301"/>
      <c r="C4819" s="301"/>
      <c r="D4819" s="301"/>
      <c r="E4819" s="301"/>
      <c r="F4819" s="301"/>
      <c r="G4819" s="302"/>
    </row>
    <row r="4820" spans="1:7" ht="38.25" x14ac:dyDescent="0.2">
      <c r="A4820" s="287" t="s">
        <v>894</v>
      </c>
      <c r="B4820" s="290" t="s">
        <v>895</v>
      </c>
      <c r="C4820" s="291" t="s">
        <v>207</v>
      </c>
      <c r="D4820" s="291" t="s">
        <v>40</v>
      </c>
      <c r="E4820" s="292"/>
      <c r="F4820" s="283"/>
      <c r="G4820" s="293"/>
    </row>
    <row r="4821" spans="1:7" ht="25.5" x14ac:dyDescent="0.2">
      <c r="A4821" s="294" t="s">
        <v>253</v>
      </c>
      <c r="B4821" s="284" t="s">
        <v>254</v>
      </c>
      <c r="C4821" s="295" t="s">
        <v>207</v>
      </c>
      <c r="D4821" s="295" t="s">
        <v>210</v>
      </c>
      <c r="E4821" s="292">
        <v>0.5</v>
      </c>
      <c r="F4821" s="283">
        <v>20.85</v>
      </c>
      <c r="G4821" s="293">
        <v>10.42</v>
      </c>
    </row>
    <row r="4822" spans="1:7" ht="25.5" x14ac:dyDescent="0.2">
      <c r="A4822" s="294" t="s">
        <v>255</v>
      </c>
      <c r="B4822" s="284" t="s">
        <v>256</v>
      </c>
      <c r="C4822" s="295" t="s">
        <v>207</v>
      </c>
      <c r="D4822" s="295" t="s">
        <v>210</v>
      </c>
      <c r="E4822" s="292">
        <v>0.5</v>
      </c>
      <c r="F4822" s="283">
        <v>25.93</v>
      </c>
      <c r="G4822" s="293">
        <v>12.96</v>
      </c>
    </row>
    <row r="4823" spans="1:7" ht="38.25" x14ac:dyDescent="0.2">
      <c r="A4823" s="294" t="s">
        <v>1501</v>
      </c>
      <c r="B4823" s="284" t="s">
        <v>1502</v>
      </c>
      <c r="C4823" s="295" t="s">
        <v>224</v>
      </c>
      <c r="D4823" s="295" t="s">
        <v>40</v>
      </c>
      <c r="E4823" s="292">
        <v>1.0375000000000001</v>
      </c>
      <c r="F4823" s="283">
        <v>15.06</v>
      </c>
      <c r="G4823" s="293">
        <v>15.62</v>
      </c>
    </row>
    <row r="4824" spans="1:7" x14ac:dyDescent="0.2">
      <c r="A4824" s="296" t="s">
        <v>213</v>
      </c>
      <c r="B4824" s="297"/>
      <c r="C4824" s="297"/>
      <c r="D4824" s="297"/>
      <c r="E4824" s="297"/>
      <c r="F4824" s="297"/>
      <c r="G4824" s="298">
        <v>14.09</v>
      </c>
    </row>
    <row r="4825" spans="1:7" x14ac:dyDescent="0.2">
      <c r="A4825" s="296" t="s">
        <v>214</v>
      </c>
      <c r="B4825" s="297"/>
      <c r="C4825" s="297"/>
      <c r="D4825" s="297"/>
      <c r="E4825" s="297"/>
      <c r="F4825" s="297"/>
      <c r="G4825" s="298">
        <v>24.919999999999998</v>
      </c>
    </row>
    <row r="4826" spans="1:7" x14ac:dyDescent="0.2">
      <c r="A4826" s="296" t="s">
        <v>215</v>
      </c>
      <c r="B4826" s="297"/>
      <c r="C4826" s="297"/>
      <c r="D4826" s="297"/>
      <c r="E4826" s="297"/>
      <c r="F4826" s="297"/>
      <c r="G4826" s="299">
        <v>39.01</v>
      </c>
    </row>
    <row r="4827" spans="1:7" x14ac:dyDescent="0.2">
      <c r="A4827" s="296" t="s">
        <v>2158</v>
      </c>
      <c r="B4827" s="297"/>
      <c r="C4827" s="297"/>
      <c r="D4827" s="297"/>
      <c r="E4827" s="297"/>
      <c r="F4827" s="297"/>
      <c r="G4827" s="298">
        <v>16.209999999776482</v>
      </c>
    </row>
    <row r="4828" spans="1:7" x14ac:dyDescent="0.2">
      <c r="A4828" s="296" t="s">
        <v>217</v>
      </c>
      <c r="B4828" s="297"/>
      <c r="C4828" s="297"/>
      <c r="D4828" s="297"/>
      <c r="E4828" s="297"/>
      <c r="F4828" s="297"/>
      <c r="G4828" s="298">
        <v>11.59</v>
      </c>
    </row>
    <row r="4829" spans="1:7" x14ac:dyDescent="0.2">
      <c r="A4829" s="296" t="s">
        <v>218</v>
      </c>
      <c r="B4829" s="297"/>
      <c r="C4829" s="297"/>
      <c r="D4829" s="297"/>
      <c r="E4829" s="297"/>
      <c r="F4829" s="297"/>
      <c r="G4829" s="298">
        <v>0</v>
      </c>
    </row>
    <row r="4830" spans="1:7" x14ac:dyDescent="0.2">
      <c r="A4830" s="296" t="s">
        <v>219</v>
      </c>
      <c r="B4830" s="297"/>
      <c r="C4830" s="297"/>
      <c r="D4830" s="297"/>
      <c r="E4830" s="297"/>
      <c r="F4830" s="297"/>
      <c r="G4830" s="298">
        <v>27.800000000000004</v>
      </c>
    </row>
    <row r="4831" spans="1:7" x14ac:dyDescent="0.2">
      <c r="A4831" s="296" t="s">
        <v>220</v>
      </c>
      <c r="B4831" s="297"/>
      <c r="C4831" s="297"/>
      <c r="D4831" s="297"/>
      <c r="E4831" s="297"/>
      <c r="F4831" s="297"/>
      <c r="G4831" s="299">
        <f>ROUND(G4826+G4830,2)</f>
        <v>66.81</v>
      </c>
    </row>
    <row r="4832" spans="1:7" x14ac:dyDescent="0.2">
      <c r="A4832" s="296" t="s">
        <v>221</v>
      </c>
      <c r="B4832" s="297"/>
      <c r="C4832" s="297"/>
      <c r="D4832" s="297"/>
      <c r="E4832" s="297"/>
      <c r="F4832" s="297"/>
      <c r="G4832" s="298">
        <v>20</v>
      </c>
    </row>
    <row r="4833" spans="1:7" x14ac:dyDescent="0.2">
      <c r="A4833" s="296" t="s">
        <v>222</v>
      </c>
      <c r="B4833" s="297"/>
      <c r="C4833" s="297"/>
      <c r="D4833" s="297"/>
      <c r="E4833" s="297"/>
      <c r="F4833" s="297"/>
      <c r="G4833" s="299">
        <f>ROUND(G4831*G4832,2)</f>
        <v>1336.2</v>
      </c>
    </row>
    <row r="4834" spans="1:7" x14ac:dyDescent="0.2">
      <c r="A4834" s="300"/>
      <c r="B4834" s="301"/>
      <c r="C4834" s="301"/>
      <c r="D4834" s="301"/>
      <c r="E4834" s="301"/>
      <c r="F4834" s="301"/>
      <c r="G4834" s="302"/>
    </row>
    <row r="4835" spans="1:7" x14ac:dyDescent="0.2">
      <c r="A4835" s="287" t="s">
        <v>896</v>
      </c>
      <c r="B4835" s="288" t="s">
        <v>897</v>
      </c>
      <c r="C4835" s="288"/>
      <c r="D4835" s="288"/>
      <c r="E4835" s="288"/>
      <c r="F4835" s="288"/>
      <c r="G4835" s="289"/>
    </row>
    <row r="4836" spans="1:7" ht="63.75" x14ac:dyDescent="0.2">
      <c r="A4836" s="287" t="s">
        <v>898</v>
      </c>
      <c r="B4836" s="290" t="s">
        <v>899</v>
      </c>
      <c r="C4836" s="291" t="s">
        <v>207</v>
      </c>
      <c r="D4836" s="291" t="s">
        <v>40</v>
      </c>
      <c r="E4836" s="292"/>
      <c r="F4836" s="283"/>
      <c r="G4836" s="293"/>
    </row>
    <row r="4837" spans="1:7" ht="38.25" x14ac:dyDescent="0.2">
      <c r="A4837" s="294">
        <v>39245</v>
      </c>
      <c r="B4837" s="284" t="s">
        <v>1503</v>
      </c>
      <c r="C4837" s="295" t="s">
        <v>224</v>
      </c>
      <c r="D4837" s="295" t="s">
        <v>40</v>
      </c>
      <c r="E4837" s="292">
        <v>1.0169999999999999</v>
      </c>
      <c r="F4837" s="283">
        <v>6.62</v>
      </c>
      <c r="G4837" s="293">
        <v>6.73</v>
      </c>
    </row>
    <row r="4838" spans="1:7" ht="25.5" x14ac:dyDescent="0.2">
      <c r="A4838" s="294" t="s">
        <v>253</v>
      </c>
      <c r="B4838" s="284" t="s">
        <v>254</v>
      </c>
      <c r="C4838" s="295" t="s">
        <v>207</v>
      </c>
      <c r="D4838" s="295" t="s">
        <v>210</v>
      </c>
      <c r="E4838" s="292">
        <v>0.14899999999999999</v>
      </c>
      <c r="F4838" s="283">
        <v>20.85</v>
      </c>
      <c r="G4838" s="293">
        <v>3.11</v>
      </c>
    </row>
    <row r="4839" spans="1:7" ht="25.5" x14ac:dyDescent="0.2">
      <c r="A4839" s="294" t="s">
        <v>255</v>
      </c>
      <c r="B4839" s="284" t="s">
        <v>256</v>
      </c>
      <c r="C4839" s="295" t="s">
        <v>207</v>
      </c>
      <c r="D4839" s="295" t="s">
        <v>210</v>
      </c>
      <c r="E4839" s="292">
        <v>0.14899999999999999</v>
      </c>
      <c r="F4839" s="283">
        <v>25.93</v>
      </c>
      <c r="G4839" s="293">
        <v>3.86</v>
      </c>
    </row>
    <row r="4840" spans="1:7" x14ac:dyDescent="0.2">
      <c r="A4840" s="296" t="s">
        <v>213</v>
      </c>
      <c r="B4840" s="297"/>
      <c r="C4840" s="297"/>
      <c r="D4840" s="297"/>
      <c r="E4840" s="297"/>
      <c r="F4840" s="297"/>
      <c r="G4840" s="298">
        <v>4.2</v>
      </c>
    </row>
    <row r="4841" spans="1:7" x14ac:dyDescent="0.2">
      <c r="A4841" s="296" t="s">
        <v>214</v>
      </c>
      <c r="B4841" s="297"/>
      <c r="C4841" s="297"/>
      <c r="D4841" s="297"/>
      <c r="E4841" s="297"/>
      <c r="F4841" s="297"/>
      <c r="G4841" s="298">
        <v>9.5</v>
      </c>
    </row>
    <row r="4842" spans="1:7" x14ac:dyDescent="0.2">
      <c r="A4842" s="296" t="s">
        <v>215</v>
      </c>
      <c r="B4842" s="297"/>
      <c r="C4842" s="297"/>
      <c r="D4842" s="297"/>
      <c r="E4842" s="297"/>
      <c r="F4842" s="297"/>
      <c r="G4842" s="299">
        <v>13.7</v>
      </c>
    </row>
    <row r="4843" spans="1:7" x14ac:dyDescent="0.2">
      <c r="A4843" s="296" t="s">
        <v>2158</v>
      </c>
      <c r="B4843" s="297"/>
      <c r="C4843" s="297"/>
      <c r="D4843" s="297"/>
      <c r="E4843" s="297"/>
      <c r="F4843" s="297"/>
      <c r="G4843" s="298">
        <v>4.8300000000000018</v>
      </c>
    </row>
    <row r="4844" spans="1:7" x14ac:dyDescent="0.2">
      <c r="A4844" s="296" t="s">
        <v>217</v>
      </c>
      <c r="B4844" s="297"/>
      <c r="C4844" s="297"/>
      <c r="D4844" s="297"/>
      <c r="E4844" s="297"/>
      <c r="F4844" s="297"/>
      <c r="G4844" s="298">
        <v>3.89</v>
      </c>
    </row>
    <row r="4845" spans="1:7" x14ac:dyDescent="0.2">
      <c r="A4845" s="296" t="s">
        <v>218</v>
      </c>
      <c r="B4845" s="297"/>
      <c r="C4845" s="297"/>
      <c r="D4845" s="297"/>
      <c r="E4845" s="297"/>
      <c r="F4845" s="297"/>
      <c r="G4845" s="298">
        <v>0</v>
      </c>
    </row>
    <row r="4846" spans="1:7" x14ac:dyDescent="0.2">
      <c r="A4846" s="296" t="s">
        <v>219</v>
      </c>
      <c r="B4846" s="297"/>
      <c r="C4846" s="297"/>
      <c r="D4846" s="297"/>
      <c r="E4846" s="297"/>
      <c r="F4846" s="297"/>
      <c r="G4846" s="298">
        <v>8.7200000000000024</v>
      </c>
    </row>
    <row r="4847" spans="1:7" x14ac:dyDescent="0.2">
      <c r="A4847" s="296" t="s">
        <v>220</v>
      </c>
      <c r="B4847" s="297"/>
      <c r="C4847" s="297"/>
      <c r="D4847" s="297"/>
      <c r="E4847" s="297"/>
      <c r="F4847" s="297"/>
      <c r="G4847" s="299">
        <f>ROUND(G4842+G4846,2)</f>
        <v>22.42</v>
      </c>
    </row>
    <row r="4848" spans="1:7" x14ac:dyDescent="0.2">
      <c r="A4848" s="296" t="s">
        <v>221</v>
      </c>
      <c r="B4848" s="297"/>
      <c r="C4848" s="297"/>
      <c r="D4848" s="297"/>
      <c r="E4848" s="297"/>
      <c r="F4848" s="297"/>
      <c r="G4848" s="298">
        <v>29.1</v>
      </c>
    </row>
    <row r="4849" spans="1:7" x14ac:dyDescent="0.2">
      <c r="A4849" s="296" t="s">
        <v>222</v>
      </c>
      <c r="B4849" s="297"/>
      <c r="C4849" s="297"/>
      <c r="D4849" s="297"/>
      <c r="E4849" s="297"/>
      <c r="F4849" s="297"/>
      <c r="G4849" s="299">
        <f>ROUND(G4847*G4848,2)</f>
        <v>652.41999999999996</v>
      </c>
    </row>
    <row r="4850" spans="1:7" x14ac:dyDescent="0.2">
      <c r="A4850" s="300"/>
      <c r="B4850" s="301"/>
      <c r="C4850" s="301"/>
      <c r="D4850" s="301"/>
      <c r="E4850" s="301"/>
      <c r="F4850" s="301"/>
      <c r="G4850" s="302"/>
    </row>
    <row r="4851" spans="1:7" ht="51" x14ac:dyDescent="0.2">
      <c r="A4851" s="287" t="s">
        <v>828</v>
      </c>
      <c r="B4851" s="290" t="s">
        <v>829</v>
      </c>
      <c r="C4851" s="291" t="s">
        <v>207</v>
      </c>
      <c r="D4851" s="291" t="s">
        <v>35</v>
      </c>
      <c r="E4851" s="292"/>
      <c r="F4851" s="283"/>
      <c r="G4851" s="293"/>
    </row>
    <row r="4852" spans="1:7" ht="25.5" x14ac:dyDescent="0.2">
      <c r="A4852" s="294">
        <v>1872</v>
      </c>
      <c r="B4852" s="284" t="s">
        <v>1454</v>
      </c>
      <c r="C4852" s="295" t="s">
        <v>224</v>
      </c>
      <c r="D4852" s="295" t="s">
        <v>35</v>
      </c>
      <c r="E4852" s="292">
        <v>1</v>
      </c>
      <c r="F4852" s="283">
        <v>1.93</v>
      </c>
      <c r="G4852" s="293">
        <v>1.93</v>
      </c>
    </row>
    <row r="4853" spans="1:7" ht="25.5" x14ac:dyDescent="0.2">
      <c r="A4853" s="294" t="s">
        <v>253</v>
      </c>
      <c r="B4853" s="284" t="s">
        <v>254</v>
      </c>
      <c r="C4853" s="295" t="s">
        <v>207</v>
      </c>
      <c r="D4853" s="295" t="s">
        <v>210</v>
      </c>
      <c r="E4853" s="292">
        <v>0.29099999999999998</v>
      </c>
      <c r="F4853" s="283">
        <v>20.85</v>
      </c>
      <c r="G4853" s="293">
        <v>6.07</v>
      </c>
    </row>
    <row r="4854" spans="1:7" ht="25.5" x14ac:dyDescent="0.2">
      <c r="A4854" s="294" t="s">
        <v>255</v>
      </c>
      <c r="B4854" s="284" t="s">
        <v>256</v>
      </c>
      <c r="C4854" s="295" t="s">
        <v>207</v>
      </c>
      <c r="D4854" s="295" t="s">
        <v>210</v>
      </c>
      <c r="E4854" s="292">
        <v>0.29099999999999998</v>
      </c>
      <c r="F4854" s="283">
        <v>25.93</v>
      </c>
      <c r="G4854" s="293">
        <v>7.55</v>
      </c>
    </row>
    <row r="4855" spans="1:7" ht="38.25" x14ac:dyDescent="0.2">
      <c r="A4855" s="294" t="s">
        <v>1455</v>
      </c>
      <c r="B4855" s="284" t="s">
        <v>1456</v>
      </c>
      <c r="C4855" s="295" t="s">
        <v>207</v>
      </c>
      <c r="D4855" s="295" t="s">
        <v>38</v>
      </c>
      <c r="E4855" s="292">
        <v>8.9999999999999998E-4</v>
      </c>
      <c r="F4855" s="283">
        <v>580.89</v>
      </c>
      <c r="G4855" s="293">
        <v>0.52</v>
      </c>
    </row>
    <row r="4856" spans="1:7" x14ac:dyDescent="0.2">
      <c r="A4856" s="296" t="s">
        <v>213</v>
      </c>
      <c r="B4856" s="297"/>
      <c r="C4856" s="297"/>
      <c r="D4856" s="297"/>
      <c r="E4856" s="297"/>
      <c r="F4856" s="297"/>
      <c r="G4856" s="298">
        <v>8.27</v>
      </c>
    </row>
    <row r="4857" spans="1:7" x14ac:dyDescent="0.2">
      <c r="A4857" s="296" t="s">
        <v>214</v>
      </c>
      <c r="B4857" s="297"/>
      <c r="C4857" s="297"/>
      <c r="D4857" s="297"/>
      <c r="E4857" s="297"/>
      <c r="F4857" s="297"/>
      <c r="G4857" s="298">
        <v>7.79</v>
      </c>
    </row>
    <row r="4858" spans="1:7" x14ac:dyDescent="0.2">
      <c r="A4858" s="296" t="s">
        <v>215</v>
      </c>
      <c r="B4858" s="297"/>
      <c r="C4858" s="297"/>
      <c r="D4858" s="297"/>
      <c r="E4858" s="297"/>
      <c r="F4858" s="297"/>
      <c r="G4858" s="299">
        <v>16.059999999999999</v>
      </c>
    </row>
    <row r="4859" spans="1:7" x14ac:dyDescent="0.2">
      <c r="A4859" s="296" t="s">
        <v>2158</v>
      </c>
      <c r="B4859" s="297"/>
      <c r="C4859" s="297"/>
      <c r="D4859" s="297"/>
      <c r="E4859" s="297"/>
      <c r="F4859" s="297"/>
      <c r="G4859" s="298">
        <v>9.5299999997764822</v>
      </c>
    </row>
    <row r="4860" spans="1:7" x14ac:dyDescent="0.2">
      <c r="A4860" s="296" t="s">
        <v>217</v>
      </c>
      <c r="B4860" s="297"/>
      <c r="C4860" s="297"/>
      <c r="D4860" s="297"/>
      <c r="E4860" s="297"/>
      <c r="F4860" s="297"/>
      <c r="G4860" s="298">
        <v>5.37</v>
      </c>
    </row>
    <row r="4861" spans="1:7" x14ac:dyDescent="0.2">
      <c r="A4861" s="296" t="s">
        <v>218</v>
      </c>
      <c r="B4861" s="297"/>
      <c r="C4861" s="297"/>
      <c r="D4861" s="297"/>
      <c r="E4861" s="297"/>
      <c r="F4861" s="297"/>
      <c r="G4861" s="298">
        <v>0</v>
      </c>
    </row>
    <row r="4862" spans="1:7" x14ac:dyDescent="0.2">
      <c r="A4862" s="296" t="s">
        <v>219</v>
      </c>
      <c r="B4862" s="297"/>
      <c r="C4862" s="297"/>
      <c r="D4862" s="297"/>
      <c r="E4862" s="297"/>
      <c r="F4862" s="297"/>
      <c r="G4862" s="298">
        <v>14.900000000000002</v>
      </c>
    </row>
    <row r="4863" spans="1:7" x14ac:dyDescent="0.2">
      <c r="A4863" s="296" t="s">
        <v>220</v>
      </c>
      <c r="B4863" s="297"/>
      <c r="C4863" s="297"/>
      <c r="D4863" s="297"/>
      <c r="E4863" s="297"/>
      <c r="F4863" s="297"/>
      <c r="G4863" s="299">
        <f>ROUND(G4858+G4862,2)</f>
        <v>30.96</v>
      </c>
    </row>
    <row r="4864" spans="1:7" x14ac:dyDescent="0.2">
      <c r="A4864" s="296" t="s">
        <v>221</v>
      </c>
      <c r="B4864" s="297"/>
      <c r="C4864" s="297"/>
      <c r="D4864" s="297"/>
      <c r="E4864" s="297"/>
      <c r="F4864" s="297"/>
      <c r="G4864" s="298">
        <v>5</v>
      </c>
    </row>
    <row r="4865" spans="1:7" x14ac:dyDescent="0.2">
      <c r="A4865" s="296" t="s">
        <v>222</v>
      </c>
      <c r="B4865" s="297"/>
      <c r="C4865" s="297"/>
      <c r="D4865" s="297"/>
      <c r="E4865" s="297"/>
      <c r="F4865" s="297"/>
      <c r="G4865" s="299">
        <f>ROUND(G4863*G4864,2)</f>
        <v>154.80000000000001</v>
      </c>
    </row>
    <row r="4866" spans="1:7" x14ac:dyDescent="0.2">
      <c r="A4866" s="300"/>
      <c r="B4866" s="301"/>
      <c r="C4866" s="301"/>
      <c r="D4866" s="301"/>
      <c r="E4866" s="301"/>
      <c r="F4866" s="301"/>
      <c r="G4866" s="302"/>
    </row>
    <row r="4867" spans="1:7" ht="25.5" x14ac:dyDescent="0.2">
      <c r="A4867" s="287" t="s">
        <v>900</v>
      </c>
      <c r="B4867" s="290" t="s">
        <v>901</v>
      </c>
      <c r="C4867" s="291" t="s">
        <v>207</v>
      </c>
      <c r="D4867" s="291" t="s">
        <v>35</v>
      </c>
      <c r="E4867" s="292"/>
      <c r="F4867" s="283"/>
      <c r="G4867" s="293"/>
    </row>
    <row r="4868" spans="1:7" ht="38.25" x14ac:dyDescent="0.2">
      <c r="A4868" s="294">
        <v>38083</v>
      </c>
      <c r="B4868" s="284" t="s">
        <v>1504</v>
      </c>
      <c r="C4868" s="295" t="s">
        <v>224</v>
      </c>
      <c r="D4868" s="295" t="s">
        <v>35</v>
      </c>
      <c r="E4868" s="292">
        <v>1</v>
      </c>
      <c r="F4868" s="283">
        <v>38.86</v>
      </c>
      <c r="G4868" s="293">
        <v>38.86</v>
      </c>
    </row>
    <row r="4869" spans="1:7" ht="25.5" x14ac:dyDescent="0.2">
      <c r="A4869" s="294" t="s">
        <v>253</v>
      </c>
      <c r="B4869" s="284" t="s">
        <v>254</v>
      </c>
      <c r="C4869" s="295" t="s">
        <v>207</v>
      </c>
      <c r="D4869" s="295" t="s">
        <v>210</v>
      </c>
      <c r="E4869" s="292">
        <v>0.3237912</v>
      </c>
      <c r="F4869" s="283">
        <v>20.85</v>
      </c>
      <c r="G4869" s="293">
        <v>6.75</v>
      </c>
    </row>
    <row r="4870" spans="1:7" ht="25.5" x14ac:dyDescent="0.2">
      <c r="A4870" s="294" t="s">
        <v>255</v>
      </c>
      <c r="B4870" s="284" t="s">
        <v>256</v>
      </c>
      <c r="C4870" s="295" t="s">
        <v>207</v>
      </c>
      <c r="D4870" s="295" t="s">
        <v>210</v>
      </c>
      <c r="E4870" s="292">
        <v>0.43172159999999998</v>
      </c>
      <c r="F4870" s="283">
        <v>25.93</v>
      </c>
      <c r="G4870" s="293">
        <v>11.19</v>
      </c>
    </row>
    <row r="4871" spans="1:7" x14ac:dyDescent="0.2">
      <c r="A4871" s="296" t="s">
        <v>213</v>
      </c>
      <c r="B4871" s="297"/>
      <c r="C4871" s="297"/>
      <c r="D4871" s="297"/>
      <c r="E4871" s="297"/>
      <c r="F4871" s="297"/>
      <c r="G4871" s="298">
        <v>10.92</v>
      </c>
    </row>
    <row r="4872" spans="1:7" x14ac:dyDescent="0.2">
      <c r="A4872" s="296" t="s">
        <v>214</v>
      </c>
      <c r="B4872" s="297"/>
      <c r="C4872" s="297"/>
      <c r="D4872" s="297"/>
      <c r="E4872" s="297"/>
      <c r="F4872" s="297"/>
      <c r="G4872" s="298">
        <v>45.879999999999995</v>
      </c>
    </row>
    <row r="4873" spans="1:7" x14ac:dyDescent="0.2">
      <c r="A4873" s="296" t="s">
        <v>215</v>
      </c>
      <c r="B4873" s="297"/>
      <c r="C4873" s="297"/>
      <c r="D4873" s="297"/>
      <c r="E4873" s="297"/>
      <c r="F4873" s="297"/>
      <c r="G4873" s="299">
        <v>56.8</v>
      </c>
    </row>
    <row r="4874" spans="1:7" x14ac:dyDescent="0.2">
      <c r="A4874" s="296" t="s">
        <v>2158</v>
      </c>
      <c r="B4874" s="297"/>
      <c r="C4874" s="297"/>
      <c r="D4874" s="297"/>
      <c r="E4874" s="297"/>
      <c r="F4874" s="297"/>
      <c r="G4874" s="298">
        <v>12.56</v>
      </c>
    </row>
    <row r="4875" spans="1:7" x14ac:dyDescent="0.2">
      <c r="A4875" s="296" t="s">
        <v>217</v>
      </c>
      <c r="B4875" s="297"/>
      <c r="C4875" s="297"/>
      <c r="D4875" s="297"/>
      <c r="E4875" s="297"/>
      <c r="F4875" s="297"/>
      <c r="G4875" s="298">
        <v>14.560000000223518</v>
      </c>
    </row>
    <row r="4876" spans="1:7" x14ac:dyDescent="0.2">
      <c r="A4876" s="296" t="s">
        <v>218</v>
      </c>
      <c r="B4876" s="297"/>
      <c r="C4876" s="297"/>
      <c r="D4876" s="297"/>
      <c r="E4876" s="297"/>
      <c r="F4876" s="297"/>
      <c r="G4876" s="298">
        <v>0</v>
      </c>
    </row>
    <row r="4877" spans="1:7" x14ac:dyDescent="0.2">
      <c r="A4877" s="296" t="s">
        <v>219</v>
      </c>
      <c r="B4877" s="297"/>
      <c r="C4877" s="297"/>
      <c r="D4877" s="297"/>
      <c r="E4877" s="297"/>
      <c r="F4877" s="297"/>
      <c r="G4877" s="298">
        <v>27.120000000000005</v>
      </c>
    </row>
    <row r="4878" spans="1:7" x14ac:dyDescent="0.2">
      <c r="A4878" s="296" t="s">
        <v>220</v>
      </c>
      <c r="B4878" s="297"/>
      <c r="C4878" s="297"/>
      <c r="D4878" s="297"/>
      <c r="E4878" s="297"/>
      <c r="F4878" s="297"/>
      <c r="G4878" s="299">
        <f>ROUND(G4873+G4877,2)</f>
        <v>83.92</v>
      </c>
    </row>
    <row r="4879" spans="1:7" x14ac:dyDescent="0.2">
      <c r="A4879" s="296" t="s">
        <v>221</v>
      </c>
      <c r="B4879" s="297"/>
      <c r="C4879" s="297"/>
      <c r="D4879" s="297"/>
      <c r="E4879" s="297"/>
      <c r="F4879" s="297"/>
      <c r="G4879" s="298">
        <v>5</v>
      </c>
    </row>
    <row r="4880" spans="1:7" x14ac:dyDescent="0.2">
      <c r="A4880" s="296" t="s">
        <v>222</v>
      </c>
      <c r="B4880" s="297"/>
      <c r="C4880" s="297"/>
      <c r="D4880" s="297"/>
      <c r="E4880" s="297"/>
      <c r="F4880" s="297"/>
      <c r="G4880" s="299">
        <f>ROUND(G4878*G4879,2)</f>
        <v>419.6</v>
      </c>
    </row>
    <row r="4881" spans="1:7" x14ac:dyDescent="0.2">
      <c r="A4881" s="300"/>
      <c r="B4881" s="301"/>
      <c r="C4881" s="301"/>
      <c r="D4881" s="301"/>
      <c r="E4881" s="301"/>
      <c r="F4881" s="301"/>
      <c r="G4881" s="302"/>
    </row>
    <row r="4882" spans="1:7" ht="25.5" x14ac:dyDescent="0.2">
      <c r="A4882" s="287" t="s">
        <v>809</v>
      </c>
      <c r="B4882" s="290" t="s">
        <v>810</v>
      </c>
      <c r="C4882" s="291" t="s">
        <v>207</v>
      </c>
      <c r="D4882" s="291" t="s">
        <v>40</v>
      </c>
      <c r="E4882" s="292"/>
      <c r="F4882" s="283"/>
      <c r="G4882" s="293"/>
    </row>
    <row r="4883" spans="1:7" ht="25.5" x14ac:dyDescent="0.2">
      <c r="A4883" s="294" t="s">
        <v>253</v>
      </c>
      <c r="B4883" s="284" t="s">
        <v>254</v>
      </c>
      <c r="C4883" s="295" t="s">
        <v>207</v>
      </c>
      <c r="D4883" s="295" t="s">
        <v>210</v>
      </c>
      <c r="E4883" s="292">
        <v>0.2</v>
      </c>
      <c r="F4883" s="283">
        <v>20.85</v>
      </c>
      <c r="G4883" s="293">
        <v>4.17</v>
      </c>
    </row>
    <row r="4884" spans="1:7" ht="25.5" x14ac:dyDescent="0.2">
      <c r="A4884" s="294" t="s">
        <v>255</v>
      </c>
      <c r="B4884" s="284" t="s">
        <v>256</v>
      </c>
      <c r="C4884" s="295" t="s">
        <v>207</v>
      </c>
      <c r="D4884" s="295" t="s">
        <v>210</v>
      </c>
      <c r="E4884" s="292">
        <v>0.1</v>
      </c>
      <c r="F4884" s="283">
        <v>25.93</v>
      </c>
      <c r="G4884" s="293">
        <v>2.59</v>
      </c>
    </row>
    <row r="4885" spans="1:7" x14ac:dyDescent="0.2">
      <c r="A4885" s="294" t="s">
        <v>1436</v>
      </c>
      <c r="B4885" s="284" t="s">
        <v>1437</v>
      </c>
      <c r="C4885" s="295" t="s">
        <v>224</v>
      </c>
      <c r="D4885" s="295" t="s">
        <v>40</v>
      </c>
      <c r="E4885" s="292">
        <v>1.1000000000000001</v>
      </c>
      <c r="F4885" s="283">
        <v>3.84</v>
      </c>
      <c r="G4885" s="293">
        <v>4.22</v>
      </c>
    </row>
    <row r="4886" spans="1:7" x14ac:dyDescent="0.2">
      <c r="A4886" s="296" t="s">
        <v>213</v>
      </c>
      <c r="B4886" s="297"/>
      <c r="C4886" s="297"/>
      <c r="D4886" s="297"/>
      <c r="E4886" s="297"/>
      <c r="F4886" s="297"/>
      <c r="G4886" s="298">
        <v>3.97</v>
      </c>
    </row>
    <row r="4887" spans="1:7" x14ac:dyDescent="0.2">
      <c r="A4887" s="296" t="s">
        <v>214</v>
      </c>
      <c r="B4887" s="297"/>
      <c r="C4887" s="297"/>
      <c r="D4887" s="297"/>
      <c r="E4887" s="297"/>
      <c r="F4887" s="297"/>
      <c r="G4887" s="298">
        <v>7.02</v>
      </c>
    </row>
    <row r="4888" spans="1:7" x14ac:dyDescent="0.2">
      <c r="A4888" s="296" t="s">
        <v>215</v>
      </c>
      <c r="B4888" s="297"/>
      <c r="C4888" s="297"/>
      <c r="D4888" s="297"/>
      <c r="E4888" s="297"/>
      <c r="F4888" s="297"/>
      <c r="G4888" s="299">
        <v>10.99</v>
      </c>
    </row>
    <row r="4889" spans="1:7" x14ac:dyDescent="0.2">
      <c r="A4889" s="296" t="s">
        <v>2158</v>
      </c>
      <c r="B4889" s="297"/>
      <c r="C4889" s="297"/>
      <c r="D4889" s="297"/>
      <c r="E4889" s="297"/>
      <c r="F4889" s="297"/>
      <c r="G4889" s="298">
        <v>4.5600000002235177</v>
      </c>
    </row>
    <row r="4890" spans="1:7" x14ac:dyDescent="0.2">
      <c r="A4890" s="296" t="s">
        <v>217</v>
      </c>
      <c r="B4890" s="297"/>
      <c r="C4890" s="297"/>
      <c r="D4890" s="297"/>
      <c r="E4890" s="297"/>
      <c r="F4890" s="297"/>
      <c r="G4890" s="298">
        <v>3.27</v>
      </c>
    </row>
    <row r="4891" spans="1:7" x14ac:dyDescent="0.2">
      <c r="A4891" s="296" t="s">
        <v>218</v>
      </c>
      <c r="B4891" s="297"/>
      <c r="C4891" s="297"/>
      <c r="D4891" s="297"/>
      <c r="E4891" s="297"/>
      <c r="F4891" s="297"/>
      <c r="G4891" s="298">
        <v>0</v>
      </c>
    </row>
    <row r="4892" spans="1:7" x14ac:dyDescent="0.2">
      <c r="A4892" s="296" t="s">
        <v>219</v>
      </c>
      <c r="B4892" s="297"/>
      <c r="C4892" s="297"/>
      <c r="D4892" s="297"/>
      <c r="E4892" s="297"/>
      <c r="F4892" s="297"/>
      <c r="G4892" s="298">
        <v>7.83</v>
      </c>
    </row>
    <row r="4893" spans="1:7" x14ac:dyDescent="0.2">
      <c r="A4893" s="296" t="s">
        <v>220</v>
      </c>
      <c r="B4893" s="297"/>
      <c r="C4893" s="297"/>
      <c r="D4893" s="297"/>
      <c r="E4893" s="297"/>
      <c r="F4893" s="297"/>
      <c r="G4893" s="299">
        <f>ROUND(G4888+G4892,2)</f>
        <v>18.82</v>
      </c>
    </row>
    <row r="4894" spans="1:7" x14ac:dyDescent="0.2">
      <c r="A4894" s="296" t="s">
        <v>221</v>
      </c>
      <c r="B4894" s="297"/>
      <c r="C4894" s="297"/>
      <c r="D4894" s="297"/>
      <c r="E4894" s="297"/>
      <c r="F4894" s="297"/>
      <c r="G4894" s="298">
        <v>24</v>
      </c>
    </row>
    <row r="4895" spans="1:7" x14ac:dyDescent="0.2">
      <c r="A4895" s="296" t="s">
        <v>222</v>
      </c>
      <c r="B4895" s="297"/>
      <c r="C4895" s="297"/>
      <c r="D4895" s="297"/>
      <c r="E4895" s="297"/>
      <c r="F4895" s="297"/>
      <c r="G4895" s="299">
        <f>ROUND(G4893*G4894,2)</f>
        <v>451.68</v>
      </c>
    </row>
    <row r="4896" spans="1:7" x14ac:dyDescent="0.2">
      <c r="A4896" s="300"/>
      <c r="B4896" s="301"/>
      <c r="C4896" s="301"/>
      <c r="D4896" s="301"/>
      <c r="E4896" s="301"/>
      <c r="F4896" s="301"/>
      <c r="G4896" s="302"/>
    </row>
    <row r="4897" spans="1:7" ht="25.5" x14ac:dyDescent="0.2">
      <c r="A4897" s="287" t="s">
        <v>811</v>
      </c>
      <c r="B4897" s="290" t="s">
        <v>812</v>
      </c>
      <c r="C4897" s="291" t="s">
        <v>207</v>
      </c>
      <c r="D4897" s="291" t="s">
        <v>40</v>
      </c>
      <c r="E4897" s="292"/>
      <c r="F4897" s="283"/>
      <c r="G4897" s="293"/>
    </row>
    <row r="4898" spans="1:7" ht="25.5" x14ac:dyDescent="0.2">
      <c r="A4898" s="294" t="s">
        <v>253</v>
      </c>
      <c r="B4898" s="284" t="s">
        <v>254</v>
      </c>
      <c r="C4898" s="295" t="s">
        <v>207</v>
      </c>
      <c r="D4898" s="295" t="s">
        <v>210</v>
      </c>
      <c r="E4898" s="292">
        <v>0.5</v>
      </c>
      <c r="F4898" s="283">
        <v>20.85</v>
      </c>
      <c r="G4898" s="293">
        <v>10.42</v>
      </c>
    </row>
    <row r="4899" spans="1:7" ht="25.5" x14ac:dyDescent="0.2">
      <c r="A4899" s="294" t="s">
        <v>255</v>
      </c>
      <c r="B4899" s="284" t="s">
        <v>256</v>
      </c>
      <c r="C4899" s="295" t="s">
        <v>207</v>
      </c>
      <c r="D4899" s="295" t="s">
        <v>210</v>
      </c>
      <c r="E4899" s="292">
        <v>0.5</v>
      </c>
      <c r="F4899" s="283">
        <v>25.93</v>
      </c>
      <c r="G4899" s="293">
        <v>12.96</v>
      </c>
    </row>
    <row r="4900" spans="1:7" x14ac:dyDescent="0.2">
      <c r="A4900" s="294" t="s">
        <v>1438</v>
      </c>
      <c r="B4900" s="284" t="s">
        <v>1439</v>
      </c>
      <c r="C4900" s="295" t="s">
        <v>224</v>
      </c>
      <c r="D4900" s="295" t="s">
        <v>40</v>
      </c>
      <c r="E4900" s="292">
        <v>1.3</v>
      </c>
      <c r="F4900" s="283">
        <v>40.15</v>
      </c>
      <c r="G4900" s="293">
        <v>52.2</v>
      </c>
    </row>
    <row r="4901" spans="1:7" x14ac:dyDescent="0.2">
      <c r="A4901" s="296" t="s">
        <v>213</v>
      </c>
      <c r="B4901" s="297"/>
      <c r="C4901" s="297"/>
      <c r="D4901" s="297"/>
      <c r="E4901" s="297"/>
      <c r="F4901" s="297"/>
      <c r="G4901" s="298">
        <v>14.09</v>
      </c>
    </row>
    <row r="4902" spans="1:7" x14ac:dyDescent="0.2">
      <c r="A4902" s="296" t="s">
        <v>214</v>
      </c>
      <c r="B4902" s="297"/>
      <c r="C4902" s="297"/>
      <c r="D4902" s="297"/>
      <c r="E4902" s="297"/>
      <c r="F4902" s="297"/>
      <c r="G4902" s="298">
        <v>61.489999999999995</v>
      </c>
    </row>
    <row r="4903" spans="1:7" x14ac:dyDescent="0.2">
      <c r="A4903" s="296" t="s">
        <v>215</v>
      </c>
      <c r="B4903" s="297"/>
      <c r="C4903" s="297"/>
      <c r="D4903" s="297"/>
      <c r="E4903" s="297"/>
      <c r="F4903" s="297"/>
      <c r="G4903" s="299">
        <v>75.58</v>
      </c>
    </row>
    <row r="4904" spans="1:7" x14ac:dyDescent="0.2">
      <c r="A4904" s="296" t="s">
        <v>2158</v>
      </c>
      <c r="B4904" s="297"/>
      <c r="C4904" s="297"/>
      <c r="D4904" s="297"/>
      <c r="E4904" s="297"/>
      <c r="F4904" s="297"/>
      <c r="G4904" s="298">
        <v>16.2</v>
      </c>
    </row>
    <row r="4905" spans="1:7" x14ac:dyDescent="0.2">
      <c r="A4905" s="296" t="s">
        <v>217</v>
      </c>
      <c r="B4905" s="297"/>
      <c r="C4905" s="297"/>
      <c r="D4905" s="297"/>
      <c r="E4905" s="297"/>
      <c r="F4905" s="297"/>
      <c r="G4905" s="298">
        <v>19.279999999776482</v>
      </c>
    </row>
    <row r="4906" spans="1:7" x14ac:dyDescent="0.2">
      <c r="A4906" s="296" t="s">
        <v>218</v>
      </c>
      <c r="B4906" s="297"/>
      <c r="C4906" s="297"/>
      <c r="D4906" s="297"/>
      <c r="E4906" s="297"/>
      <c r="F4906" s="297"/>
      <c r="G4906" s="298">
        <v>0</v>
      </c>
    </row>
    <row r="4907" spans="1:7" x14ac:dyDescent="0.2">
      <c r="A4907" s="296" t="s">
        <v>219</v>
      </c>
      <c r="B4907" s="297"/>
      <c r="C4907" s="297"/>
      <c r="D4907" s="297"/>
      <c r="E4907" s="297"/>
      <c r="F4907" s="297"/>
      <c r="G4907" s="298">
        <v>35.480000000000004</v>
      </c>
    </row>
    <row r="4908" spans="1:7" x14ac:dyDescent="0.2">
      <c r="A4908" s="296" t="s">
        <v>220</v>
      </c>
      <c r="B4908" s="297"/>
      <c r="C4908" s="297"/>
      <c r="D4908" s="297"/>
      <c r="E4908" s="297"/>
      <c r="F4908" s="297"/>
      <c r="G4908" s="299">
        <f>ROUND(G4903+G4907,2)</f>
        <v>111.06</v>
      </c>
    </row>
    <row r="4909" spans="1:7" x14ac:dyDescent="0.2">
      <c r="A4909" s="296" t="s">
        <v>221</v>
      </c>
      <c r="B4909" s="297"/>
      <c r="C4909" s="297"/>
      <c r="D4909" s="297"/>
      <c r="E4909" s="297"/>
      <c r="F4909" s="297"/>
      <c r="G4909" s="298">
        <v>31.5</v>
      </c>
    </row>
    <row r="4910" spans="1:7" x14ac:dyDescent="0.2">
      <c r="A4910" s="296" t="s">
        <v>222</v>
      </c>
      <c r="B4910" s="297"/>
      <c r="C4910" s="297"/>
      <c r="D4910" s="297"/>
      <c r="E4910" s="297"/>
      <c r="F4910" s="297"/>
      <c r="G4910" s="299">
        <f>ROUND(G4908*G4909,2)</f>
        <v>3498.39</v>
      </c>
    </row>
    <row r="4911" spans="1:7" x14ac:dyDescent="0.2">
      <c r="A4911" s="300"/>
      <c r="B4911" s="301"/>
      <c r="C4911" s="301"/>
      <c r="D4911" s="301"/>
      <c r="E4911" s="301"/>
      <c r="F4911" s="301"/>
      <c r="G4911" s="302"/>
    </row>
    <row r="4912" spans="1:7" ht="25.5" x14ac:dyDescent="0.2">
      <c r="A4912" s="287" t="s">
        <v>815</v>
      </c>
      <c r="B4912" s="290" t="s">
        <v>816</v>
      </c>
      <c r="C4912" s="291" t="s">
        <v>207</v>
      </c>
      <c r="D4912" s="291" t="s">
        <v>40</v>
      </c>
      <c r="E4912" s="292"/>
      <c r="F4912" s="283"/>
      <c r="G4912" s="293"/>
    </row>
    <row r="4913" spans="1:7" ht="25.5" x14ac:dyDescent="0.2">
      <c r="A4913" s="294" t="s">
        <v>253</v>
      </c>
      <c r="B4913" s="284" t="s">
        <v>254</v>
      </c>
      <c r="C4913" s="295" t="s">
        <v>207</v>
      </c>
      <c r="D4913" s="295" t="s">
        <v>210</v>
      </c>
      <c r="E4913" s="292">
        <v>0.05</v>
      </c>
      <c r="F4913" s="283">
        <v>20.85</v>
      </c>
      <c r="G4913" s="293">
        <v>1.04</v>
      </c>
    </row>
    <row r="4914" spans="1:7" ht="25.5" x14ac:dyDescent="0.2">
      <c r="A4914" s="294" t="s">
        <v>255</v>
      </c>
      <c r="B4914" s="284" t="s">
        <v>256</v>
      </c>
      <c r="C4914" s="295" t="s">
        <v>207</v>
      </c>
      <c r="D4914" s="295" t="s">
        <v>210</v>
      </c>
      <c r="E4914" s="292">
        <v>0.05</v>
      </c>
      <c r="F4914" s="283">
        <v>25.93</v>
      </c>
      <c r="G4914" s="293">
        <v>1.3</v>
      </c>
    </row>
    <row r="4915" spans="1:7" ht="25.5" x14ac:dyDescent="0.2">
      <c r="A4915" s="294" t="s">
        <v>1442</v>
      </c>
      <c r="B4915" s="284" t="s">
        <v>1443</v>
      </c>
      <c r="C4915" s="295" t="s">
        <v>224</v>
      </c>
      <c r="D4915" s="295" t="s">
        <v>40</v>
      </c>
      <c r="E4915" s="292">
        <v>1.3</v>
      </c>
      <c r="F4915" s="283">
        <v>21.24</v>
      </c>
      <c r="G4915" s="293">
        <v>27.61</v>
      </c>
    </row>
    <row r="4916" spans="1:7" x14ac:dyDescent="0.2">
      <c r="A4916" s="296" t="s">
        <v>213</v>
      </c>
      <c r="B4916" s="297"/>
      <c r="C4916" s="297"/>
      <c r="D4916" s="297"/>
      <c r="E4916" s="297"/>
      <c r="F4916" s="297"/>
      <c r="G4916" s="298">
        <v>1.41</v>
      </c>
    </row>
    <row r="4917" spans="1:7" x14ac:dyDescent="0.2">
      <c r="A4917" s="296" t="s">
        <v>214</v>
      </c>
      <c r="B4917" s="297"/>
      <c r="C4917" s="297"/>
      <c r="D4917" s="297"/>
      <c r="E4917" s="297"/>
      <c r="F4917" s="297"/>
      <c r="G4917" s="298">
        <v>28.54</v>
      </c>
    </row>
    <row r="4918" spans="1:7" x14ac:dyDescent="0.2">
      <c r="A4918" s="296" t="s">
        <v>215</v>
      </c>
      <c r="B4918" s="297"/>
      <c r="C4918" s="297"/>
      <c r="D4918" s="297"/>
      <c r="E4918" s="297"/>
      <c r="F4918" s="297"/>
      <c r="G4918" s="299">
        <v>29.95</v>
      </c>
    </row>
    <row r="4919" spans="1:7" x14ac:dyDescent="0.2">
      <c r="A4919" s="296" t="s">
        <v>2158</v>
      </c>
      <c r="B4919" s="297"/>
      <c r="C4919" s="297"/>
      <c r="D4919" s="297"/>
      <c r="E4919" s="297"/>
      <c r="F4919" s="297"/>
      <c r="G4919" s="298">
        <v>1.62</v>
      </c>
    </row>
    <row r="4920" spans="1:7" x14ac:dyDescent="0.2">
      <c r="A4920" s="296" t="s">
        <v>217</v>
      </c>
      <c r="B4920" s="297"/>
      <c r="C4920" s="297"/>
      <c r="D4920" s="297"/>
      <c r="E4920" s="297"/>
      <c r="F4920" s="297"/>
      <c r="G4920" s="298">
        <v>6.6300000000000034</v>
      </c>
    </row>
    <row r="4921" spans="1:7" x14ac:dyDescent="0.2">
      <c r="A4921" s="296" t="s">
        <v>218</v>
      </c>
      <c r="B4921" s="297"/>
      <c r="C4921" s="297"/>
      <c r="D4921" s="297"/>
      <c r="E4921" s="297"/>
      <c r="F4921" s="297"/>
      <c r="G4921" s="298">
        <v>0</v>
      </c>
    </row>
    <row r="4922" spans="1:7" x14ac:dyDescent="0.2">
      <c r="A4922" s="296" t="s">
        <v>219</v>
      </c>
      <c r="B4922" s="297"/>
      <c r="C4922" s="297"/>
      <c r="D4922" s="297"/>
      <c r="E4922" s="297"/>
      <c r="F4922" s="297"/>
      <c r="G4922" s="298">
        <v>8.2500000000000036</v>
      </c>
    </row>
    <row r="4923" spans="1:7" x14ac:dyDescent="0.2">
      <c r="A4923" s="296" t="s">
        <v>220</v>
      </c>
      <c r="B4923" s="297"/>
      <c r="C4923" s="297"/>
      <c r="D4923" s="297"/>
      <c r="E4923" s="297"/>
      <c r="F4923" s="297"/>
      <c r="G4923" s="299">
        <f>ROUND(G4918+G4922,2)</f>
        <v>38.200000000000003</v>
      </c>
    </row>
    <row r="4924" spans="1:7" x14ac:dyDescent="0.2">
      <c r="A4924" s="296" t="s">
        <v>221</v>
      </c>
      <c r="B4924" s="297"/>
      <c r="C4924" s="297"/>
      <c r="D4924" s="297"/>
      <c r="E4924" s="297"/>
      <c r="F4924" s="297"/>
      <c r="G4924" s="298">
        <v>31.5</v>
      </c>
    </row>
    <row r="4925" spans="1:7" x14ac:dyDescent="0.2">
      <c r="A4925" s="296" t="s">
        <v>222</v>
      </c>
      <c r="B4925" s="297"/>
      <c r="C4925" s="297"/>
      <c r="D4925" s="297"/>
      <c r="E4925" s="297"/>
      <c r="F4925" s="297"/>
      <c r="G4925" s="299">
        <f>ROUND(G4923*G4924,2)</f>
        <v>1203.3</v>
      </c>
    </row>
    <row r="4926" spans="1:7" x14ac:dyDescent="0.2">
      <c r="A4926" s="300"/>
      <c r="B4926" s="301"/>
      <c r="C4926" s="301"/>
      <c r="D4926" s="301"/>
      <c r="E4926" s="301"/>
      <c r="F4926" s="301"/>
      <c r="G4926" s="302"/>
    </row>
    <row r="4927" spans="1:7" ht="25.5" x14ac:dyDescent="0.2">
      <c r="A4927" s="287" t="s">
        <v>902</v>
      </c>
      <c r="B4927" s="290" t="s">
        <v>903</v>
      </c>
      <c r="C4927" s="291" t="s">
        <v>207</v>
      </c>
      <c r="D4927" s="291" t="s">
        <v>35</v>
      </c>
      <c r="E4927" s="292"/>
      <c r="F4927" s="283"/>
      <c r="G4927" s="293"/>
    </row>
    <row r="4928" spans="1:7" ht="25.5" x14ac:dyDescent="0.2">
      <c r="A4928" s="294" t="s">
        <v>1505</v>
      </c>
      <c r="B4928" s="284" t="s">
        <v>1506</v>
      </c>
      <c r="C4928" s="295" t="s">
        <v>224</v>
      </c>
      <c r="D4928" s="295" t="s">
        <v>35</v>
      </c>
      <c r="E4928" s="292">
        <v>1</v>
      </c>
      <c r="F4928" s="283">
        <v>35.94</v>
      </c>
      <c r="G4928" s="293">
        <v>35.94</v>
      </c>
    </row>
    <row r="4929" spans="1:7" ht="25.5" x14ac:dyDescent="0.2">
      <c r="A4929" s="294" t="s">
        <v>253</v>
      </c>
      <c r="B4929" s="284" t="s">
        <v>254</v>
      </c>
      <c r="C4929" s="295" t="s">
        <v>207</v>
      </c>
      <c r="D4929" s="295" t="s">
        <v>210</v>
      </c>
      <c r="E4929" s="292">
        <v>0.4</v>
      </c>
      <c r="F4929" s="283">
        <v>20.85</v>
      </c>
      <c r="G4929" s="293">
        <v>8.34</v>
      </c>
    </row>
    <row r="4930" spans="1:7" ht="25.5" x14ac:dyDescent="0.2">
      <c r="A4930" s="294" t="s">
        <v>255</v>
      </c>
      <c r="B4930" s="284" t="s">
        <v>256</v>
      </c>
      <c r="C4930" s="295" t="s">
        <v>207</v>
      </c>
      <c r="D4930" s="295" t="s">
        <v>210</v>
      </c>
      <c r="E4930" s="292">
        <v>0.4</v>
      </c>
      <c r="F4930" s="283">
        <v>25.93</v>
      </c>
      <c r="G4930" s="293">
        <v>10.37</v>
      </c>
    </row>
    <row r="4931" spans="1:7" x14ac:dyDescent="0.2">
      <c r="A4931" s="296" t="s">
        <v>213</v>
      </c>
      <c r="B4931" s="297"/>
      <c r="C4931" s="297"/>
      <c r="D4931" s="297"/>
      <c r="E4931" s="297"/>
      <c r="F4931" s="297"/>
      <c r="G4931" s="298">
        <v>11.27</v>
      </c>
    </row>
    <row r="4932" spans="1:7" x14ac:dyDescent="0.2">
      <c r="A4932" s="296" t="s">
        <v>214</v>
      </c>
      <c r="B4932" s="297"/>
      <c r="C4932" s="297"/>
      <c r="D4932" s="297"/>
      <c r="E4932" s="297"/>
      <c r="F4932" s="297"/>
      <c r="G4932" s="298">
        <v>43.379999999999995</v>
      </c>
    </row>
    <row r="4933" spans="1:7" x14ac:dyDescent="0.2">
      <c r="A4933" s="296" t="s">
        <v>215</v>
      </c>
      <c r="B4933" s="297"/>
      <c r="C4933" s="297"/>
      <c r="D4933" s="297"/>
      <c r="E4933" s="297"/>
      <c r="F4933" s="297"/>
      <c r="G4933" s="299">
        <v>54.65</v>
      </c>
    </row>
    <row r="4934" spans="1:7" x14ac:dyDescent="0.2">
      <c r="A4934" s="296" t="s">
        <v>2158</v>
      </c>
      <c r="B4934" s="297"/>
      <c r="C4934" s="297"/>
      <c r="D4934" s="297"/>
      <c r="E4934" s="297"/>
      <c r="F4934" s="297"/>
      <c r="G4934" s="298">
        <v>12.96</v>
      </c>
    </row>
    <row r="4935" spans="1:7" x14ac:dyDescent="0.2">
      <c r="A4935" s="296" t="s">
        <v>217</v>
      </c>
      <c r="B4935" s="297"/>
      <c r="C4935" s="297"/>
      <c r="D4935" s="297"/>
      <c r="E4935" s="297"/>
      <c r="F4935" s="297"/>
      <c r="G4935" s="298">
        <v>14.200000000000003</v>
      </c>
    </row>
    <row r="4936" spans="1:7" x14ac:dyDescent="0.2">
      <c r="A4936" s="296" t="s">
        <v>218</v>
      </c>
      <c r="B4936" s="297"/>
      <c r="C4936" s="297"/>
      <c r="D4936" s="297"/>
      <c r="E4936" s="297"/>
      <c r="F4936" s="297"/>
      <c r="G4936" s="298">
        <v>0</v>
      </c>
    </row>
    <row r="4937" spans="1:7" x14ac:dyDescent="0.2">
      <c r="A4937" s="296" t="s">
        <v>219</v>
      </c>
      <c r="B4937" s="297"/>
      <c r="C4937" s="297"/>
      <c r="D4937" s="297"/>
      <c r="E4937" s="297"/>
      <c r="F4937" s="297"/>
      <c r="G4937" s="298">
        <v>27.160000000000004</v>
      </c>
    </row>
    <row r="4938" spans="1:7" x14ac:dyDescent="0.2">
      <c r="A4938" s="296" t="s">
        <v>220</v>
      </c>
      <c r="B4938" s="297"/>
      <c r="C4938" s="297"/>
      <c r="D4938" s="297"/>
      <c r="E4938" s="297"/>
      <c r="F4938" s="297"/>
      <c r="G4938" s="299">
        <f>ROUND(G4933+G4937,2)</f>
        <v>81.81</v>
      </c>
    </row>
    <row r="4939" spans="1:7" x14ac:dyDescent="0.2">
      <c r="A4939" s="296" t="s">
        <v>221</v>
      </c>
      <c r="B4939" s="297"/>
      <c r="C4939" s="297"/>
      <c r="D4939" s="297"/>
      <c r="E4939" s="297"/>
      <c r="F4939" s="297"/>
      <c r="G4939" s="298">
        <v>1</v>
      </c>
    </row>
    <row r="4940" spans="1:7" x14ac:dyDescent="0.2">
      <c r="A4940" s="296" t="s">
        <v>222</v>
      </c>
      <c r="B4940" s="297"/>
      <c r="C4940" s="297"/>
      <c r="D4940" s="297"/>
      <c r="E4940" s="297"/>
      <c r="F4940" s="297"/>
      <c r="G4940" s="299">
        <f>ROUND(G4938*G4939,2)</f>
        <v>81.81</v>
      </c>
    </row>
    <row r="4941" spans="1:7" x14ac:dyDescent="0.2">
      <c r="A4941" s="300"/>
      <c r="B4941" s="301"/>
      <c r="C4941" s="301"/>
      <c r="D4941" s="301"/>
      <c r="E4941" s="301"/>
      <c r="F4941" s="301"/>
      <c r="G4941" s="302"/>
    </row>
    <row r="4942" spans="1:7" x14ac:dyDescent="0.2">
      <c r="A4942" s="287" t="s">
        <v>904</v>
      </c>
      <c r="B4942" s="288" t="s">
        <v>905</v>
      </c>
      <c r="C4942" s="288"/>
      <c r="D4942" s="288"/>
      <c r="E4942" s="288"/>
      <c r="F4942" s="288"/>
      <c r="G4942" s="289"/>
    </row>
    <row r="4943" spans="1:7" ht="51" x14ac:dyDescent="0.2">
      <c r="A4943" s="287" t="s">
        <v>906</v>
      </c>
      <c r="B4943" s="290" t="s">
        <v>907</v>
      </c>
      <c r="C4943" s="291" t="s">
        <v>207</v>
      </c>
      <c r="D4943" s="291" t="s">
        <v>35</v>
      </c>
      <c r="E4943" s="292"/>
      <c r="F4943" s="283"/>
      <c r="G4943" s="293"/>
    </row>
    <row r="4944" spans="1:7" ht="25.5" x14ac:dyDescent="0.2">
      <c r="A4944" s="294" t="s">
        <v>1507</v>
      </c>
      <c r="B4944" s="284" t="s">
        <v>1508</v>
      </c>
      <c r="C4944" s="295" t="s">
        <v>207</v>
      </c>
      <c r="D4944" s="295" t="s">
        <v>210</v>
      </c>
      <c r="E4944" s="292">
        <v>2.3334000000000001</v>
      </c>
      <c r="F4944" s="283">
        <v>25.78</v>
      </c>
      <c r="G4944" s="293">
        <v>60.16</v>
      </c>
    </row>
    <row r="4945" spans="1:7" ht="25.5" x14ac:dyDescent="0.2">
      <c r="A4945" s="294">
        <v>11976</v>
      </c>
      <c r="B4945" s="284" t="s">
        <v>1509</v>
      </c>
      <c r="C4945" s="295" t="s">
        <v>224</v>
      </c>
      <c r="D4945" s="295" t="s">
        <v>35</v>
      </c>
      <c r="E4945" s="292">
        <v>6</v>
      </c>
      <c r="F4945" s="283">
        <v>1.1599999999999999</v>
      </c>
      <c r="G4945" s="293">
        <v>6.96</v>
      </c>
    </row>
    <row r="4946" spans="1:7" ht="51" x14ac:dyDescent="0.2">
      <c r="A4946" s="294">
        <v>13246</v>
      </c>
      <c r="B4946" s="284" t="s">
        <v>1510</v>
      </c>
      <c r="C4946" s="295" t="s">
        <v>224</v>
      </c>
      <c r="D4946" s="295" t="s">
        <v>35</v>
      </c>
      <c r="E4946" s="292">
        <v>4</v>
      </c>
      <c r="F4946" s="283">
        <v>0.43</v>
      </c>
      <c r="G4946" s="293">
        <v>1.72</v>
      </c>
    </row>
    <row r="4947" spans="1:7" ht="51" x14ac:dyDescent="0.2">
      <c r="A4947" s="294">
        <v>1570</v>
      </c>
      <c r="B4947" s="284" t="s">
        <v>1463</v>
      </c>
      <c r="C4947" s="295" t="s">
        <v>224</v>
      </c>
      <c r="D4947" s="295" t="s">
        <v>35</v>
      </c>
      <c r="E4947" s="292">
        <v>10</v>
      </c>
      <c r="F4947" s="283">
        <v>1.05</v>
      </c>
      <c r="G4947" s="293">
        <v>10.5</v>
      </c>
    </row>
    <row r="4948" spans="1:7" ht="38.25" x14ac:dyDescent="0.2">
      <c r="A4948" s="294">
        <v>37591</v>
      </c>
      <c r="B4948" s="284" t="s">
        <v>1511</v>
      </c>
      <c r="C4948" s="295" t="s">
        <v>224</v>
      </c>
      <c r="D4948" s="295" t="s">
        <v>35</v>
      </c>
      <c r="E4948" s="292">
        <v>2</v>
      </c>
      <c r="F4948" s="283">
        <v>20.27</v>
      </c>
      <c r="G4948" s="293">
        <v>40.54</v>
      </c>
    </row>
    <row r="4949" spans="1:7" ht="51" x14ac:dyDescent="0.2">
      <c r="A4949" s="294">
        <v>42424</v>
      </c>
      <c r="B4949" s="284" t="s">
        <v>1512</v>
      </c>
      <c r="C4949" s="295" t="s">
        <v>224</v>
      </c>
      <c r="D4949" s="295" t="s">
        <v>35</v>
      </c>
      <c r="E4949" s="292">
        <v>1</v>
      </c>
      <c r="F4949" s="283">
        <v>2177.77</v>
      </c>
      <c r="G4949" s="293">
        <v>2177.77</v>
      </c>
    </row>
    <row r="4950" spans="1:7" ht="51" x14ac:dyDescent="0.2">
      <c r="A4950" s="294">
        <v>7568</v>
      </c>
      <c r="B4950" s="284" t="s">
        <v>1513</v>
      </c>
      <c r="C4950" s="295" t="s">
        <v>224</v>
      </c>
      <c r="D4950" s="295" t="s">
        <v>35</v>
      </c>
      <c r="E4950" s="292">
        <v>9</v>
      </c>
      <c r="F4950" s="283">
        <v>0.3</v>
      </c>
      <c r="G4950" s="293">
        <v>2.7</v>
      </c>
    </row>
    <row r="4951" spans="1:7" ht="25.5" x14ac:dyDescent="0.2">
      <c r="A4951" s="294" t="s">
        <v>1134</v>
      </c>
      <c r="B4951" s="284" t="s">
        <v>1135</v>
      </c>
      <c r="C4951" s="295" t="s">
        <v>207</v>
      </c>
      <c r="D4951" s="295" t="s">
        <v>210</v>
      </c>
      <c r="E4951" s="292">
        <v>2.3334000000000001</v>
      </c>
      <c r="F4951" s="283">
        <v>20.02</v>
      </c>
      <c r="G4951" s="293">
        <v>46.72</v>
      </c>
    </row>
    <row r="4952" spans="1:7" x14ac:dyDescent="0.2">
      <c r="A4952" s="296" t="s">
        <v>213</v>
      </c>
      <c r="B4952" s="297"/>
      <c r="C4952" s="297"/>
      <c r="D4952" s="297"/>
      <c r="E4952" s="297"/>
      <c r="F4952" s="297"/>
      <c r="G4952" s="298">
        <v>63.72</v>
      </c>
    </row>
    <row r="4953" spans="1:7" x14ac:dyDescent="0.2">
      <c r="A4953" s="296" t="s">
        <v>214</v>
      </c>
      <c r="B4953" s="297"/>
      <c r="C4953" s="297"/>
      <c r="D4953" s="297"/>
      <c r="E4953" s="297"/>
      <c r="F4953" s="297"/>
      <c r="G4953" s="298">
        <v>2283.36</v>
      </c>
    </row>
    <row r="4954" spans="1:7" x14ac:dyDescent="0.2">
      <c r="A4954" s="296" t="s">
        <v>215</v>
      </c>
      <c r="B4954" s="297"/>
      <c r="C4954" s="297"/>
      <c r="D4954" s="297"/>
      <c r="E4954" s="297"/>
      <c r="F4954" s="297"/>
      <c r="G4954" s="299">
        <v>2347.08</v>
      </c>
    </row>
    <row r="4955" spans="1:7" x14ac:dyDescent="0.2">
      <c r="A4955" s="296" t="s">
        <v>2158</v>
      </c>
      <c r="B4955" s="297"/>
      <c r="C4955" s="297"/>
      <c r="D4955" s="297"/>
      <c r="E4955" s="297"/>
      <c r="F4955" s="297"/>
      <c r="G4955" s="298">
        <v>73.28</v>
      </c>
    </row>
    <row r="4956" spans="1:7" x14ac:dyDescent="0.2">
      <c r="A4956" s="296" t="s">
        <v>217</v>
      </c>
      <c r="B4956" s="297"/>
      <c r="C4956" s="297"/>
      <c r="D4956" s="297"/>
      <c r="E4956" s="297"/>
      <c r="F4956" s="297"/>
      <c r="G4956" s="298">
        <v>508.27000000022349</v>
      </c>
    </row>
    <row r="4957" spans="1:7" x14ac:dyDescent="0.2">
      <c r="A4957" s="296" t="s">
        <v>218</v>
      </c>
      <c r="B4957" s="297"/>
      <c r="C4957" s="297"/>
      <c r="D4957" s="297"/>
      <c r="E4957" s="297"/>
      <c r="F4957" s="297"/>
      <c r="G4957" s="298">
        <v>0</v>
      </c>
    </row>
    <row r="4958" spans="1:7" x14ac:dyDescent="0.2">
      <c r="A4958" s="296" t="s">
        <v>219</v>
      </c>
      <c r="B4958" s="297"/>
      <c r="C4958" s="297"/>
      <c r="D4958" s="297"/>
      <c r="E4958" s="297"/>
      <c r="F4958" s="297"/>
      <c r="G4958" s="298">
        <v>581.55000000000018</v>
      </c>
    </row>
    <row r="4959" spans="1:7" x14ac:dyDescent="0.2">
      <c r="A4959" s="296" t="s">
        <v>220</v>
      </c>
      <c r="B4959" s="297"/>
      <c r="C4959" s="297"/>
      <c r="D4959" s="297"/>
      <c r="E4959" s="297"/>
      <c r="F4959" s="297"/>
      <c r="G4959" s="299">
        <f>ROUND(G4954+G4958,2)</f>
        <v>2928.63</v>
      </c>
    </row>
    <row r="4960" spans="1:7" x14ac:dyDescent="0.2">
      <c r="A4960" s="296" t="s">
        <v>221</v>
      </c>
      <c r="B4960" s="297"/>
      <c r="C4960" s="297"/>
      <c r="D4960" s="297"/>
      <c r="E4960" s="297"/>
      <c r="F4960" s="297"/>
      <c r="G4960" s="298">
        <v>4</v>
      </c>
    </row>
    <row r="4961" spans="1:7" x14ac:dyDescent="0.2">
      <c r="A4961" s="296" t="s">
        <v>222</v>
      </c>
      <c r="B4961" s="297"/>
      <c r="C4961" s="297"/>
      <c r="D4961" s="297"/>
      <c r="E4961" s="297"/>
      <c r="F4961" s="297"/>
      <c r="G4961" s="299">
        <f>ROUND(G4959*G4960,2)</f>
        <v>11714.52</v>
      </c>
    </row>
    <row r="4962" spans="1:7" x14ac:dyDescent="0.2">
      <c r="A4962" s="300"/>
      <c r="B4962" s="301"/>
      <c r="C4962" s="301"/>
      <c r="D4962" s="301"/>
      <c r="E4962" s="301"/>
      <c r="F4962" s="301"/>
      <c r="G4962" s="302"/>
    </row>
    <row r="4963" spans="1:7" ht="51" x14ac:dyDescent="0.2">
      <c r="A4963" s="287" t="s">
        <v>908</v>
      </c>
      <c r="B4963" s="290" t="s">
        <v>909</v>
      </c>
      <c r="C4963" s="291" t="s">
        <v>207</v>
      </c>
      <c r="D4963" s="291" t="s">
        <v>35</v>
      </c>
      <c r="E4963" s="292"/>
      <c r="F4963" s="283"/>
      <c r="G4963" s="293"/>
    </row>
    <row r="4964" spans="1:7" ht="12.75" customHeight="1" x14ac:dyDescent="0.2">
      <c r="A4964" s="294" t="s">
        <v>1507</v>
      </c>
      <c r="B4964" s="284" t="s">
        <v>1508</v>
      </c>
      <c r="C4964" s="295" t="s">
        <v>207</v>
      </c>
      <c r="D4964" s="295" t="s">
        <v>210</v>
      </c>
      <c r="E4964" s="292">
        <v>2.3334000000000001</v>
      </c>
      <c r="F4964" s="283">
        <v>25.78</v>
      </c>
      <c r="G4964" s="293">
        <v>60.16</v>
      </c>
    </row>
    <row r="4965" spans="1:7" ht="25.5" x14ac:dyDescent="0.2">
      <c r="A4965" s="294">
        <v>11976</v>
      </c>
      <c r="B4965" s="284" t="s">
        <v>1509</v>
      </c>
      <c r="C4965" s="295" t="s">
        <v>224</v>
      </c>
      <c r="D4965" s="295" t="s">
        <v>35</v>
      </c>
      <c r="E4965" s="292">
        <v>6</v>
      </c>
      <c r="F4965" s="283">
        <v>1.1599999999999999</v>
      </c>
      <c r="G4965" s="293">
        <v>6.96</v>
      </c>
    </row>
    <row r="4966" spans="1:7" ht="51" x14ac:dyDescent="0.2">
      <c r="A4966" s="294">
        <v>13246</v>
      </c>
      <c r="B4966" s="284" t="s">
        <v>1510</v>
      </c>
      <c r="C4966" s="295" t="s">
        <v>224</v>
      </c>
      <c r="D4966" s="295" t="s">
        <v>35</v>
      </c>
      <c r="E4966" s="292">
        <v>4</v>
      </c>
      <c r="F4966" s="283">
        <v>0.43</v>
      </c>
      <c r="G4966" s="293">
        <v>1.72</v>
      </c>
    </row>
    <row r="4967" spans="1:7" ht="51" x14ac:dyDescent="0.2">
      <c r="A4967" s="294">
        <v>1570</v>
      </c>
      <c r="B4967" s="284" t="s">
        <v>1463</v>
      </c>
      <c r="C4967" s="295" t="s">
        <v>224</v>
      </c>
      <c r="D4967" s="295" t="s">
        <v>35</v>
      </c>
      <c r="E4967" s="292">
        <v>10</v>
      </c>
      <c r="F4967" s="283">
        <v>1.05</v>
      </c>
      <c r="G4967" s="293">
        <v>10.5</v>
      </c>
    </row>
    <row r="4968" spans="1:7" ht="38.25" x14ac:dyDescent="0.2">
      <c r="A4968" s="294">
        <v>37591</v>
      </c>
      <c r="B4968" s="284" t="s">
        <v>1511</v>
      </c>
      <c r="C4968" s="295" t="s">
        <v>224</v>
      </c>
      <c r="D4968" s="295" t="s">
        <v>35</v>
      </c>
      <c r="E4968" s="292">
        <v>2</v>
      </c>
      <c r="F4968" s="283">
        <v>20.27</v>
      </c>
      <c r="G4968" s="293">
        <v>40.54</v>
      </c>
    </row>
    <row r="4969" spans="1:7" ht="51" x14ac:dyDescent="0.2">
      <c r="A4969" s="294">
        <v>42425</v>
      </c>
      <c r="B4969" s="284" t="s">
        <v>1514</v>
      </c>
      <c r="C4969" s="295" t="s">
        <v>224</v>
      </c>
      <c r="D4969" s="295" t="s">
        <v>35</v>
      </c>
      <c r="E4969" s="292">
        <v>1</v>
      </c>
      <c r="F4969" s="283">
        <v>2438.48</v>
      </c>
      <c r="G4969" s="293">
        <v>2438.48</v>
      </c>
    </row>
    <row r="4970" spans="1:7" ht="51" x14ac:dyDescent="0.2">
      <c r="A4970" s="294">
        <v>7568</v>
      </c>
      <c r="B4970" s="284" t="s">
        <v>1513</v>
      </c>
      <c r="C4970" s="295" t="s">
        <v>224</v>
      </c>
      <c r="D4970" s="295" t="s">
        <v>35</v>
      </c>
      <c r="E4970" s="292">
        <v>9</v>
      </c>
      <c r="F4970" s="283">
        <v>0.3</v>
      </c>
      <c r="G4970" s="293">
        <v>2.7</v>
      </c>
    </row>
    <row r="4971" spans="1:7" ht="25.5" x14ac:dyDescent="0.2">
      <c r="A4971" s="294" t="s">
        <v>1134</v>
      </c>
      <c r="B4971" s="284" t="s">
        <v>1135</v>
      </c>
      <c r="C4971" s="295" t="s">
        <v>207</v>
      </c>
      <c r="D4971" s="295" t="s">
        <v>210</v>
      </c>
      <c r="E4971" s="292">
        <v>2.3334000000000001</v>
      </c>
      <c r="F4971" s="283">
        <v>20.02</v>
      </c>
      <c r="G4971" s="293">
        <v>46.72</v>
      </c>
    </row>
    <row r="4972" spans="1:7" x14ac:dyDescent="0.2">
      <c r="A4972" s="296" t="s">
        <v>213</v>
      </c>
      <c r="B4972" s="297"/>
      <c r="C4972" s="297"/>
      <c r="D4972" s="297"/>
      <c r="E4972" s="297"/>
      <c r="F4972" s="297"/>
      <c r="G4972" s="298">
        <v>63.72</v>
      </c>
    </row>
    <row r="4973" spans="1:7" x14ac:dyDescent="0.2">
      <c r="A4973" s="296" t="s">
        <v>214</v>
      </c>
      <c r="B4973" s="297"/>
      <c r="C4973" s="297"/>
      <c r="D4973" s="297"/>
      <c r="E4973" s="297"/>
      <c r="F4973" s="297"/>
      <c r="G4973" s="298">
        <v>2544.0700000000002</v>
      </c>
    </row>
    <row r="4974" spans="1:7" x14ac:dyDescent="0.2">
      <c r="A4974" s="296" t="s">
        <v>215</v>
      </c>
      <c r="B4974" s="297"/>
      <c r="C4974" s="297"/>
      <c r="D4974" s="297"/>
      <c r="E4974" s="297"/>
      <c r="F4974" s="297"/>
      <c r="G4974" s="299">
        <v>2607.79</v>
      </c>
    </row>
    <row r="4975" spans="1:7" x14ac:dyDescent="0.2">
      <c r="A4975" s="296" t="s">
        <v>2158</v>
      </c>
      <c r="B4975" s="297"/>
      <c r="C4975" s="297"/>
      <c r="D4975" s="297"/>
      <c r="E4975" s="297"/>
      <c r="F4975" s="297"/>
      <c r="G4975" s="298">
        <v>73.28</v>
      </c>
    </row>
    <row r="4976" spans="1:7" x14ac:dyDescent="0.2">
      <c r="A4976" s="296" t="s">
        <v>217</v>
      </c>
      <c r="B4976" s="297"/>
      <c r="C4976" s="297"/>
      <c r="D4976" s="297"/>
      <c r="E4976" s="297"/>
      <c r="F4976" s="297"/>
      <c r="G4976" s="298">
        <v>563.02000000000021</v>
      </c>
    </row>
    <row r="4977" spans="1:7" x14ac:dyDescent="0.2">
      <c r="A4977" s="296" t="s">
        <v>218</v>
      </c>
      <c r="B4977" s="297"/>
      <c r="C4977" s="297"/>
      <c r="D4977" s="297"/>
      <c r="E4977" s="297"/>
      <c r="F4977" s="297"/>
      <c r="G4977" s="298">
        <v>0</v>
      </c>
    </row>
    <row r="4978" spans="1:7" x14ac:dyDescent="0.2">
      <c r="A4978" s="296" t="s">
        <v>219</v>
      </c>
      <c r="B4978" s="297"/>
      <c r="C4978" s="297"/>
      <c r="D4978" s="297"/>
      <c r="E4978" s="297"/>
      <c r="F4978" s="297"/>
      <c r="G4978" s="298">
        <v>636.30000000000018</v>
      </c>
    </row>
    <row r="4979" spans="1:7" x14ac:dyDescent="0.2">
      <c r="A4979" s="296" t="s">
        <v>220</v>
      </c>
      <c r="B4979" s="297"/>
      <c r="C4979" s="297"/>
      <c r="D4979" s="297"/>
      <c r="E4979" s="297"/>
      <c r="F4979" s="297"/>
      <c r="G4979" s="299">
        <f>ROUND(G4974+G4978,2)</f>
        <v>3244.09</v>
      </c>
    </row>
    <row r="4980" spans="1:7" x14ac:dyDescent="0.2">
      <c r="A4980" s="296" t="s">
        <v>221</v>
      </c>
      <c r="B4980" s="297"/>
      <c r="C4980" s="297"/>
      <c r="D4980" s="297"/>
      <c r="E4980" s="297"/>
      <c r="F4980" s="297"/>
      <c r="G4980" s="298">
        <v>1</v>
      </c>
    </row>
    <row r="4981" spans="1:7" x14ac:dyDescent="0.2">
      <c r="A4981" s="296" t="s">
        <v>222</v>
      </c>
      <c r="B4981" s="297"/>
      <c r="C4981" s="297"/>
      <c r="D4981" s="297"/>
      <c r="E4981" s="297"/>
      <c r="F4981" s="297"/>
      <c r="G4981" s="299">
        <f>ROUND(G4979*G4980,2)</f>
        <v>3244.09</v>
      </c>
    </row>
    <row r="4982" spans="1:7" x14ac:dyDescent="0.2">
      <c r="A4982" s="300"/>
      <c r="B4982" s="301"/>
      <c r="C4982" s="301"/>
      <c r="D4982" s="301"/>
      <c r="E4982" s="301"/>
      <c r="F4982" s="301"/>
      <c r="G4982" s="302"/>
    </row>
    <row r="4983" spans="1:7" ht="63.75" x14ac:dyDescent="0.2">
      <c r="A4983" s="287" t="s">
        <v>910</v>
      </c>
      <c r="B4983" s="290" t="s">
        <v>911</v>
      </c>
      <c r="C4983" s="291" t="s">
        <v>207</v>
      </c>
      <c r="D4983" s="291" t="s">
        <v>40</v>
      </c>
      <c r="E4983" s="292"/>
      <c r="F4983" s="283"/>
      <c r="G4983" s="293"/>
    </row>
    <row r="4984" spans="1:7" ht="51" x14ac:dyDescent="0.2">
      <c r="A4984" s="294" t="s">
        <v>1515</v>
      </c>
      <c r="B4984" s="284" t="s">
        <v>1516</v>
      </c>
      <c r="C4984" s="295" t="s">
        <v>207</v>
      </c>
      <c r="D4984" s="295" t="s">
        <v>40</v>
      </c>
      <c r="E4984" s="292">
        <v>1</v>
      </c>
      <c r="F4984" s="283">
        <v>3.92</v>
      </c>
      <c r="G4984" s="293">
        <v>3.92</v>
      </c>
    </row>
    <row r="4985" spans="1:7" ht="51" x14ac:dyDescent="0.2">
      <c r="A4985" s="294" t="s">
        <v>1517</v>
      </c>
      <c r="B4985" s="284" t="s">
        <v>1518</v>
      </c>
      <c r="C4985" s="295" t="s">
        <v>207</v>
      </c>
      <c r="D4985" s="295" t="s">
        <v>40</v>
      </c>
      <c r="E4985" s="292">
        <v>1</v>
      </c>
      <c r="F4985" s="283">
        <v>26.85</v>
      </c>
      <c r="G4985" s="293">
        <v>26.85</v>
      </c>
    </row>
    <row r="4986" spans="1:7" x14ac:dyDescent="0.2">
      <c r="A4986" s="296" t="s">
        <v>213</v>
      </c>
      <c r="B4986" s="297"/>
      <c r="C4986" s="297"/>
      <c r="D4986" s="297"/>
      <c r="E4986" s="297"/>
      <c r="F4986" s="297"/>
      <c r="G4986" s="298">
        <v>2.2000000000000002</v>
      </c>
    </row>
    <row r="4987" spans="1:7" x14ac:dyDescent="0.2">
      <c r="A4987" s="296" t="s">
        <v>214</v>
      </c>
      <c r="B4987" s="297"/>
      <c r="C4987" s="297"/>
      <c r="D4987" s="297"/>
      <c r="E4987" s="297"/>
      <c r="F4987" s="297"/>
      <c r="G4987" s="298">
        <v>28.57</v>
      </c>
    </row>
    <row r="4988" spans="1:7" x14ac:dyDescent="0.2">
      <c r="A4988" s="296" t="s">
        <v>215</v>
      </c>
      <c r="B4988" s="297"/>
      <c r="C4988" s="297"/>
      <c r="D4988" s="297"/>
      <c r="E4988" s="297"/>
      <c r="F4988" s="297"/>
      <c r="G4988" s="299">
        <v>30.77</v>
      </c>
    </row>
    <row r="4989" spans="1:7" x14ac:dyDescent="0.2">
      <c r="A4989" s="296" t="s">
        <v>2158</v>
      </c>
      <c r="B4989" s="297"/>
      <c r="C4989" s="297"/>
      <c r="D4989" s="297"/>
      <c r="E4989" s="297"/>
      <c r="F4989" s="297"/>
      <c r="G4989" s="298">
        <v>2.5299999999999998</v>
      </c>
    </row>
    <row r="4990" spans="1:7" x14ac:dyDescent="0.2">
      <c r="A4990" s="296" t="s">
        <v>217</v>
      </c>
      <c r="B4990" s="297"/>
      <c r="C4990" s="297"/>
      <c r="D4990" s="297"/>
      <c r="E4990" s="297"/>
      <c r="F4990" s="297"/>
      <c r="G4990" s="298">
        <v>6.9999999997764828</v>
      </c>
    </row>
    <row r="4991" spans="1:7" x14ac:dyDescent="0.2">
      <c r="A4991" s="296" t="s">
        <v>218</v>
      </c>
      <c r="B4991" s="297"/>
      <c r="C4991" s="297"/>
      <c r="D4991" s="297"/>
      <c r="E4991" s="297"/>
      <c r="F4991" s="297"/>
      <c r="G4991" s="298">
        <v>0</v>
      </c>
    </row>
    <row r="4992" spans="1:7" x14ac:dyDescent="0.2">
      <c r="A4992" s="296" t="s">
        <v>219</v>
      </c>
      <c r="B4992" s="297"/>
      <c r="C4992" s="297"/>
      <c r="D4992" s="297"/>
      <c r="E4992" s="297"/>
      <c r="F4992" s="297"/>
      <c r="G4992" s="298">
        <v>9.5299999999999976</v>
      </c>
    </row>
    <row r="4993" spans="1:7" x14ac:dyDescent="0.2">
      <c r="A4993" s="296" t="s">
        <v>220</v>
      </c>
      <c r="B4993" s="297"/>
      <c r="C4993" s="297"/>
      <c r="D4993" s="297"/>
      <c r="E4993" s="297"/>
      <c r="F4993" s="297"/>
      <c r="G4993" s="299">
        <f>ROUND(G4988+G4992,2)</f>
        <v>40.299999999999997</v>
      </c>
    </row>
    <row r="4994" spans="1:7" x14ac:dyDescent="0.2">
      <c r="A4994" s="296" t="s">
        <v>221</v>
      </c>
      <c r="B4994" s="297"/>
      <c r="C4994" s="297"/>
      <c r="D4994" s="297"/>
      <c r="E4994" s="297"/>
      <c r="F4994" s="297"/>
      <c r="G4994" s="298">
        <v>20</v>
      </c>
    </row>
    <row r="4995" spans="1:7" x14ac:dyDescent="0.2">
      <c r="A4995" s="296" t="s">
        <v>222</v>
      </c>
      <c r="B4995" s="297"/>
      <c r="C4995" s="297"/>
      <c r="D4995" s="297"/>
      <c r="E4995" s="297"/>
      <c r="F4995" s="297"/>
      <c r="G4995" s="299">
        <f>ROUND(G4993*G4994,2)</f>
        <v>806</v>
      </c>
    </row>
    <row r="4996" spans="1:7" x14ac:dyDescent="0.2">
      <c r="A4996" s="300"/>
      <c r="B4996" s="301"/>
      <c r="C4996" s="301"/>
      <c r="D4996" s="301"/>
      <c r="E4996" s="301"/>
      <c r="F4996" s="301"/>
      <c r="G4996" s="302"/>
    </row>
    <row r="4997" spans="1:7" ht="63.75" x14ac:dyDescent="0.2">
      <c r="A4997" s="287" t="s">
        <v>912</v>
      </c>
      <c r="B4997" s="290" t="s">
        <v>913</v>
      </c>
      <c r="C4997" s="291" t="s">
        <v>207</v>
      </c>
      <c r="D4997" s="291" t="s">
        <v>40</v>
      </c>
      <c r="E4997" s="292"/>
      <c r="F4997" s="283"/>
      <c r="G4997" s="293"/>
    </row>
    <row r="4998" spans="1:7" ht="51" x14ac:dyDescent="0.2">
      <c r="A4998" s="294" t="s">
        <v>1515</v>
      </c>
      <c r="B4998" s="284" t="s">
        <v>1516</v>
      </c>
      <c r="C4998" s="295" t="s">
        <v>207</v>
      </c>
      <c r="D4998" s="295" t="s">
        <v>40</v>
      </c>
      <c r="E4998" s="292">
        <v>1</v>
      </c>
      <c r="F4998" s="283">
        <v>3.92</v>
      </c>
      <c r="G4998" s="293">
        <v>3.92</v>
      </c>
    </row>
    <row r="4999" spans="1:7" ht="51" x14ac:dyDescent="0.2">
      <c r="A4999" s="294" t="s">
        <v>1519</v>
      </c>
      <c r="B4999" s="284" t="s">
        <v>1520</v>
      </c>
      <c r="C4999" s="295" t="s">
        <v>207</v>
      </c>
      <c r="D4999" s="295" t="s">
        <v>40</v>
      </c>
      <c r="E4999" s="292">
        <v>1</v>
      </c>
      <c r="F4999" s="283">
        <v>57.17</v>
      </c>
      <c r="G4999" s="293">
        <v>57.17</v>
      </c>
    </row>
    <row r="5000" spans="1:7" x14ac:dyDescent="0.2">
      <c r="A5000" s="296" t="s">
        <v>213</v>
      </c>
      <c r="B5000" s="297"/>
      <c r="C5000" s="297"/>
      <c r="D5000" s="297"/>
      <c r="E5000" s="297"/>
      <c r="F5000" s="297"/>
      <c r="G5000" s="298">
        <v>2.7</v>
      </c>
    </row>
    <row r="5001" spans="1:7" x14ac:dyDescent="0.2">
      <c r="A5001" s="296" t="s">
        <v>214</v>
      </c>
      <c r="B5001" s="297"/>
      <c r="C5001" s="297"/>
      <c r="D5001" s="297"/>
      <c r="E5001" s="297"/>
      <c r="F5001" s="297"/>
      <c r="G5001" s="298">
        <v>58.39</v>
      </c>
    </row>
    <row r="5002" spans="1:7" x14ac:dyDescent="0.2">
      <c r="A5002" s="296" t="s">
        <v>215</v>
      </c>
      <c r="B5002" s="297"/>
      <c r="C5002" s="297"/>
      <c r="D5002" s="297"/>
      <c r="E5002" s="297"/>
      <c r="F5002" s="297"/>
      <c r="G5002" s="299">
        <v>61.09</v>
      </c>
    </row>
    <row r="5003" spans="1:7" x14ac:dyDescent="0.2">
      <c r="A5003" s="296" t="s">
        <v>2158</v>
      </c>
      <c r="B5003" s="297"/>
      <c r="C5003" s="297"/>
      <c r="D5003" s="297"/>
      <c r="E5003" s="297"/>
      <c r="F5003" s="297"/>
      <c r="G5003" s="298">
        <v>3.11</v>
      </c>
    </row>
    <row r="5004" spans="1:7" x14ac:dyDescent="0.2">
      <c r="A5004" s="296" t="s">
        <v>217</v>
      </c>
      <c r="B5004" s="297"/>
      <c r="C5004" s="297"/>
      <c r="D5004" s="297"/>
      <c r="E5004" s="297"/>
      <c r="F5004" s="297"/>
      <c r="G5004" s="298">
        <v>13.480000000000004</v>
      </c>
    </row>
    <row r="5005" spans="1:7" x14ac:dyDescent="0.2">
      <c r="A5005" s="296" t="s">
        <v>218</v>
      </c>
      <c r="B5005" s="297"/>
      <c r="C5005" s="297"/>
      <c r="D5005" s="297"/>
      <c r="E5005" s="297"/>
      <c r="F5005" s="297"/>
      <c r="G5005" s="298">
        <v>0</v>
      </c>
    </row>
    <row r="5006" spans="1:7" x14ac:dyDescent="0.2">
      <c r="A5006" s="296" t="s">
        <v>219</v>
      </c>
      <c r="B5006" s="297"/>
      <c r="C5006" s="297"/>
      <c r="D5006" s="297"/>
      <c r="E5006" s="297"/>
      <c r="F5006" s="297"/>
      <c r="G5006" s="298">
        <v>16.590000000000003</v>
      </c>
    </row>
    <row r="5007" spans="1:7" x14ac:dyDescent="0.2">
      <c r="A5007" s="296" t="s">
        <v>220</v>
      </c>
      <c r="B5007" s="297"/>
      <c r="C5007" s="297"/>
      <c r="D5007" s="297"/>
      <c r="E5007" s="297"/>
      <c r="F5007" s="297"/>
      <c r="G5007" s="299">
        <f>ROUND(G5002+G5006,2)</f>
        <v>77.680000000000007</v>
      </c>
    </row>
    <row r="5008" spans="1:7" x14ac:dyDescent="0.2">
      <c r="A5008" s="296" t="s">
        <v>221</v>
      </c>
      <c r="B5008" s="297"/>
      <c r="C5008" s="297"/>
      <c r="D5008" s="297"/>
      <c r="E5008" s="297"/>
      <c r="F5008" s="297"/>
      <c r="G5008" s="298">
        <v>20</v>
      </c>
    </row>
    <row r="5009" spans="1:7" x14ac:dyDescent="0.2">
      <c r="A5009" s="296" t="s">
        <v>222</v>
      </c>
      <c r="B5009" s="297"/>
      <c r="C5009" s="297"/>
      <c r="D5009" s="297"/>
      <c r="E5009" s="297"/>
      <c r="F5009" s="297"/>
      <c r="G5009" s="299">
        <f>ROUND(G5007*G5008,2)</f>
        <v>1553.6</v>
      </c>
    </row>
    <row r="5010" spans="1:7" x14ac:dyDescent="0.2">
      <c r="A5010" s="300"/>
      <c r="B5010" s="301"/>
      <c r="C5010" s="301"/>
      <c r="D5010" s="301"/>
      <c r="E5010" s="301"/>
      <c r="F5010" s="301"/>
      <c r="G5010" s="302"/>
    </row>
    <row r="5011" spans="1:7" x14ac:dyDescent="0.2">
      <c r="A5011" s="287" t="s">
        <v>914</v>
      </c>
      <c r="B5011" s="288" t="s">
        <v>915</v>
      </c>
      <c r="C5011" s="288"/>
      <c r="D5011" s="288"/>
      <c r="E5011" s="288"/>
      <c r="F5011" s="288"/>
      <c r="G5011" s="289"/>
    </row>
    <row r="5012" spans="1:7" ht="25.5" x14ac:dyDescent="0.2">
      <c r="A5012" s="287" t="s">
        <v>916</v>
      </c>
      <c r="B5012" s="290" t="s">
        <v>917</v>
      </c>
      <c r="C5012" s="291" t="s">
        <v>207</v>
      </c>
      <c r="D5012" s="291" t="s">
        <v>35</v>
      </c>
      <c r="E5012" s="292"/>
      <c r="F5012" s="283"/>
      <c r="G5012" s="293"/>
    </row>
    <row r="5013" spans="1:7" ht="25.5" x14ac:dyDescent="0.2">
      <c r="A5013" s="294" t="s">
        <v>253</v>
      </c>
      <c r="B5013" s="284" t="s">
        <v>254</v>
      </c>
      <c r="C5013" s="295" t="s">
        <v>207</v>
      </c>
      <c r="D5013" s="295" t="s">
        <v>210</v>
      </c>
      <c r="E5013" s="292">
        <v>1</v>
      </c>
      <c r="F5013" s="283">
        <v>20.85</v>
      </c>
      <c r="G5013" s="293">
        <v>20.85</v>
      </c>
    </row>
    <row r="5014" spans="1:7" ht="25.5" x14ac:dyDescent="0.2">
      <c r="A5014" s="294" t="s">
        <v>255</v>
      </c>
      <c r="B5014" s="284" t="s">
        <v>256</v>
      </c>
      <c r="C5014" s="295" t="s">
        <v>207</v>
      </c>
      <c r="D5014" s="295" t="s">
        <v>210</v>
      </c>
      <c r="E5014" s="292">
        <v>1</v>
      </c>
      <c r="F5014" s="283">
        <v>25.93</v>
      </c>
      <c r="G5014" s="293">
        <v>25.93</v>
      </c>
    </row>
    <row r="5015" spans="1:7" x14ac:dyDescent="0.2">
      <c r="A5015" s="294" t="s">
        <v>1521</v>
      </c>
      <c r="B5015" s="284" t="s">
        <v>1522</v>
      </c>
      <c r="C5015" s="295" t="s">
        <v>224</v>
      </c>
      <c r="D5015" s="295" t="s">
        <v>35</v>
      </c>
      <c r="E5015" s="292">
        <v>1</v>
      </c>
      <c r="F5015" s="283">
        <v>865.11</v>
      </c>
      <c r="G5015" s="293">
        <v>865.11</v>
      </c>
    </row>
    <row r="5016" spans="1:7" x14ac:dyDescent="0.2">
      <c r="A5016" s="296" t="s">
        <v>213</v>
      </c>
      <c r="B5016" s="297"/>
      <c r="C5016" s="297"/>
      <c r="D5016" s="297"/>
      <c r="E5016" s="297"/>
      <c r="F5016" s="297"/>
      <c r="G5016" s="298">
        <v>28.17</v>
      </c>
    </row>
    <row r="5017" spans="1:7" ht="12.75" customHeight="1" x14ac:dyDescent="0.2">
      <c r="A5017" s="296" t="s">
        <v>214</v>
      </c>
      <c r="B5017" s="297"/>
      <c r="C5017" s="297"/>
      <c r="D5017" s="297"/>
      <c r="E5017" s="297"/>
      <c r="F5017" s="297"/>
      <c r="G5017" s="298">
        <v>883.71</v>
      </c>
    </row>
    <row r="5018" spans="1:7" x14ac:dyDescent="0.2">
      <c r="A5018" s="296" t="s">
        <v>215</v>
      </c>
      <c r="B5018" s="297"/>
      <c r="C5018" s="297"/>
      <c r="D5018" s="297"/>
      <c r="E5018" s="297"/>
      <c r="F5018" s="297"/>
      <c r="G5018" s="299">
        <v>911.88</v>
      </c>
    </row>
    <row r="5019" spans="1:7" x14ac:dyDescent="0.2">
      <c r="A5019" s="296" t="s">
        <v>2158</v>
      </c>
      <c r="B5019" s="297"/>
      <c r="C5019" s="297"/>
      <c r="D5019" s="297"/>
      <c r="E5019" s="297"/>
      <c r="F5019" s="297"/>
      <c r="G5019" s="298">
        <v>32.4</v>
      </c>
    </row>
    <row r="5020" spans="1:7" x14ac:dyDescent="0.2">
      <c r="A5020" s="296" t="s">
        <v>217</v>
      </c>
      <c r="B5020" s="297"/>
      <c r="C5020" s="297"/>
      <c r="D5020" s="297"/>
      <c r="E5020" s="297"/>
      <c r="F5020" s="297"/>
      <c r="G5020" s="298">
        <v>198.30999999977649</v>
      </c>
    </row>
    <row r="5021" spans="1:7" x14ac:dyDescent="0.2">
      <c r="A5021" s="296" t="s">
        <v>218</v>
      </c>
      <c r="B5021" s="297"/>
      <c r="C5021" s="297"/>
      <c r="D5021" s="297"/>
      <c r="E5021" s="297"/>
      <c r="F5021" s="297"/>
      <c r="G5021" s="298">
        <v>0</v>
      </c>
    </row>
    <row r="5022" spans="1:7" x14ac:dyDescent="0.2">
      <c r="A5022" s="296" t="s">
        <v>219</v>
      </c>
      <c r="B5022" s="297"/>
      <c r="C5022" s="297"/>
      <c r="D5022" s="297"/>
      <c r="E5022" s="297"/>
      <c r="F5022" s="297"/>
      <c r="G5022" s="298">
        <v>230.70999999999992</v>
      </c>
    </row>
    <row r="5023" spans="1:7" x14ac:dyDescent="0.2">
      <c r="A5023" s="296" t="s">
        <v>220</v>
      </c>
      <c r="B5023" s="297"/>
      <c r="C5023" s="297"/>
      <c r="D5023" s="297"/>
      <c r="E5023" s="297"/>
      <c r="F5023" s="297"/>
      <c r="G5023" s="299">
        <f>ROUND(G5018+G5022,2)</f>
        <v>1142.5899999999999</v>
      </c>
    </row>
    <row r="5024" spans="1:7" x14ac:dyDescent="0.2">
      <c r="A5024" s="296" t="s">
        <v>221</v>
      </c>
      <c r="B5024" s="297"/>
      <c r="C5024" s="297"/>
      <c r="D5024" s="297"/>
      <c r="E5024" s="297"/>
      <c r="F5024" s="297"/>
      <c r="G5024" s="298">
        <v>2</v>
      </c>
    </row>
    <row r="5025" spans="1:7" x14ac:dyDescent="0.2">
      <c r="A5025" s="296" t="s">
        <v>222</v>
      </c>
      <c r="B5025" s="297"/>
      <c r="C5025" s="297"/>
      <c r="D5025" s="297"/>
      <c r="E5025" s="297"/>
      <c r="F5025" s="297"/>
      <c r="G5025" s="299">
        <f>ROUND(G5023*G5024,2)</f>
        <v>2285.1799999999998</v>
      </c>
    </row>
    <row r="5026" spans="1:7" ht="12.75" customHeight="1" x14ac:dyDescent="0.2">
      <c r="A5026" s="238" t="s">
        <v>2082</v>
      </c>
      <c r="B5026" s="239"/>
      <c r="C5026" s="239"/>
      <c r="D5026" s="239"/>
      <c r="E5026" s="239"/>
      <c r="F5026" s="239"/>
      <c r="G5026" s="240"/>
    </row>
    <row r="5027" spans="1:7" ht="25.5" x14ac:dyDescent="0.2">
      <c r="A5027" s="287" t="s">
        <v>918</v>
      </c>
      <c r="B5027" s="290" t="s">
        <v>919</v>
      </c>
      <c r="C5027" s="291" t="s">
        <v>207</v>
      </c>
      <c r="D5027" s="291" t="s">
        <v>40</v>
      </c>
      <c r="E5027" s="292"/>
      <c r="F5027" s="283"/>
      <c r="G5027" s="293"/>
    </row>
    <row r="5028" spans="1:7" ht="25.5" x14ac:dyDescent="0.2">
      <c r="A5028" s="294" t="s">
        <v>251</v>
      </c>
      <c r="B5028" s="284" t="s">
        <v>252</v>
      </c>
      <c r="C5028" s="295" t="s">
        <v>207</v>
      </c>
      <c r="D5028" s="295" t="s">
        <v>210</v>
      </c>
      <c r="E5028" s="292">
        <v>0.3</v>
      </c>
      <c r="F5028" s="283">
        <v>19.41</v>
      </c>
      <c r="G5028" s="293">
        <v>5.82</v>
      </c>
    </row>
    <row r="5029" spans="1:7" ht="25.5" x14ac:dyDescent="0.2">
      <c r="A5029" s="294" t="s">
        <v>1040</v>
      </c>
      <c r="B5029" s="284" t="s">
        <v>1041</v>
      </c>
      <c r="C5029" s="295" t="s">
        <v>207</v>
      </c>
      <c r="D5029" s="295" t="s">
        <v>210</v>
      </c>
      <c r="E5029" s="292">
        <v>0.2</v>
      </c>
      <c r="F5029" s="283">
        <v>20.49</v>
      </c>
      <c r="G5029" s="293">
        <v>4.0999999999999996</v>
      </c>
    </row>
    <row r="5030" spans="1:7" ht="51" x14ac:dyDescent="0.2">
      <c r="A5030" s="294" t="s">
        <v>1523</v>
      </c>
      <c r="B5030" s="284" t="s">
        <v>1524</v>
      </c>
      <c r="C5030" s="295" t="s">
        <v>224</v>
      </c>
      <c r="D5030" s="295" t="s">
        <v>40</v>
      </c>
      <c r="E5030" s="292">
        <v>1</v>
      </c>
      <c r="F5030" s="283">
        <v>13.72</v>
      </c>
      <c r="G5030" s="293">
        <v>13.72</v>
      </c>
    </row>
    <row r="5031" spans="1:7" x14ac:dyDescent="0.2">
      <c r="A5031" s="296" t="s">
        <v>213</v>
      </c>
      <c r="B5031" s="297"/>
      <c r="C5031" s="297"/>
      <c r="D5031" s="297"/>
      <c r="E5031" s="297"/>
      <c r="F5031" s="297"/>
      <c r="G5031" s="298">
        <v>5.53</v>
      </c>
    </row>
    <row r="5032" spans="1:7" x14ac:dyDescent="0.2">
      <c r="A5032" s="296" t="s">
        <v>214</v>
      </c>
      <c r="B5032" s="297"/>
      <c r="C5032" s="297"/>
      <c r="D5032" s="297"/>
      <c r="E5032" s="297"/>
      <c r="F5032" s="297"/>
      <c r="G5032" s="298">
        <v>18.11</v>
      </c>
    </row>
    <row r="5033" spans="1:7" x14ac:dyDescent="0.2">
      <c r="A5033" s="296" t="s">
        <v>215</v>
      </c>
      <c r="B5033" s="297"/>
      <c r="C5033" s="297"/>
      <c r="D5033" s="297"/>
      <c r="E5033" s="297"/>
      <c r="F5033" s="297"/>
      <c r="G5033" s="299">
        <v>23.64</v>
      </c>
    </row>
    <row r="5034" spans="1:7" x14ac:dyDescent="0.2">
      <c r="A5034" s="296" t="s">
        <v>2158</v>
      </c>
      <c r="B5034" s="297"/>
      <c r="C5034" s="297"/>
      <c r="D5034" s="297"/>
      <c r="E5034" s="297"/>
      <c r="F5034" s="297"/>
      <c r="G5034" s="298">
        <v>6.3599999999999968</v>
      </c>
    </row>
    <row r="5035" spans="1:7" x14ac:dyDescent="0.2">
      <c r="A5035" s="296" t="s">
        <v>217</v>
      </c>
      <c r="B5035" s="297"/>
      <c r="C5035" s="297"/>
      <c r="D5035" s="297"/>
      <c r="E5035" s="297"/>
      <c r="F5035" s="297"/>
      <c r="G5035" s="298">
        <v>6.3</v>
      </c>
    </row>
    <row r="5036" spans="1:7" x14ac:dyDescent="0.2">
      <c r="A5036" s="296" t="s">
        <v>218</v>
      </c>
      <c r="B5036" s="297"/>
      <c r="C5036" s="297"/>
      <c r="D5036" s="297"/>
      <c r="E5036" s="297"/>
      <c r="F5036" s="297"/>
      <c r="G5036" s="298">
        <v>0</v>
      </c>
    </row>
    <row r="5037" spans="1:7" x14ac:dyDescent="0.2">
      <c r="A5037" s="296" t="s">
        <v>219</v>
      </c>
      <c r="B5037" s="297"/>
      <c r="C5037" s="297"/>
      <c r="D5037" s="297"/>
      <c r="E5037" s="297"/>
      <c r="F5037" s="297"/>
      <c r="G5037" s="298">
        <v>12.659999999999997</v>
      </c>
    </row>
    <row r="5038" spans="1:7" x14ac:dyDescent="0.2">
      <c r="A5038" s="296" t="s">
        <v>220</v>
      </c>
      <c r="B5038" s="297"/>
      <c r="C5038" s="297"/>
      <c r="D5038" s="297"/>
      <c r="E5038" s="297"/>
      <c r="F5038" s="297"/>
      <c r="G5038" s="299">
        <f>ROUND(G5033+G5037,2)</f>
        <v>36.299999999999997</v>
      </c>
    </row>
    <row r="5039" spans="1:7" x14ac:dyDescent="0.2">
      <c r="A5039" s="296" t="s">
        <v>221</v>
      </c>
      <c r="B5039" s="297"/>
      <c r="C5039" s="297"/>
      <c r="D5039" s="297"/>
      <c r="E5039" s="297"/>
      <c r="F5039" s="297"/>
      <c r="G5039" s="298">
        <v>6</v>
      </c>
    </row>
    <row r="5040" spans="1:7" x14ac:dyDescent="0.2">
      <c r="A5040" s="296" t="s">
        <v>222</v>
      </c>
      <c r="B5040" s="297"/>
      <c r="C5040" s="297"/>
      <c r="D5040" s="297"/>
      <c r="E5040" s="297"/>
      <c r="F5040" s="297"/>
      <c r="G5040" s="299">
        <f>ROUND(G5038*G5039,2)</f>
        <v>217.8</v>
      </c>
    </row>
    <row r="5041" spans="1:7" x14ac:dyDescent="0.2">
      <c r="A5041" s="300"/>
      <c r="B5041" s="301"/>
      <c r="C5041" s="301"/>
      <c r="D5041" s="301"/>
      <c r="E5041" s="301"/>
      <c r="F5041" s="301"/>
      <c r="G5041" s="302"/>
    </row>
    <row r="5042" spans="1:7" ht="38.25" x14ac:dyDescent="0.2">
      <c r="A5042" s="287" t="s">
        <v>920</v>
      </c>
      <c r="B5042" s="290" t="s">
        <v>921</v>
      </c>
      <c r="C5042" s="291" t="s">
        <v>207</v>
      </c>
      <c r="D5042" s="291" t="s">
        <v>37</v>
      </c>
      <c r="E5042" s="292"/>
      <c r="F5042" s="283"/>
      <c r="G5042" s="293"/>
    </row>
    <row r="5043" spans="1:7" ht="25.5" x14ac:dyDescent="0.2">
      <c r="A5043" s="294" t="s">
        <v>1525</v>
      </c>
      <c r="B5043" s="284" t="s">
        <v>1526</v>
      </c>
      <c r="C5043" s="295" t="s">
        <v>207</v>
      </c>
      <c r="D5043" s="295" t="s">
        <v>210</v>
      </c>
      <c r="E5043" s="292">
        <v>4.9000000000000004</v>
      </c>
      <c r="F5043" s="283">
        <v>19.29</v>
      </c>
      <c r="G5043" s="293">
        <v>94.51</v>
      </c>
    </row>
    <row r="5044" spans="1:7" ht="25.5" x14ac:dyDescent="0.2">
      <c r="A5044" s="294" t="s">
        <v>1040</v>
      </c>
      <c r="B5044" s="284" t="s">
        <v>1041</v>
      </c>
      <c r="C5044" s="295" t="s">
        <v>207</v>
      </c>
      <c r="D5044" s="295" t="s">
        <v>210</v>
      </c>
      <c r="E5044" s="292">
        <v>4.9000000000000004</v>
      </c>
      <c r="F5044" s="283">
        <v>20.49</v>
      </c>
      <c r="G5044" s="293">
        <v>100.41</v>
      </c>
    </row>
    <row r="5045" spans="1:7" ht="63.75" x14ac:dyDescent="0.2">
      <c r="A5045" s="294" t="s">
        <v>1527</v>
      </c>
      <c r="B5045" s="284" t="s">
        <v>1528</v>
      </c>
      <c r="C5045" s="295" t="s">
        <v>224</v>
      </c>
      <c r="D5045" s="295" t="s">
        <v>37</v>
      </c>
      <c r="E5045" s="292">
        <v>1</v>
      </c>
      <c r="F5045" s="283">
        <v>3412.1</v>
      </c>
      <c r="G5045" s="293">
        <v>3412.1</v>
      </c>
    </row>
    <row r="5046" spans="1:7" x14ac:dyDescent="0.2">
      <c r="A5046" s="296" t="s">
        <v>213</v>
      </c>
      <c r="B5046" s="297"/>
      <c r="C5046" s="297"/>
      <c r="D5046" s="297"/>
      <c r="E5046" s="297"/>
      <c r="F5046" s="297"/>
      <c r="G5046" s="298">
        <v>116.23</v>
      </c>
    </row>
    <row r="5047" spans="1:7" x14ac:dyDescent="0.2">
      <c r="A5047" s="296" t="s">
        <v>214</v>
      </c>
      <c r="B5047" s="297"/>
      <c r="C5047" s="297"/>
      <c r="D5047" s="297"/>
      <c r="E5047" s="297"/>
      <c r="F5047" s="297"/>
      <c r="G5047" s="298">
        <v>3490.8</v>
      </c>
    </row>
    <row r="5048" spans="1:7" x14ac:dyDescent="0.2">
      <c r="A5048" s="296" t="s">
        <v>215</v>
      </c>
      <c r="B5048" s="297"/>
      <c r="C5048" s="297"/>
      <c r="D5048" s="297"/>
      <c r="E5048" s="297"/>
      <c r="F5048" s="297"/>
      <c r="G5048" s="299">
        <v>3607.03</v>
      </c>
    </row>
    <row r="5049" spans="1:7" ht="12.75" customHeight="1" x14ac:dyDescent="0.2">
      <c r="A5049" s="296" t="s">
        <v>2158</v>
      </c>
      <c r="B5049" s="297"/>
      <c r="C5049" s="297"/>
      <c r="D5049" s="297"/>
      <c r="E5049" s="297"/>
      <c r="F5049" s="297"/>
      <c r="G5049" s="298">
        <v>133.68</v>
      </c>
    </row>
    <row r="5050" spans="1:7" x14ac:dyDescent="0.2">
      <c r="A5050" s="296" t="s">
        <v>217</v>
      </c>
      <c r="B5050" s="297"/>
      <c r="C5050" s="297"/>
      <c r="D5050" s="297"/>
      <c r="E5050" s="297"/>
      <c r="F5050" s="297"/>
      <c r="G5050" s="298">
        <v>785.54000000022347</v>
      </c>
    </row>
    <row r="5051" spans="1:7" x14ac:dyDescent="0.2">
      <c r="A5051" s="296" t="s">
        <v>218</v>
      </c>
      <c r="B5051" s="297"/>
      <c r="C5051" s="297"/>
      <c r="D5051" s="297"/>
      <c r="E5051" s="297"/>
      <c r="F5051" s="297"/>
      <c r="G5051" s="298">
        <v>0</v>
      </c>
    </row>
    <row r="5052" spans="1:7" x14ac:dyDescent="0.2">
      <c r="A5052" s="296" t="s">
        <v>219</v>
      </c>
      <c r="B5052" s="297"/>
      <c r="C5052" s="297"/>
      <c r="D5052" s="297"/>
      <c r="E5052" s="297"/>
      <c r="F5052" s="297"/>
      <c r="G5052" s="298">
        <v>919.2199999999998</v>
      </c>
    </row>
    <row r="5053" spans="1:7" x14ac:dyDescent="0.2">
      <c r="A5053" s="296" t="s">
        <v>220</v>
      </c>
      <c r="B5053" s="297"/>
      <c r="C5053" s="297"/>
      <c r="D5053" s="297"/>
      <c r="E5053" s="297"/>
      <c r="F5053" s="297"/>
      <c r="G5053" s="299">
        <f>ROUND(G5048+G5052,2)</f>
        <v>4526.25</v>
      </c>
    </row>
    <row r="5054" spans="1:7" x14ac:dyDescent="0.2">
      <c r="A5054" s="296" t="s">
        <v>221</v>
      </c>
      <c r="B5054" s="297"/>
      <c r="C5054" s="297"/>
      <c r="D5054" s="297"/>
      <c r="E5054" s="297"/>
      <c r="F5054" s="297"/>
      <c r="G5054" s="298">
        <v>0.09</v>
      </c>
    </row>
    <row r="5055" spans="1:7" x14ac:dyDescent="0.2">
      <c r="A5055" s="296" t="s">
        <v>222</v>
      </c>
      <c r="B5055" s="297"/>
      <c r="C5055" s="297"/>
      <c r="D5055" s="297"/>
      <c r="E5055" s="297"/>
      <c r="F5055" s="297"/>
      <c r="G5055" s="299">
        <f>ROUND(G5053*G5054,2)</f>
        <v>407.36</v>
      </c>
    </row>
    <row r="5056" spans="1:7" x14ac:dyDescent="0.2">
      <c r="A5056" s="300"/>
      <c r="B5056" s="301"/>
      <c r="C5056" s="301"/>
      <c r="D5056" s="301"/>
      <c r="E5056" s="301"/>
      <c r="F5056" s="301"/>
      <c r="G5056" s="302"/>
    </row>
    <row r="5057" spans="1:7" x14ac:dyDescent="0.2">
      <c r="A5057" s="287">
        <v>17</v>
      </c>
      <c r="B5057" s="288" t="s">
        <v>507</v>
      </c>
      <c r="C5057" s="288"/>
      <c r="D5057" s="288"/>
      <c r="E5057" s="288"/>
      <c r="F5057" s="288"/>
      <c r="G5057" s="289"/>
    </row>
    <row r="5058" spans="1:7" ht="12.75" customHeight="1" x14ac:dyDescent="0.2">
      <c r="A5058" s="287" t="s">
        <v>1536</v>
      </c>
      <c r="B5058" s="288" t="s">
        <v>509</v>
      </c>
      <c r="C5058" s="288"/>
      <c r="D5058" s="288"/>
      <c r="E5058" s="288"/>
      <c r="F5058" s="288"/>
      <c r="G5058" s="289"/>
    </row>
    <row r="5059" spans="1:7" ht="76.5" x14ac:dyDescent="0.2">
      <c r="A5059" s="287" t="s">
        <v>510</v>
      </c>
      <c r="B5059" s="290" t="s">
        <v>511</v>
      </c>
      <c r="C5059" s="291" t="s">
        <v>207</v>
      </c>
      <c r="D5059" s="291" t="s">
        <v>37</v>
      </c>
      <c r="E5059" s="292"/>
      <c r="F5059" s="283"/>
      <c r="G5059" s="293"/>
    </row>
    <row r="5060" spans="1:7" x14ac:dyDescent="0.2">
      <c r="A5060" s="294">
        <v>5318</v>
      </c>
      <c r="B5060" s="284" t="s">
        <v>1350</v>
      </c>
      <c r="C5060" s="295" t="s">
        <v>224</v>
      </c>
      <c r="D5060" s="295" t="s">
        <v>315</v>
      </c>
      <c r="E5060" s="292">
        <v>6.2399999999999997E-2</v>
      </c>
      <c r="F5060" s="283">
        <v>25.18</v>
      </c>
      <c r="G5060" s="293">
        <v>1.57</v>
      </c>
    </row>
    <row r="5061" spans="1:7" ht="38.25" x14ac:dyDescent="0.2">
      <c r="A5061" s="294">
        <v>7293</v>
      </c>
      <c r="B5061" s="284" t="s">
        <v>1351</v>
      </c>
      <c r="C5061" s="295" t="s">
        <v>224</v>
      </c>
      <c r="D5061" s="295" t="s">
        <v>315</v>
      </c>
      <c r="E5061" s="292">
        <v>0.20780000000000001</v>
      </c>
      <c r="F5061" s="283">
        <v>51</v>
      </c>
      <c r="G5061" s="293">
        <v>10.6</v>
      </c>
    </row>
    <row r="5062" spans="1:7" x14ac:dyDescent="0.2">
      <c r="A5062" s="294" t="s">
        <v>403</v>
      </c>
      <c r="B5062" s="284" t="s">
        <v>404</v>
      </c>
      <c r="C5062" s="295" t="s">
        <v>207</v>
      </c>
      <c r="D5062" s="295" t="s">
        <v>210</v>
      </c>
      <c r="E5062" s="292">
        <v>0.52659999999999996</v>
      </c>
      <c r="F5062" s="283">
        <v>23.33</v>
      </c>
      <c r="G5062" s="293">
        <v>12.28</v>
      </c>
    </row>
    <row r="5063" spans="1:7" x14ac:dyDescent="0.2">
      <c r="A5063" s="296" t="s">
        <v>213</v>
      </c>
      <c r="B5063" s="297"/>
      <c r="C5063" s="297"/>
      <c r="D5063" s="297"/>
      <c r="E5063" s="297"/>
      <c r="F5063" s="297"/>
      <c r="G5063" s="298">
        <v>6.47</v>
      </c>
    </row>
    <row r="5064" spans="1:7" x14ac:dyDescent="0.2">
      <c r="A5064" s="296" t="s">
        <v>214</v>
      </c>
      <c r="B5064" s="297"/>
      <c r="C5064" s="297"/>
      <c r="D5064" s="297"/>
      <c r="E5064" s="297"/>
      <c r="F5064" s="297"/>
      <c r="G5064" s="298">
        <v>17.98</v>
      </c>
    </row>
    <row r="5065" spans="1:7" x14ac:dyDescent="0.2">
      <c r="A5065" s="296" t="s">
        <v>215</v>
      </c>
      <c r="B5065" s="297"/>
      <c r="C5065" s="297"/>
      <c r="D5065" s="297"/>
      <c r="E5065" s="297"/>
      <c r="F5065" s="297"/>
      <c r="G5065" s="299">
        <v>24.45</v>
      </c>
    </row>
    <row r="5066" spans="1:7" x14ac:dyDescent="0.2">
      <c r="A5066" s="296" t="s">
        <v>2158</v>
      </c>
      <c r="B5066" s="297"/>
      <c r="C5066" s="297"/>
      <c r="D5066" s="297"/>
      <c r="E5066" s="297"/>
      <c r="F5066" s="297"/>
      <c r="G5066" s="298">
        <v>7.4400000000000039</v>
      </c>
    </row>
    <row r="5067" spans="1:7" x14ac:dyDescent="0.2">
      <c r="A5067" s="296" t="s">
        <v>217</v>
      </c>
      <c r="B5067" s="297"/>
      <c r="C5067" s="297"/>
      <c r="D5067" s="297"/>
      <c r="E5067" s="297"/>
      <c r="F5067" s="297"/>
      <c r="G5067" s="298">
        <v>6.7</v>
      </c>
    </row>
    <row r="5068" spans="1:7" x14ac:dyDescent="0.2">
      <c r="A5068" s="296" t="s">
        <v>218</v>
      </c>
      <c r="B5068" s="297"/>
      <c r="C5068" s="297"/>
      <c r="D5068" s="297"/>
      <c r="E5068" s="297"/>
      <c r="F5068" s="297"/>
      <c r="G5068" s="298">
        <v>0</v>
      </c>
    </row>
    <row r="5069" spans="1:7" x14ac:dyDescent="0.2">
      <c r="A5069" s="296" t="s">
        <v>219</v>
      </c>
      <c r="B5069" s="297"/>
      <c r="C5069" s="297"/>
      <c r="D5069" s="297"/>
      <c r="E5069" s="297"/>
      <c r="F5069" s="297"/>
      <c r="G5069" s="298">
        <v>14.140000000000004</v>
      </c>
    </row>
    <row r="5070" spans="1:7" x14ac:dyDescent="0.2">
      <c r="A5070" s="296" t="s">
        <v>220</v>
      </c>
      <c r="B5070" s="297"/>
      <c r="C5070" s="297"/>
      <c r="D5070" s="297"/>
      <c r="E5070" s="297"/>
      <c r="F5070" s="297"/>
      <c r="G5070" s="299">
        <f>ROUND(G5065+G5069,2)</f>
        <v>38.590000000000003</v>
      </c>
    </row>
    <row r="5071" spans="1:7" x14ac:dyDescent="0.2">
      <c r="A5071" s="296" t="s">
        <v>221</v>
      </c>
      <c r="B5071" s="297"/>
      <c r="C5071" s="297"/>
      <c r="D5071" s="297"/>
      <c r="E5071" s="297"/>
      <c r="F5071" s="297"/>
      <c r="G5071" s="298">
        <v>383.91</v>
      </c>
    </row>
    <row r="5072" spans="1:7" x14ac:dyDescent="0.2">
      <c r="A5072" s="296" t="s">
        <v>222</v>
      </c>
      <c r="B5072" s="297"/>
      <c r="C5072" s="297"/>
      <c r="D5072" s="297"/>
      <c r="E5072" s="297"/>
      <c r="F5072" s="297"/>
      <c r="G5072" s="299">
        <f>ROUND(G5070*G5071,2)</f>
        <v>14815.09</v>
      </c>
    </row>
    <row r="5073" spans="1:7" x14ac:dyDescent="0.2">
      <c r="A5073" s="300"/>
      <c r="B5073" s="301"/>
      <c r="C5073" s="301"/>
      <c r="D5073" s="301"/>
      <c r="E5073" s="301"/>
      <c r="F5073" s="301"/>
      <c r="G5073" s="302"/>
    </row>
    <row r="5074" spans="1:7" x14ac:dyDescent="0.2">
      <c r="A5074" s="287" t="s">
        <v>1537</v>
      </c>
      <c r="B5074" s="288" t="s">
        <v>513</v>
      </c>
      <c r="C5074" s="288"/>
      <c r="D5074" s="288"/>
      <c r="E5074" s="288"/>
      <c r="F5074" s="288"/>
      <c r="G5074" s="289"/>
    </row>
    <row r="5075" spans="1:7" ht="38.25" x14ac:dyDescent="0.2">
      <c r="A5075" s="287" t="s">
        <v>514</v>
      </c>
      <c r="B5075" s="290" t="s">
        <v>515</v>
      </c>
      <c r="C5075" s="291" t="s">
        <v>207</v>
      </c>
      <c r="D5075" s="291" t="s">
        <v>37</v>
      </c>
      <c r="E5075" s="292"/>
      <c r="F5075" s="283"/>
      <c r="G5075" s="293"/>
    </row>
    <row r="5076" spans="1:7" ht="25.5" x14ac:dyDescent="0.2">
      <c r="A5076" s="294">
        <v>6085</v>
      </c>
      <c r="B5076" s="284" t="s">
        <v>1186</v>
      </c>
      <c r="C5076" s="295" t="s">
        <v>224</v>
      </c>
      <c r="D5076" s="295" t="s">
        <v>315</v>
      </c>
      <c r="E5076" s="292">
        <v>0.1666</v>
      </c>
      <c r="F5076" s="283">
        <v>12.51</v>
      </c>
      <c r="G5076" s="293">
        <v>2.08</v>
      </c>
    </row>
    <row r="5077" spans="1:7" x14ac:dyDescent="0.2">
      <c r="A5077" s="294" t="s">
        <v>403</v>
      </c>
      <c r="B5077" s="284" t="s">
        <v>404</v>
      </c>
      <c r="C5077" s="295" t="s">
        <v>207</v>
      </c>
      <c r="D5077" s="295" t="s">
        <v>210</v>
      </c>
      <c r="E5077" s="292">
        <v>9.2700000000000005E-2</v>
      </c>
      <c r="F5077" s="283">
        <v>23.33</v>
      </c>
      <c r="G5077" s="293">
        <v>2.16</v>
      </c>
    </row>
    <row r="5078" spans="1:7" ht="25.5" x14ac:dyDescent="0.2">
      <c r="A5078" s="294" t="s">
        <v>246</v>
      </c>
      <c r="B5078" s="284" t="s">
        <v>247</v>
      </c>
      <c r="C5078" s="295" t="s">
        <v>207</v>
      </c>
      <c r="D5078" s="295" t="s">
        <v>210</v>
      </c>
      <c r="E5078" s="292">
        <v>3.09E-2</v>
      </c>
      <c r="F5078" s="283">
        <v>19.41</v>
      </c>
      <c r="G5078" s="293">
        <v>0.6</v>
      </c>
    </row>
    <row r="5079" spans="1:7" x14ac:dyDescent="0.2">
      <c r="A5079" s="296" t="s">
        <v>213</v>
      </c>
      <c r="B5079" s="297"/>
      <c r="C5079" s="297"/>
      <c r="D5079" s="297"/>
      <c r="E5079" s="297"/>
      <c r="F5079" s="297"/>
      <c r="G5079" s="298">
        <v>1.45</v>
      </c>
    </row>
    <row r="5080" spans="1:7" x14ac:dyDescent="0.2">
      <c r="A5080" s="296" t="s">
        <v>214</v>
      </c>
      <c r="B5080" s="297"/>
      <c r="C5080" s="297"/>
      <c r="D5080" s="297"/>
      <c r="E5080" s="297"/>
      <c r="F5080" s="297"/>
      <c r="G5080" s="298">
        <v>3.3999999999999995</v>
      </c>
    </row>
    <row r="5081" spans="1:7" x14ac:dyDescent="0.2">
      <c r="A5081" s="296" t="s">
        <v>215</v>
      </c>
      <c r="B5081" s="297"/>
      <c r="C5081" s="297"/>
      <c r="D5081" s="297"/>
      <c r="E5081" s="297"/>
      <c r="F5081" s="297"/>
      <c r="G5081" s="299">
        <v>4.8499999999999996</v>
      </c>
    </row>
    <row r="5082" spans="1:7" x14ac:dyDescent="0.2">
      <c r="A5082" s="296" t="s">
        <v>2158</v>
      </c>
      <c r="B5082" s="297"/>
      <c r="C5082" s="297"/>
      <c r="D5082" s="297"/>
      <c r="E5082" s="297"/>
      <c r="F5082" s="297"/>
      <c r="G5082" s="298">
        <v>1.67</v>
      </c>
    </row>
    <row r="5083" spans="1:7" x14ac:dyDescent="0.2">
      <c r="A5083" s="296" t="s">
        <v>217</v>
      </c>
      <c r="B5083" s="297"/>
      <c r="C5083" s="297"/>
      <c r="D5083" s="297"/>
      <c r="E5083" s="297"/>
      <c r="F5083" s="297"/>
      <c r="G5083" s="298">
        <v>1.37</v>
      </c>
    </row>
    <row r="5084" spans="1:7" x14ac:dyDescent="0.2">
      <c r="A5084" s="296" t="s">
        <v>218</v>
      </c>
      <c r="B5084" s="297"/>
      <c r="C5084" s="297"/>
      <c r="D5084" s="297"/>
      <c r="E5084" s="297"/>
      <c r="F5084" s="297"/>
      <c r="G5084" s="298">
        <v>0</v>
      </c>
    </row>
    <row r="5085" spans="1:7" x14ac:dyDescent="0.2">
      <c r="A5085" s="296" t="s">
        <v>219</v>
      </c>
      <c r="B5085" s="297"/>
      <c r="C5085" s="297"/>
      <c r="D5085" s="297"/>
      <c r="E5085" s="297"/>
      <c r="F5085" s="297"/>
      <c r="G5085" s="298">
        <v>3.04</v>
      </c>
    </row>
    <row r="5086" spans="1:7" x14ac:dyDescent="0.2">
      <c r="A5086" s="296" t="s">
        <v>220</v>
      </c>
      <c r="B5086" s="297"/>
      <c r="C5086" s="297"/>
      <c r="D5086" s="297"/>
      <c r="E5086" s="297"/>
      <c r="F5086" s="297"/>
      <c r="G5086" s="299">
        <f>ROUND(G5081+G5085,2)</f>
        <v>7.89</v>
      </c>
    </row>
    <row r="5087" spans="1:7" x14ac:dyDescent="0.2">
      <c r="A5087" s="296" t="s">
        <v>221</v>
      </c>
      <c r="B5087" s="297"/>
      <c r="C5087" s="297"/>
      <c r="D5087" s="297"/>
      <c r="E5087" s="297"/>
      <c r="F5087" s="297"/>
      <c r="G5087" s="298">
        <v>75.5</v>
      </c>
    </row>
    <row r="5088" spans="1:7" x14ac:dyDescent="0.2">
      <c r="A5088" s="296" t="s">
        <v>222</v>
      </c>
      <c r="B5088" s="297"/>
      <c r="C5088" s="297"/>
      <c r="D5088" s="297"/>
      <c r="E5088" s="297"/>
      <c r="F5088" s="297"/>
      <c r="G5088" s="299">
        <f>ROUND(G5086*G5087,2)</f>
        <v>595.70000000000005</v>
      </c>
    </row>
    <row r="5089" spans="1:7" x14ac:dyDescent="0.2">
      <c r="A5089" s="300"/>
      <c r="B5089" s="301"/>
      <c r="C5089" s="301"/>
      <c r="D5089" s="301"/>
      <c r="E5089" s="301"/>
      <c r="F5089" s="301"/>
      <c r="G5089" s="302"/>
    </row>
    <row r="5090" spans="1:7" ht="38.25" x14ac:dyDescent="0.2">
      <c r="A5090" s="287" t="s">
        <v>516</v>
      </c>
      <c r="B5090" s="290" t="s">
        <v>517</v>
      </c>
      <c r="C5090" s="291" t="s">
        <v>207</v>
      </c>
      <c r="D5090" s="291" t="s">
        <v>37</v>
      </c>
      <c r="E5090" s="292"/>
      <c r="F5090" s="283"/>
      <c r="G5090" s="293"/>
    </row>
    <row r="5091" spans="1:7" ht="25.5" x14ac:dyDescent="0.2">
      <c r="A5091" s="294">
        <v>6085</v>
      </c>
      <c r="B5091" s="284" t="s">
        <v>1186</v>
      </c>
      <c r="C5091" s="295" t="s">
        <v>224</v>
      </c>
      <c r="D5091" s="295" t="s">
        <v>315</v>
      </c>
      <c r="E5091" s="292">
        <v>0.1666</v>
      </c>
      <c r="F5091" s="283">
        <v>12.51</v>
      </c>
      <c r="G5091" s="293">
        <v>2.08</v>
      </c>
    </row>
    <row r="5092" spans="1:7" x14ac:dyDescent="0.2">
      <c r="A5092" s="294" t="s">
        <v>403</v>
      </c>
      <c r="B5092" s="284" t="s">
        <v>404</v>
      </c>
      <c r="C5092" s="295" t="s">
        <v>207</v>
      </c>
      <c r="D5092" s="295" t="s">
        <v>210</v>
      </c>
      <c r="E5092" s="292">
        <v>6.6600000000000006E-2</v>
      </c>
      <c r="F5092" s="283">
        <v>23.33</v>
      </c>
      <c r="G5092" s="293">
        <v>1.55</v>
      </c>
    </row>
    <row r="5093" spans="1:7" ht="25.5" x14ac:dyDescent="0.2">
      <c r="A5093" s="294" t="s">
        <v>246</v>
      </c>
      <c r="B5093" s="284" t="s">
        <v>247</v>
      </c>
      <c r="C5093" s="295" t="s">
        <v>207</v>
      </c>
      <c r="D5093" s="295" t="s">
        <v>210</v>
      </c>
      <c r="E5093" s="292">
        <v>2.2200000000000001E-2</v>
      </c>
      <c r="F5093" s="283">
        <v>19.41</v>
      </c>
      <c r="G5093" s="293">
        <v>0.43</v>
      </c>
    </row>
    <row r="5094" spans="1:7" x14ac:dyDescent="0.2">
      <c r="A5094" s="296" t="s">
        <v>213</v>
      </c>
      <c r="B5094" s="297"/>
      <c r="C5094" s="297"/>
      <c r="D5094" s="297"/>
      <c r="E5094" s="297"/>
      <c r="F5094" s="297"/>
      <c r="G5094" s="298">
        <v>1.05</v>
      </c>
    </row>
    <row r="5095" spans="1:7" x14ac:dyDescent="0.2">
      <c r="A5095" s="296" t="s">
        <v>214</v>
      </c>
      <c r="B5095" s="297"/>
      <c r="C5095" s="297"/>
      <c r="D5095" s="297"/>
      <c r="E5095" s="297"/>
      <c r="F5095" s="297"/>
      <c r="G5095" s="298">
        <v>3.0200000000000005</v>
      </c>
    </row>
    <row r="5096" spans="1:7" x14ac:dyDescent="0.2">
      <c r="A5096" s="296" t="s">
        <v>215</v>
      </c>
      <c r="B5096" s="297"/>
      <c r="C5096" s="297"/>
      <c r="D5096" s="297"/>
      <c r="E5096" s="297"/>
      <c r="F5096" s="297"/>
      <c r="G5096" s="299">
        <v>4.07</v>
      </c>
    </row>
    <row r="5097" spans="1:7" x14ac:dyDescent="0.2">
      <c r="A5097" s="296" t="s">
        <v>2158</v>
      </c>
      <c r="B5097" s="297"/>
      <c r="C5097" s="297"/>
      <c r="D5097" s="297"/>
      <c r="E5097" s="297"/>
      <c r="F5097" s="297"/>
      <c r="G5097" s="298">
        <v>1.1999999999999995</v>
      </c>
    </row>
    <row r="5098" spans="1:7" x14ac:dyDescent="0.2">
      <c r="A5098" s="296" t="s">
        <v>217</v>
      </c>
      <c r="B5098" s="297"/>
      <c r="C5098" s="297"/>
      <c r="D5098" s="297"/>
      <c r="E5098" s="297"/>
      <c r="F5098" s="297"/>
      <c r="G5098" s="298">
        <v>1.1100000000000001</v>
      </c>
    </row>
    <row r="5099" spans="1:7" x14ac:dyDescent="0.2">
      <c r="A5099" s="296" t="s">
        <v>218</v>
      </c>
      <c r="B5099" s="297"/>
      <c r="C5099" s="297"/>
      <c r="D5099" s="297"/>
      <c r="E5099" s="297"/>
      <c r="F5099" s="297"/>
      <c r="G5099" s="298">
        <v>0</v>
      </c>
    </row>
    <row r="5100" spans="1:7" x14ac:dyDescent="0.2">
      <c r="A5100" s="296" t="s">
        <v>219</v>
      </c>
      <c r="B5100" s="297"/>
      <c r="C5100" s="297"/>
      <c r="D5100" s="297"/>
      <c r="E5100" s="297"/>
      <c r="F5100" s="297"/>
      <c r="G5100" s="298">
        <v>2.3099999999999996</v>
      </c>
    </row>
    <row r="5101" spans="1:7" x14ac:dyDescent="0.2">
      <c r="A5101" s="296" t="s">
        <v>220</v>
      </c>
      <c r="B5101" s="297"/>
      <c r="C5101" s="297"/>
      <c r="D5101" s="297"/>
      <c r="E5101" s="297"/>
      <c r="F5101" s="297"/>
      <c r="G5101" s="299">
        <f>ROUND(G5096+G5100,2)</f>
        <v>6.38</v>
      </c>
    </row>
    <row r="5102" spans="1:7" x14ac:dyDescent="0.2">
      <c r="A5102" s="296" t="s">
        <v>221</v>
      </c>
      <c r="B5102" s="297"/>
      <c r="C5102" s="297"/>
      <c r="D5102" s="297"/>
      <c r="E5102" s="297"/>
      <c r="F5102" s="297"/>
      <c r="G5102" s="298">
        <v>241.8</v>
      </c>
    </row>
    <row r="5103" spans="1:7" x14ac:dyDescent="0.2">
      <c r="A5103" s="296" t="s">
        <v>222</v>
      </c>
      <c r="B5103" s="297"/>
      <c r="C5103" s="297"/>
      <c r="D5103" s="297"/>
      <c r="E5103" s="297"/>
      <c r="F5103" s="297"/>
      <c r="G5103" s="299">
        <f>ROUND(G5101*G5102,2)</f>
        <v>1542.68</v>
      </c>
    </row>
    <row r="5104" spans="1:7" x14ac:dyDescent="0.2">
      <c r="A5104" s="300"/>
      <c r="B5104" s="301"/>
      <c r="C5104" s="301"/>
      <c r="D5104" s="301"/>
      <c r="E5104" s="301"/>
      <c r="F5104" s="301"/>
      <c r="G5104" s="302"/>
    </row>
    <row r="5105" spans="1:7" ht="38.25" x14ac:dyDescent="0.2">
      <c r="A5105" s="287" t="s">
        <v>518</v>
      </c>
      <c r="B5105" s="290" t="s">
        <v>519</v>
      </c>
      <c r="C5105" s="291" t="s">
        <v>207</v>
      </c>
      <c r="D5105" s="291" t="s">
        <v>37</v>
      </c>
      <c r="E5105" s="292"/>
      <c r="F5105" s="283"/>
      <c r="G5105" s="293"/>
    </row>
    <row r="5106" spans="1:7" ht="25.5" x14ac:dyDescent="0.2">
      <c r="A5106" s="294">
        <v>7356</v>
      </c>
      <c r="B5106" s="284" t="s">
        <v>1052</v>
      </c>
      <c r="C5106" s="295" t="s">
        <v>224</v>
      </c>
      <c r="D5106" s="295" t="s">
        <v>315</v>
      </c>
      <c r="E5106" s="292">
        <v>0.22850000000000001</v>
      </c>
      <c r="F5106" s="283">
        <v>33.590000000000003</v>
      </c>
      <c r="G5106" s="293">
        <v>7.68</v>
      </c>
    </row>
    <row r="5107" spans="1:7" x14ac:dyDescent="0.2">
      <c r="A5107" s="294" t="s">
        <v>403</v>
      </c>
      <c r="B5107" s="284" t="s">
        <v>404</v>
      </c>
      <c r="C5107" s="295" t="s">
        <v>207</v>
      </c>
      <c r="D5107" s="295" t="s">
        <v>210</v>
      </c>
      <c r="E5107" s="292">
        <v>0.22700000000000001</v>
      </c>
      <c r="F5107" s="283">
        <v>23.33</v>
      </c>
      <c r="G5107" s="293">
        <v>5.3</v>
      </c>
    </row>
    <row r="5108" spans="1:7" ht="25.5" x14ac:dyDescent="0.2">
      <c r="A5108" s="294" t="s">
        <v>246</v>
      </c>
      <c r="B5108" s="284" t="s">
        <v>247</v>
      </c>
      <c r="C5108" s="295" t="s">
        <v>207</v>
      </c>
      <c r="D5108" s="295" t="s">
        <v>210</v>
      </c>
      <c r="E5108" s="292">
        <v>7.5700000000000003E-2</v>
      </c>
      <c r="F5108" s="283">
        <v>19.41</v>
      </c>
      <c r="G5108" s="293">
        <v>1.47</v>
      </c>
    </row>
    <row r="5109" spans="1:7" x14ac:dyDescent="0.2">
      <c r="A5109" s="296" t="s">
        <v>213</v>
      </c>
      <c r="B5109" s="297"/>
      <c r="C5109" s="297"/>
      <c r="D5109" s="297"/>
      <c r="E5109" s="297"/>
      <c r="F5109" s="297"/>
      <c r="G5109" s="298">
        <v>3.56</v>
      </c>
    </row>
    <row r="5110" spans="1:7" x14ac:dyDescent="0.2">
      <c r="A5110" s="296" t="s">
        <v>214</v>
      </c>
      <c r="B5110" s="297"/>
      <c r="C5110" s="297"/>
      <c r="D5110" s="297"/>
      <c r="E5110" s="297"/>
      <c r="F5110" s="297"/>
      <c r="G5110" s="298">
        <v>10.879999999999999</v>
      </c>
    </row>
    <row r="5111" spans="1:7" x14ac:dyDescent="0.2">
      <c r="A5111" s="296" t="s">
        <v>215</v>
      </c>
      <c r="B5111" s="297"/>
      <c r="C5111" s="297"/>
      <c r="D5111" s="297"/>
      <c r="E5111" s="297"/>
      <c r="F5111" s="297"/>
      <c r="G5111" s="299">
        <v>14.44</v>
      </c>
    </row>
    <row r="5112" spans="1:7" x14ac:dyDescent="0.2">
      <c r="A5112" s="296" t="s">
        <v>2158</v>
      </c>
      <c r="B5112" s="297"/>
      <c r="C5112" s="297"/>
      <c r="D5112" s="297"/>
      <c r="E5112" s="297"/>
      <c r="F5112" s="297"/>
      <c r="G5112" s="298">
        <v>4.0999999999999996</v>
      </c>
    </row>
    <row r="5113" spans="1:7" x14ac:dyDescent="0.2">
      <c r="A5113" s="296" t="s">
        <v>217</v>
      </c>
      <c r="B5113" s="297"/>
      <c r="C5113" s="297"/>
      <c r="D5113" s="297"/>
      <c r="E5113" s="297"/>
      <c r="F5113" s="297"/>
      <c r="G5113" s="298">
        <v>3.89</v>
      </c>
    </row>
    <row r="5114" spans="1:7" x14ac:dyDescent="0.2">
      <c r="A5114" s="296" t="s">
        <v>218</v>
      </c>
      <c r="B5114" s="297"/>
      <c r="C5114" s="297"/>
      <c r="D5114" s="297"/>
      <c r="E5114" s="297"/>
      <c r="F5114" s="297"/>
      <c r="G5114" s="298">
        <v>0</v>
      </c>
    </row>
    <row r="5115" spans="1:7" x14ac:dyDescent="0.2">
      <c r="A5115" s="296" t="s">
        <v>219</v>
      </c>
      <c r="B5115" s="297"/>
      <c r="C5115" s="297"/>
      <c r="D5115" s="297"/>
      <c r="E5115" s="297"/>
      <c r="F5115" s="297"/>
      <c r="G5115" s="298">
        <v>7.99</v>
      </c>
    </row>
    <row r="5116" spans="1:7" x14ac:dyDescent="0.2">
      <c r="A5116" s="296" t="s">
        <v>220</v>
      </c>
      <c r="B5116" s="297"/>
      <c r="C5116" s="297"/>
      <c r="D5116" s="297"/>
      <c r="E5116" s="297"/>
      <c r="F5116" s="297"/>
      <c r="G5116" s="299">
        <f>ROUND(G5111+G5115,2)</f>
        <v>22.43</v>
      </c>
    </row>
    <row r="5117" spans="1:7" x14ac:dyDescent="0.2">
      <c r="A5117" s="296" t="s">
        <v>221</v>
      </c>
      <c r="B5117" s="297"/>
      <c r="C5117" s="297"/>
      <c r="D5117" s="297"/>
      <c r="E5117" s="297"/>
      <c r="F5117" s="297"/>
      <c r="G5117" s="298">
        <v>75.5</v>
      </c>
    </row>
    <row r="5118" spans="1:7" x14ac:dyDescent="0.2">
      <c r="A5118" s="296" t="s">
        <v>222</v>
      </c>
      <c r="B5118" s="297"/>
      <c r="C5118" s="297"/>
      <c r="D5118" s="297"/>
      <c r="E5118" s="297"/>
      <c r="F5118" s="297"/>
      <c r="G5118" s="299">
        <f>ROUND(G5116*G5117,2)</f>
        <v>1693.47</v>
      </c>
    </row>
    <row r="5119" spans="1:7" x14ac:dyDescent="0.2">
      <c r="A5119" s="300"/>
      <c r="B5119" s="301"/>
      <c r="C5119" s="301"/>
      <c r="D5119" s="301"/>
      <c r="E5119" s="301"/>
      <c r="F5119" s="301"/>
      <c r="G5119" s="302"/>
    </row>
    <row r="5120" spans="1:7" ht="38.25" x14ac:dyDescent="0.2">
      <c r="A5120" s="287" t="s">
        <v>520</v>
      </c>
      <c r="B5120" s="290" t="s">
        <v>521</v>
      </c>
      <c r="C5120" s="291" t="s">
        <v>207</v>
      </c>
      <c r="D5120" s="291" t="s">
        <v>37</v>
      </c>
      <c r="E5120" s="292"/>
      <c r="F5120" s="283"/>
      <c r="G5120" s="293"/>
    </row>
    <row r="5121" spans="1:7" ht="25.5" x14ac:dyDescent="0.2">
      <c r="A5121" s="294">
        <v>7356</v>
      </c>
      <c r="B5121" s="284" t="s">
        <v>1052</v>
      </c>
      <c r="C5121" s="295" t="s">
        <v>224</v>
      </c>
      <c r="D5121" s="295" t="s">
        <v>315</v>
      </c>
      <c r="E5121" s="292">
        <v>0.22850000000000001</v>
      </c>
      <c r="F5121" s="283">
        <v>33.590000000000003</v>
      </c>
      <c r="G5121" s="293">
        <v>7.68</v>
      </c>
    </row>
    <row r="5122" spans="1:7" x14ac:dyDescent="0.2">
      <c r="A5122" s="294" t="s">
        <v>403</v>
      </c>
      <c r="B5122" s="284" t="s">
        <v>404</v>
      </c>
      <c r="C5122" s="295" t="s">
        <v>207</v>
      </c>
      <c r="D5122" s="295" t="s">
        <v>210</v>
      </c>
      <c r="E5122" s="292">
        <v>0.16309999999999999</v>
      </c>
      <c r="F5122" s="283">
        <v>23.33</v>
      </c>
      <c r="G5122" s="293">
        <v>3.8</v>
      </c>
    </row>
    <row r="5123" spans="1:7" ht="25.5" x14ac:dyDescent="0.2">
      <c r="A5123" s="294" t="s">
        <v>246</v>
      </c>
      <c r="B5123" s="284" t="s">
        <v>247</v>
      </c>
      <c r="C5123" s="295" t="s">
        <v>207</v>
      </c>
      <c r="D5123" s="295" t="s">
        <v>210</v>
      </c>
      <c r="E5123" s="292">
        <v>5.4399999999999997E-2</v>
      </c>
      <c r="F5123" s="283">
        <v>19.41</v>
      </c>
      <c r="G5123" s="293">
        <v>1.06</v>
      </c>
    </row>
    <row r="5124" spans="1:7" x14ac:dyDescent="0.2">
      <c r="A5124" s="296" t="s">
        <v>213</v>
      </c>
      <c r="B5124" s="297"/>
      <c r="C5124" s="297"/>
      <c r="D5124" s="297"/>
      <c r="E5124" s="297"/>
      <c r="F5124" s="297"/>
      <c r="G5124" s="298">
        <v>2.56</v>
      </c>
    </row>
    <row r="5125" spans="1:7" x14ac:dyDescent="0.2">
      <c r="A5125" s="296" t="s">
        <v>214</v>
      </c>
      <c r="B5125" s="297"/>
      <c r="C5125" s="297"/>
      <c r="D5125" s="297"/>
      <c r="E5125" s="297"/>
      <c r="F5125" s="297"/>
      <c r="G5125" s="298">
        <v>9.9799999999999986</v>
      </c>
    </row>
    <row r="5126" spans="1:7" x14ac:dyDescent="0.2">
      <c r="A5126" s="296" t="s">
        <v>215</v>
      </c>
      <c r="B5126" s="297"/>
      <c r="C5126" s="297"/>
      <c r="D5126" s="297"/>
      <c r="E5126" s="297"/>
      <c r="F5126" s="297"/>
      <c r="G5126" s="299">
        <v>12.54</v>
      </c>
    </row>
    <row r="5127" spans="1:7" x14ac:dyDescent="0.2">
      <c r="A5127" s="296" t="s">
        <v>2158</v>
      </c>
      <c r="B5127" s="297"/>
      <c r="C5127" s="297"/>
      <c r="D5127" s="297"/>
      <c r="E5127" s="297"/>
      <c r="F5127" s="297"/>
      <c r="G5127" s="298">
        <v>2.94</v>
      </c>
    </row>
    <row r="5128" spans="1:7" x14ac:dyDescent="0.2">
      <c r="A5128" s="296" t="s">
        <v>217</v>
      </c>
      <c r="B5128" s="297"/>
      <c r="C5128" s="297"/>
      <c r="D5128" s="297"/>
      <c r="E5128" s="297"/>
      <c r="F5128" s="297"/>
      <c r="G5128" s="298">
        <v>3.2500000000000018</v>
      </c>
    </row>
    <row r="5129" spans="1:7" x14ac:dyDescent="0.2">
      <c r="A5129" s="296" t="s">
        <v>218</v>
      </c>
      <c r="B5129" s="297"/>
      <c r="C5129" s="297"/>
      <c r="D5129" s="297"/>
      <c r="E5129" s="297"/>
      <c r="F5129" s="297"/>
      <c r="G5129" s="298">
        <v>0</v>
      </c>
    </row>
    <row r="5130" spans="1:7" x14ac:dyDescent="0.2">
      <c r="A5130" s="296" t="s">
        <v>219</v>
      </c>
      <c r="B5130" s="297"/>
      <c r="C5130" s="297"/>
      <c r="D5130" s="297"/>
      <c r="E5130" s="297"/>
      <c r="F5130" s="297"/>
      <c r="G5130" s="298">
        <v>6.1900000000000013</v>
      </c>
    </row>
    <row r="5131" spans="1:7" x14ac:dyDescent="0.2">
      <c r="A5131" s="296" t="s">
        <v>220</v>
      </c>
      <c r="B5131" s="297"/>
      <c r="C5131" s="297"/>
      <c r="D5131" s="297"/>
      <c r="E5131" s="297"/>
      <c r="F5131" s="297"/>
      <c r="G5131" s="299">
        <f>ROUND(G5126+G5130,2)</f>
        <v>18.73</v>
      </c>
    </row>
    <row r="5132" spans="1:7" x14ac:dyDescent="0.2">
      <c r="A5132" s="296" t="s">
        <v>221</v>
      </c>
      <c r="B5132" s="297"/>
      <c r="C5132" s="297"/>
      <c r="D5132" s="297"/>
      <c r="E5132" s="297"/>
      <c r="F5132" s="297"/>
      <c r="G5132" s="298">
        <v>241.8</v>
      </c>
    </row>
    <row r="5133" spans="1:7" x14ac:dyDescent="0.2">
      <c r="A5133" s="296" t="s">
        <v>222</v>
      </c>
      <c r="B5133" s="297"/>
      <c r="C5133" s="297"/>
      <c r="D5133" s="297"/>
      <c r="E5133" s="297"/>
      <c r="F5133" s="297"/>
      <c r="G5133" s="299">
        <f>ROUND(G5131*G5132,2)</f>
        <v>4528.91</v>
      </c>
    </row>
    <row r="5134" spans="1:7" x14ac:dyDescent="0.2">
      <c r="A5134" s="300"/>
      <c r="B5134" s="301"/>
      <c r="C5134" s="301"/>
      <c r="D5134" s="301"/>
      <c r="E5134" s="301"/>
      <c r="F5134" s="301"/>
      <c r="G5134" s="302"/>
    </row>
    <row r="5135" spans="1:7" ht="38.25" x14ac:dyDescent="0.2">
      <c r="A5135" s="287" t="s">
        <v>522</v>
      </c>
      <c r="B5135" s="290" t="s">
        <v>523</v>
      </c>
      <c r="C5135" s="291" t="s">
        <v>207</v>
      </c>
      <c r="D5135" s="291" t="s">
        <v>37</v>
      </c>
      <c r="E5135" s="292"/>
      <c r="F5135" s="283"/>
      <c r="G5135" s="293"/>
    </row>
    <row r="5136" spans="1:7" ht="25.5" x14ac:dyDescent="0.2">
      <c r="A5136" s="294">
        <v>3767</v>
      </c>
      <c r="B5136" s="284" t="s">
        <v>1352</v>
      </c>
      <c r="C5136" s="295" t="s">
        <v>224</v>
      </c>
      <c r="D5136" s="295" t="s">
        <v>35</v>
      </c>
      <c r="E5136" s="292">
        <v>8.0199999999999994E-2</v>
      </c>
      <c r="F5136" s="283">
        <v>1.35</v>
      </c>
      <c r="G5136" s="293">
        <v>0.11</v>
      </c>
    </row>
    <row r="5137" spans="1:7" ht="25.5" x14ac:dyDescent="0.2">
      <c r="A5137" s="294">
        <v>43626</v>
      </c>
      <c r="B5137" s="284" t="s">
        <v>1353</v>
      </c>
      <c r="C5137" s="295" t="s">
        <v>224</v>
      </c>
      <c r="D5137" s="295" t="s">
        <v>39</v>
      </c>
      <c r="E5137" s="292">
        <v>1.3389</v>
      </c>
      <c r="F5137" s="283">
        <v>4</v>
      </c>
      <c r="G5137" s="293">
        <v>5.36</v>
      </c>
    </row>
    <row r="5138" spans="1:7" x14ac:dyDescent="0.2">
      <c r="A5138" s="294" t="s">
        <v>403</v>
      </c>
      <c r="B5138" s="284" t="s">
        <v>404</v>
      </c>
      <c r="C5138" s="295" t="s">
        <v>207</v>
      </c>
      <c r="D5138" s="295" t="s">
        <v>210</v>
      </c>
      <c r="E5138" s="292">
        <v>0.7419</v>
      </c>
      <c r="F5138" s="283">
        <v>23.33</v>
      </c>
      <c r="G5138" s="293">
        <v>17.309999999999999</v>
      </c>
    </row>
    <row r="5139" spans="1:7" ht="25.5" x14ac:dyDescent="0.2">
      <c r="A5139" s="294" t="s">
        <v>246</v>
      </c>
      <c r="B5139" s="284" t="s">
        <v>247</v>
      </c>
      <c r="C5139" s="295" t="s">
        <v>207</v>
      </c>
      <c r="D5139" s="295" t="s">
        <v>210</v>
      </c>
      <c r="E5139" s="292">
        <v>0.24729999999999999</v>
      </c>
      <c r="F5139" s="283">
        <v>19.41</v>
      </c>
      <c r="G5139" s="293">
        <v>4.8</v>
      </c>
    </row>
    <row r="5140" spans="1:7" x14ac:dyDescent="0.2">
      <c r="A5140" s="296" t="s">
        <v>213</v>
      </c>
      <c r="B5140" s="297"/>
      <c r="C5140" s="297"/>
      <c r="D5140" s="297"/>
      <c r="E5140" s="297"/>
      <c r="F5140" s="297"/>
      <c r="G5140" s="298">
        <v>11.64</v>
      </c>
    </row>
    <row r="5141" spans="1:7" x14ac:dyDescent="0.2">
      <c r="A5141" s="296" t="s">
        <v>214</v>
      </c>
      <c r="B5141" s="297"/>
      <c r="C5141" s="297"/>
      <c r="D5141" s="297"/>
      <c r="E5141" s="297"/>
      <c r="F5141" s="297"/>
      <c r="G5141" s="298">
        <v>15.93</v>
      </c>
    </row>
    <row r="5142" spans="1:7" x14ac:dyDescent="0.2">
      <c r="A5142" s="296" t="s">
        <v>215</v>
      </c>
      <c r="B5142" s="297"/>
      <c r="C5142" s="297"/>
      <c r="D5142" s="297"/>
      <c r="E5142" s="297"/>
      <c r="F5142" s="297"/>
      <c r="G5142" s="299">
        <v>27.57</v>
      </c>
    </row>
    <row r="5143" spans="1:7" x14ac:dyDescent="0.2">
      <c r="A5143" s="296" t="s">
        <v>2158</v>
      </c>
      <c r="B5143" s="297"/>
      <c r="C5143" s="297"/>
      <c r="D5143" s="297"/>
      <c r="E5143" s="297"/>
      <c r="F5143" s="297"/>
      <c r="G5143" s="298">
        <v>13.39</v>
      </c>
    </row>
    <row r="5144" spans="1:7" x14ac:dyDescent="0.2">
      <c r="A5144" s="296" t="s">
        <v>217</v>
      </c>
      <c r="B5144" s="297"/>
      <c r="C5144" s="297"/>
      <c r="D5144" s="297"/>
      <c r="E5144" s="297"/>
      <c r="F5144" s="297"/>
      <c r="G5144" s="298">
        <v>8.6</v>
      </c>
    </row>
    <row r="5145" spans="1:7" x14ac:dyDescent="0.2">
      <c r="A5145" s="296" t="s">
        <v>218</v>
      </c>
      <c r="B5145" s="297"/>
      <c r="C5145" s="297"/>
      <c r="D5145" s="297"/>
      <c r="E5145" s="297"/>
      <c r="F5145" s="297"/>
      <c r="G5145" s="298">
        <v>0</v>
      </c>
    </row>
    <row r="5146" spans="1:7" x14ac:dyDescent="0.2">
      <c r="A5146" s="296" t="s">
        <v>219</v>
      </c>
      <c r="B5146" s="297"/>
      <c r="C5146" s="297"/>
      <c r="D5146" s="297"/>
      <c r="E5146" s="297"/>
      <c r="F5146" s="297"/>
      <c r="G5146" s="298">
        <v>21.990000000000002</v>
      </c>
    </row>
    <row r="5147" spans="1:7" x14ac:dyDescent="0.2">
      <c r="A5147" s="296" t="s">
        <v>220</v>
      </c>
      <c r="B5147" s="297"/>
      <c r="C5147" s="297"/>
      <c r="D5147" s="297"/>
      <c r="E5147" s="297"/>
      <c r="F5147" s="297"/>
      <c r="G5147" s="299">
        <f>ROUND(G5142+G5146,2)</f>
        <v>49.56</v>
      </c>
    </row>
    <row r="5148" spans="1:7" x14ac:dyDescent="0.2">
      <c r="A5148" s="296" t="s">
        <v>221</v>
      </c>
      <c r="B5148" s="297"/>
      <c r="C5148" s="297"/>
      <c r="D5148" s="297"/>
      <c r="E5148" s="297"/>
      <c r="F5148" s="297"/>
      <c r="G5148" s="298">
        <v>75.5</v>
      </c>
    </row>
    <row r="5149" spans="1:7" x14ac:dyDescent="0.2">
      <c r="A5149" s="296" t="s">
        <v>222</v>
      </c>
      <c r="B5149" s="297"/>
      <c r="C5149" s="297"/>
      <c r="D5149" s="297"/>
      <c r="E5149" s="297"/>
      <c r="F5149" s="297"/>
      <c r="G5149" s="299">
        <f>ROUND(G5147*G5148,2)</f>
        <v>3741.78</v>
      </c>
    </row>
    <row r="5150" spans="1:7" x14ac:dyDescent="0.2">
      <c r="A5150" s="300"/>
      <c r="B5150" s="301"/>
      <c r="C5150" s="301"/>
      <c r="D5150" s="301"/>
      <c r="E5150" s="301"/>
      <c r="F5150" s="301"/>
      <c r="G5150" s="302"/>
    </row>
    <row r="5151" spans="1:7" ht="38.25" x14ac:dyDescent="0.2">
      <c r="A5151" s="287" t="s">
        <v>524</v>
      </c>
      <c r="B5151" s="290" t="s">
        <v>525</v>
      </c>
      <c r="C5151" s="291" t="s">
        <v>207</v>
      </c>
      <c r="D5151" s="291" t="s">
        <v>37</v>
      </c>
      <c r="E5151" s="292"/>
      <c r="F5151" s="283"/>
      <c r="G5151" s="293"/>
    </row>
    <row r="5152" spans="1:7" ht="25.5" x14ac:dyDescent="0.2">
      <c r="A5152" s="294">
        <v>3767</v>
      </c>
      <c r="B5152" s="284" t="s">
        <v>1352</v>
      </c>
      <c r="C5152" s="295" t="s">
        <v>224</v>
      </c>
      <c r="D5152" s="295" t="s">
        <v>35</v>
      </c>
      <c r="E5152" s="292">
        <v>8.0199999999999994E-2</v>
      </c>
      <c r="F5152" s="283">
        <v>1.35</v>
      </c>
      <c r="G5152" s="293">
        <v>0.11</v>
      </c>
    </row>
    <row r="5153" spans="1:7" ht="25.5" x14ac:dyDescent="0.2">
      <c r="A5153" s="294">
        <v>43626</v>
      </c>
      <c r="B5153" s="284" t="s">
        <v>1353</v>
      </c>
      <c r="C5153" s="295" t="s">
        <v>224</v>
      </c>
      <c r="D5153" s="295" t="s">
        <v>39</v>
      </c>
      <c r="E5153" s="292">
        <v>1.3389</v>
      </c>
      <c r="F5153" s="283">
        <v>4</v>
      </c>
      <c r="G5153" s="293">
        <v>5.36</v>
      </c>
    </row>
    <row r="5154" spans="1:7" x14ac:dyDescent="0.2">
      <c r="A5154" s="294" t="s">
        <v>403</v>
      </c>
      <c r="B5154" s="284" t="s">
        <v>404</v>
      </c>
      <c r="C5154" s="295" t="s">
        <v>207</v>
      </c>
      <c r="D5154" s="295" t="s">
        <v>210</v>
      </c>
      <c r="E5154" s="292">
        <v>0.36099999999999999</v>
      </c>
      <c r="F5154" s="283">
        <v>23.33</v>
      </c>
      <c r="G5154" s="293">
        <v>8.42</v>
      </c>
    </row>
    <row r="5155" spans="1:7" ht="25.5" x14ac:dyDescent="0.2">
      <c r="A5155" s="294" t="s">
        <v>246</v>
      </c>
      <c r="B5155" s="284" t="s">
        <v>247</v>
      </c>
      <c r="C5155" s="295" t="s">
        <v>207</v>
      </c>
      <c r="D5155" s="295" t="s">
        <v>210</v>
      </c>
      <c r="E5155" s="292">
        <v>0.1203</v>
      </c>
      <c r="F5155" s="283">
        <v>19.41</v>
      </c>
      <c r="G5155" s="293">
        <v>2.34</v>
      </c>
    </row>
    <row r="5156" spans="1:7" x14ac:dyDescent="0.2">
      <c r="A5156" s="296" t="s">
        <v>213</v>
      </c>
      <c r="B5156" s="297"/>
      <c r="C5156" s="297"/>
      <c r="D5156" s="297"/>
      <c r="E5156" s="297"/>
      <c r="F5156" s="297"/>
      <c r="G5156" s="298">
        <v>5.66</v>
      </c>
    </row>
    <row r="5157" spans="1:7" x14ac:dyDescent="0.2">
      <c r="A5157" s="296" t="s">
        <v>214</v>
      </c>
      <c r="B5157" s="297"/>
      <c r="C5157" s="297"/>
      <c r="D5157" s="297"/>
      <c r="E5157" s="297"/>
      <c r="F5157" s="297"/>
      <c r="G5157" s="298">
        <v>10.559999999999999</v>
      </c>
    </row>
    <row r="5158" spans="1:7" x14ac:dyDescent="0.2">
      <c r="A5158" s="296" t="s">
        <v>215</v>
      </c>
      <c r="B5158" s="297"/>
      <c r="C5158" s="297"/>
      <c r="D5158" s="297"/>
      <c r="E5158" s="297"/>
      <c r="F5158" s="297"/>
      <c r="G5158" s="299">
        <v>16.22</v>
      </c>
    </row>
    <row r="5159" spans="1:7" x14ac:dyDescent="0.2">
      <c r="A5159" s="296" t="s">
        <v>2158</v>
      </c>
      <c r="B5159" s="297"/>
      <c r="C5159" s="297"/>
      <c r="D5159" s="297"/>
      <c r="E5159" s="297"/>
      <c r="F5159" s="297"/>
      <c r="G5159" s="298">
        <v>6.5200000000000031</v>
      </c>
    </row>
    <row r="5160" spans="1:7" x14ac:dyDescent="0.2">
      <c r="A5160" s="296" t="s">
        <v>217</v>
      </c>
      <c r="B5160" s="297"/>
      <c r="C5160" s="297"/>
      <c r="D5160" s="297"/>
      <c r="E5160" s="297"/>
      <c r="F5160" s="297"/>
      <c r="G5160" s="298">
        <v>4.7699999999999996</v>
      </c>
    </row>
    <row r="5161" spans="1:7" x14ac:dyDescent="0.2">
      <c r="A5161" s="296" t="s">
        <v>218</v>
      </c>
      <c r="B5161" s="297"/>
      <c r="C5161" s="297"/>
      <c r="D5161" s="297"/>
      <c r="E5161" s="297"/>
      <c r="F5161" s="297"/>
      <c r="G5161" s="298">
        <v>0</v>
      </c>
    </row>
    <row r="5162" spans="1:7" x14ac:dyDescent="0.2">
      <c r="A5162" s="296" t="s">
        <v>219</v>
      </c>
      <c r="B5162" s="297"/>
      <c r="C5162" s="297"/>
      <c r="D5162" s="297"/>
      <c r="E5162" s="297"/>
      <c r="F5162" s="297"/>
      <c r="G5162" s="298">
        <v>11.290000000000003</v>
      </c>
    </row>
    <row r="5163" spans="1:7" x14ac:dyDescent="0.2">
      <c r="A5163" s="296" t="s">
        <v>220</v>
      </c>
      <c r="B5163" s="297"/>
      <c r="C5163" s="297"/>
      <c r="D5163" s="297"/>
      <c r="E5163" s="297"/>
      <c r="F5163" s="297"/>
      <c r="G5163" s="299">
        <f>ROUND(G5158+G5162,2)</f>
        <v>27.51</v>
      </c>
    </row>
    <row r="5164" spans="1:7" x14ac:dyDescent="0.2">
      <c r="A5164" s="296" t="s">
        <v>221</v>
      </c>
      <c r="B5164" s="297"/>
      <c r="C5164" s="297"/>
      <c r="D5164" s="297"/>
      <c r="E5164" s="297"/>
      <c r="F5164" s="297"/>
      <c r="G5164" s="298">
        <v>241.8</v>
      </c>
    </row>
    <row r="5165" spans="1:7" x14ac:dyDescent="0.2">
      <c r="A5165" s="296" t="s">
        <v>222</v>
      </c>
      <c r="B5165" s="297"/>
      <c r="C5165" s="297"/>
      <c r="D5165" s="297"/>
      <c r="E5165" s="297"/>
      <c r="F5165" s="297"/>
      <c r="G5165" s="299">
        <f>ROUND(G5163*G5164,2)</f>
        <v>6651.92</v>
      </c>
    </row>
    <row r="5166" spans="1:7" x14ac:dyDescent="0.2">
      <c r="A5166" s="300"/>
      <c r="B5166" s="301"/>
      <c r="C5166" s="301"/>
      <c r="D5166" s="301"/>
      <c r="E5166" s="301"/>
      <c r="F5166" s="301"/>
      <c r="G5166" s="302"/>
    </row>
    <row r="5167" spans="1:7" x14ac:dyDescent="0.2">
      <c r="A5167" s="287" t="s">
        <v>1538</v>
      </c>
      <c r="B5167" s="288" t="s">
        <v>526</v>
      </c>
      <c r="C5167" s="288"/>
      <c r="D5167" s="288"/>
      <c r="E5167" s="288"/>
      <c r="F5167" s="288"/>
      <c r="G5167" s="289"/>
    </row>
    <row r="5168" spans="1:7" ht="38.25" x14ac:dyDescent="0.2">
      <c r="A5168" s="287" t="s">
        <v>516</v>
      </c>
      <c r="B5168" s="290" t="s">
        <v>517</v>
      </c>
      <c r="C5168" s="291" t="s">
        <v>207</v>
      </c>
      <c r="D5168" s="291" t="s">
        <v>37</v>
      </c>
      <c r="E5168" s="292"/>
      <c r="F5168" s="283"/>
      <c r="G5168" s="293"/>
    </row>
    <row r="5169" spans="1:7" ht="25.5" x14ac:dyDescent="0.2">
      <c r="A5169" s="294">
        <v>6085</v>
      </c>
      <c r="B5169" s="284" t="s">
        <v>1186</v>
      </c>
      <c r="C5169" s="295" t="s">
        <v>224</v>
      </c>
      <c r="D5169" s="295" t="s">
        <v>315</v>
      </c>
      <c r="E5169" s="292">
        <v>0.1666</v>
      </c>
      <c r="F5169" s="283">
        <v>12.51</v>
      </c>
      <c r="G5169" s="293">
        <v>2.08</v>
      </c>
    </row>
    <row r="5170" spans="1:7" x14ac:dyDescent="0.2">
      <c r="A5170" s="294" t="s">
        <v>403</v>
      </c>
      <c r="B5170" s="284" t="s">
        <v>404</v>
      </c>
      <c r="C5170" s="295" t="s">
        <v>207</v>
      </c>
      <c r="D5170" s="295" t="s">
        <v>210</v>
      </c>
      <c r="E5170" s="292">
        <v>6.6600000000000006E-2</v>
      </c>
      <c r="F5170" s="283">
        <v>23.33</v>
      </c>
      <c r="G5170" s="293">
        <v>1.55</v>
      </c>
    </row>
    <row r="5171" spans="1:7" ht="25.5" x14ac:dyDescent="0.2">
      <c r="A5171" s="294" t="s">
        <v>246</v>
      </c>
      <c r="B5171" s="284" t="s">
        <v>247</v>
      </c>
      <c r="C5171" s="295" t="s">
        <v>207</v>
      </c>
      <c r="D5171" s="295" t="s">
        <v>210</v>
      </c>
      <c r="E5171" s="292">
        <v>2.2200000000000001E-2</v>
      </c>
      <c r="F5171" s="283">
        <v>19.41</v>
      </c>
      <c r="G5171" s="293">
        <v>0.43</v>
      </c>
    </row>
    <row r="5172" spans="1:7" x14ac:dyDescent="0.2">
      <c r="A5172" s="296" t="s">
        <v>213</v>
      </c>
      <c r="B5172" s="297"/>
      <c r="C5172" s="297"/>
      <c r="D5172" s="297"/>
      <c r="E5172" s="297"/>
      <c r="F5172" s="297"/>
      <c r="G5172" s="298">
        <v>1.05</v>
      </c>
    </row>
    <row r="5173" spans="1:7" x14ac:dyDescent="0.2">
      <c r="A5173" s="296" t="s">
        <v>214</v>
      </c>
      <c r="B5173" s="297"/>
      <c r="C5173" s="297"/>
      <c r="D5173" s="297"/>
      <c r="E5173" s="297"/>
      <c r="F5173" s="297"/>
      <c r="G5173" s="298">
        <v>3.0200000000000005</v>
      </c>
    </row>
    <row r="5174" spans="1:7" x14ac:dyDescent="0.2">
      <c r="A5174" s="296" t="s">
        <v>215</v>
      </c>
      <c r="B5174" s="297"/>
      <c r="C5174" s="297"/>
      <c r="D5174" s="297"/>
      <c r="E5174" s="297"/>
      <c r="F5174" s="297"/>
      <c r="G5174" s="299">
        <v>4.07</v>
      </c>
    </row>
    <row r="5175" spans="1:7" x14ac:dyDescent="0.2">
      <c r="A5175" s="296" t="s">
        <v>2158</v>
      </c>
      <c r="B5175" s="297"/>
      <c r="C5175" s="297"/>
      <c r="D5175" s="297"/>
      <c r="E5175" s="297"/>
      <c r="F5175" s="297"/>
      <c r="G5175" s="298">
        <v>1.1999999999999995</v>
      </c>
    </row>
    <row r="5176" spans="1:7" x14ac:dyDescent="0.2">
      <c r="A5176" s="296" t="s">
        <v>217</v>
      </c>
      <c r="B5176" s="297"/>
      <c r="C5176" s="297"/>
      <c r="D5176" s="297"/>
      <c r="E5176" s="297"/>
      <c r="F5176" s="297"/>
      <c r="G5176" s="298">
        <v>1.1100000000000001</v>
      </c>
    </row>
    <row r="5177" spans="1:7" x14ac:dyDescent="0.2">
      <c r="A5177" s="296" t="s">
        <v>218</v>
      </c>
      <c r="B5177" s="297"/>
      <c r="C5177" s="297"/>
      <c r="D5177" s="297"/>
      <c r="E5177" s="297"/>
      <c r="F5177" s="297"/>
      <c r="G5177" s="298">
        <v>0</v>
      </c>
    </row>
    <row r="5178" spans="1:7" x14ac:dyDescent="0.2">
      <c r="A5178" s="296" t="s">
        <v>219</v>
      </c>
      <c r="B5178" s="297"/>
      <c r="C5178" s="297"/>
      <c r="D5178" s="297"/>
      <c r="E5178" s="297"/>
      <c r="F5178" s="297"/>
      <c r="G5178" s="298">
        <v>2.3099999999999996</v>
      </c>
    </row>
    <row r="5179" spans="1:7" x14ac:dyDescent="0.2">
      <c r="A5179" s="296" t="s">
        <v>220</v>
      </c>
      <c r="B5179" s="297"/>
      <c r="C5179" s="297"/>
      <c r="D5179" s="297"/>
      <c r="E5179" s="297"/>
      <c r="F5179" s="297"/>
      <c r="G5179" s="299">
        <f>ROUND(G5174+G5178,2)</f>
        <v>6.38</v>
      </c>
    </row>
    <row r="5180" spans="1:7" x14ac:dyDescent="0.2">
      <c r="A5180" s="296" t="s">
        <v>221</v>
      </c>
      <c r="B5180" s="297"/>
      <c r="C5180" s="297"/>
      <c r="D5180" s="297"/>
      <c r="E5180" s="297"/>
      <c r="F5180" s="297"/>
      <c r="G5180" s="298">
        <v>88.3</v>
      </c>
    </row>
    <row r="5181" spans="1:7" x14ac:dyDescent="0.2">
      <c r="A5181" s="296" t="s">
        <v>222</v>
      </c>
      <c r="B5181" s="297"/>
      <c r="C5181" s="297"/>
      <c r="D5181" s="297"/>
      <c r="E5181" s="297"/>
      <c r="F5181" s="297"/>
      <c r="G5181" s="299">
        <f>ROUND(G5179*G5180,2)</f>
        <v>563.35</v>
      </c>
    </row>
    <row r="5182" spans="1:7" x14ac:dyDescent="0.2">
      <c r="A5182" s="300"/>
      <c r="B5182" s="301"/>
      <c r="C5182" s="301"/>
      <c r="D5182" s="301"/>
      <c r="E5182" s="301"/>
      <c r="F5182" s="301"/>
      <c r="G5182" s="302"/>
    </row>
    <row r="5183" spans="1:7" ht="38.25" x14ac:dyDescent="0.2">
      <c r="A5183" s="287" t="s">
        <v>520</v>
      </c>
      <c r="B5183" s="290" t="s">
        <v>521</v>
      </c>
      <c r="C5183" s="291" t="s">
        <v>207</v>
      </c>
      <c r="D5183" s="291" t="s">
        <v>37</v>
      </c>
      <c r="E5183" s="292"/>
      <c r="F5183" s="283"/>
      <c r="G5183" s="293"/>
    </row>
    <row r="5184" spans="1:7" ht="25.5" x14ac:dyDescent="0.2">
      <c r="A5184" s="294">
        <v>7356</v>
      </c>
      <c r="B5184" s="284" t="s">
        <v>1052</v>
      </c>
      <c r="C5184" s="295" t="s">
        <v>224</v>
      </c>
      <c r="D5184" s="295" t="s">
        <v>315</v>
      </c>
      <c r="E5184" s="292">
        <v>0.22850000000000001</v>
      </c>
      <c r="F5184" s="283">
        <v>33.590000000000003</v>
      </c>
      <c r="G5184" s="293">
        <v>7.68</v>
      </c>
    </row>
    <row r="5185" spans="1:7" x14ac:dyDescent="0.2">
      <c r="A5185" s="294" t="s">
        <v>403</v>
      </c>
      <c r="B5185" s="284" t="s">
        <v>404</v>
      </c>
      <c r="C5185" s="295" t="s">
        <v>207</v>
      </c>
      <c r="D5185" s="295" t="s">
        <v>210</v>
      </c>
      <c r="E5185" s="292">
        <v>0.16309999999999999</v>
      </c>
      <c r="F5185" s="283">
        <v>23.33</v>
      </c>
      <c r="G5185" s="293">
        <v>3.8</v>
      </c>
    </row>
    <row r="5186" spans="1:7" ht="25.5" x14ac:dyDescent="0.2">
      <c r="A5186" s="294" t="s">
        <v>246</v>
      </c>
      <c r="B5186" s="284" t="s">
        <v>247</v>
      </c>
      <c r="C5186" s="295" t="s">
        <v>207</v>
      </c>
      <c r="D5186" s="295" t="s">
        <v>210</v>
      </c>
      <c r="E5186" s="292">
        <v>5.4399999999999997E-2</v>
      </c>
      <c r="F5186" s="283">
        <v>19.41</v>
      </c>
      <c r="G5186" s="293">
        <v>1.06</v>
      </c>
    </row>
    <row r="5187" spans="1:7" x14ac:dyDescent="0.2">
      <c r="A5187" s="296" t="s">
        <v>213</v>
      </c>
      <c r="B5187" s="297"/>
      <c r="C5187" s="297"/>
      <c r="D5187" s="297"/>
      <c r="E5187" s="297"/>
      <c r="F5187" s="297"/>
      <c r="G5187" s="298">
        <v>2.56</v>
      </c>
    </row>
    <row r="5188" spans="1:7" x14ac:dyDescent="0.2">
      <c r="A5188" s="296" t="s">
        <v>214</v>
      </c>
      <c r="B5188" s="297"/>
      <c r="C5188" s="297"/>
      <c r="D5188" s="297"/>
      <c r="E5188" s="297"/>
      <c r="F5188" s="297"/>
      <c r="G5188" s="298">
        <v>9.9799999999999986</v>
      </c>
    </row>
    <row r="5189" spans="1:7" x14ac:dyDescent="0.2">
      <c r="A5189" s="296" t="s">
        <v>215</v>
      </c>
      <c r="B5189" s="297"/>
      <c r="C5189" s="297"/>
      <c r="D5189" s="297"/>
      <c r="E5189" s="297"/>
      <c r="F5189" s="297"/>
      <c r="G5189" s="299">
        <v>12.54</v>
      </c>
    </row>
    <row r="5190" spans="1:7" x14ac:dyDescent="0.2">
      <c r="A5190" s="296" t="s">
        <v>2158</v>
      </c>
      <c r="B5190" s="297"/>
      <c r="C5190" s="297"/>
      <c r="D5190" s="297"/>
      <c r="E5190" s="297"/>
      <c r="F5190" s="297"/>
      <c r="G5190" s="298">
        <v>2.94</v>
      </c>
    </row>
    <row r="5191" spans="1:7" x14ac:dyDescent="0.2">
      <c r="A5191" s="296" t="s">
        <v>217</v>
      </c>
      <c r="B5191" s="297"/>
      <c r="C5191" s="297"/>
      <c r="D5191" s="297"/>
      <c r="E5191" s="297"/>
      <c r="F5191" s="297"/>
      <c r="G5191" s="298">
        <v>3.2500000000000018</v>
      </c>
    </row>
    <row r="5192" spans="1:7" x14ac:dyDescent="0.2">
      <c r="A5192" s="296" t="s">
        <v>218</v>
      </c>
      <c r="B5192" s="297"/>
      <c r="C5192" s="297"/>
      <c r="D5192" s="297"/>
      <c r="E5192" s="297"/>
      <c r="F5192" s="297"/>
      <c r="G5192" s="298">
        <v>0</v>
      </c>
    </row>
    <row r="5193" spans="1:7" x14ac:dyDescent="0.2">
      <c r="A5193" s="296" t="s">
        <v>219</v>
      </c>
      <c r="B5193" s="297"/>
      <c r="C5193" s="297"/>
      <c r="D5193" s="297"/>
      <c r="E5193" s="297"/>
      <c r="F5193" s="297"/>
      <c r="G5193" s="298">
        <v>6.1900000000000013</v>
      </c>
    </row>
    <row r="5194" spans="1:7" x14ac:dyDescent="0.2">
      <c r="A5194" s="296" t="s">
        <v>220</v>
      </c>
      <c r="B5194" s="297"/>
      <c r="C5194" s="297"/>
      <c r="D5194" s="297"/>
      <c r="E5194" s="297"/>
      <c r="F5194" s="297"/>
      <c r="G5194" s="299">
        <f>ROUND(G5189+G5193,2)</f>
        <v>18.73</v>
      </c>
    </row>
    <row r="5195" spans="1:7" x14ac:dyDescent="0.2">
      <c r="A5195" s="296" t="s">
        <v>221</v>
      </c>
      <c r="B5195" s="297"/>
      <c r="C5195" s="297"/>
      <c r="D5195" s="297"/>
      <c r="E5195" s="297"/>
      <c r="F5195" s="297"/>
      <c r="G5195" s="298">
        <v>88.3</v>
      </c>
    </row>
    <row r="5196" spans="1:7" x14ac:dyDescent="0.2">
      <c r="A5196" s="296" t="s">
        <v>222</v>
      </c>
      <c r="B5196" s="297"/>
      <c r="C5196" s="297"/>
      <c r="D5196" s="297"/>
      <c r="E5196" s="297"/>
      <c r="F5196" s="297"/>
      <c r="G5196" s="299">
        <f>ROUND(G5194*G5195,2)</f>
        <v>1653.86</v>
      </c>
    </row>
    <row r="5197" spans="1:7" x14ac:dyDescent="0.2">
      <c r="A5197" s="300"/>
      <c r="B5197" s="301"/>
      <c r="C5197" s="301"/>
      <c r="D5197" s="301"/>
      <c r="E5197" s="301"/>
      <c r="F5197" s="301"/>
      <c r="G5197" s="302"/>
    </row>
    <row r="5198" spans="1:7" ht="38.25" x14ac:dyDescent="0.2">
      <c r="A5198" s="287" t="s">
        <v>524</v>
      </c>
      <c r="B5198" s="290" t="s">
        <v>525</v>
      </c>
      <c r="C5198" s="291" t="s">
        <v>207</v>
      </c>
      <c r="D5198" s="291" t="s">
        <v>37</v>
      </c>
      <c r="E5198" s="292"/>
      <c r="F5198" s="283"/>
      <c r="G5198" s="293"/>
    </row>
    <row r="5199" spans="1:7" ht="25.5" x14ac:dyDescent="0.2">
      <c r="A5199" s="294">
        <v>3767</v>
      </c>
      <c r="B5199" s="284" t="s">
        <v>1352</v>
      </c>
      <c r="C5199" s="295" t="s">
        <v>224</v>
      </c>
      <c r="D5199" s="295" t="s">
        <v>35</v>
      </c>
      <c r="E5199" s="292">
        <v>8.0199999999999994E-2</v>
      </c>
      <c r="F5199" s="283">
        <v>1.35</v>
      </c>
      <c r="G5199" s="293">
        <v>0.11</v>
      </c>
    </row>
    <row r="5200" spans="1:7" ht="25.5" x14ac:dyDescent="0.2">
      <c r="A5200" s="294">
        <v>43626</v>
      </c>
      <c r="B5200" s="284" t="s">
        <v>1353</v>
      </c>
      <c r="C5200" s="295" t="s">
        <v>224</v>
      </c>
      <c r="D5200" s="295" t="s">
        <v>39</v>
      </c>
      <c r="E5200" s="292">
        <v>1.3389</v>
      </c>
      <c r="F5200" s="283">
        <v>4</v>
      </c>
      <c r="G5200" s="293">
        <v>5.36</v>
      </c>
    </row>
    <row r="5201" spans="1:7" x14ac:dyDescent="0.2">
      <c r="A5201" s="294" t="s">
        <v>403</v>
      </c>
      <c r="B5201" s="284" t="s">
        <v>404</v>
      </c>
      <c r="C5201" s="295" t="s">
        <v>207</v>
      </c>
      <c r="D5201" s="295" t="s">
        <v>210</v>
      </c>
      <c r="E5201" s="292">
        <v>0.36099999999999999</v>
      </c>
      <c r="F5201" s="283">
        <v>23.33</v>
      </c>
      <c r="G5201" s="293">
        <v>8.42</v>
      </c>
    </row>
    <row r="5202" spans="1:7" ht="25.5" x14ac:dyDescent="0.2">
      <c r="A5202" s="294" t="s">
        <v>246</v>
      </c>
      <c r="B5202" s="284" t="s">
        <v>247</v>
      </c>
      <c r="C5202" s="295" t="s">
        <v>207</v>
      </c>
      <c r="D5202" s="295" t="s">
        <v>210</v>
      </c>
      <c r="E5202" s="292">
        <v>0.1203</v>
      </c>
      <c r="F5202" s="283">
        <v>19.41</v>
      </c>
      <c r="G5202" s="293">
        <v>2.34</v>
      </c>
    </row>
    <row r="5203" spans="1:7" x14ac:dyDescent="0.2">
      <c r="A5203" s="296" t="s">
        <v>213</v>
      </c>
      <c r="B5203" s="297"/>
      <c r="C5203" s="297"/>
      <c r="D5203" s="297"/>
      <c r="E5203" s="297"/>
      <c r="F5203" s="297"/>
      <c r="G5203" s="298">
        <v>5.66</v>
      </c>
    </row>
    <row r="5204" spans="1:7" x14ac:dyDescent="0.2">
      <c r="A5204" s="296" t="s">
        <v>214</v>
      </c>
      <c r="B5204" s="297"/>
      <c r="C5204" s="297"/>
      <c r="D5204" s="297"/>
      <c r="E5204" s="297"/>
      <c r="F5204" s="297"/>
      <c r="G5204" s="298">
        <v>10.559999999999999</v>
      </c>
    </row>
    <row r="5205" spans="1:7" x14ac:dyDescent="0.2">
      <c r="A5205" s="296" t="s">
        <v>215</v>
      </c>
      <c r="B5205" s="297"/>
      <c r="C5205" s="297"/>
      <c r="D5205" s="297"/>
      <c r="E5205" s="297"/>
      <c r="F5205" s="297"/>
      <c r="G5205" s="299">
        <v>16.22</v>
      </c>
    </row>
    <row r="5206" spans="1:7" x14ac:dyDescent="0.2">
      <c r="A5206" s="296" t="s">
        <v>2158</v>
      </c>
      <c r="B5206" s="297"/>
      <c r="C5206" s="297"/>
      <c r="D5206" s="297"/>
      <c r="E5206" s="297"/>
      <c r="F5206" s="297"/>
      <c r="G5206" s="298">
        <v>6.5200000000000031</v>
      </c>
    </row>
    <row r="5207" spans="1:7" x14ac:dyDescent="0.2">
      <c r="A5207" s="296" t="s">
        <v>217</v>
      </c>
      <c r="B5207" s="297"/>
      <c r="C5207" s="297"/>
      <c r="D5207" s="297"/>
      <c r="E5207" s="297"/>
      <c r="F5207" s="297"/>
      <c r="G5207" s="298">
        <v>4.7699999999999996</v>
      </c>
    </row>
    <row r="5208" spans="1:7" x14ac:dyDescent="0.2">
      <c r="A5208" s="296" t="s">
        <v>218</v>
      </c>
      <c r="B5208" s="297"/>
      <c r="C5208" s="297"/>
      <c r="D5208" s="297"/>
      <c r="E5208" s="297"/>
      <c r="F5208" s="297"/>
      <c r="G5208" s="298">
        <v>0</v>
      </c>
    </row>
    <row r="5209" spans="1:7" x14ac:dyDescent="0.2">
      <c r="A5209" s="296" t="s">
        <v>219</v>
      </c>
      <c r="B5209" s="297"/>
      <c r="C5209" s="297"/>
      <c r="D5209" s="297"/>
      <c r="E5209" s="297"/>
      <c r="F5209" s="297"/>
      <c r="G5209" s="298">
        <v>11.290000000000003</v>
      </c>
    </row>
    <row r="5210" spans="1:7" x14ac:dyDescent="0.2">
      <c r="A5210" s="296" t="s">
        <v>220</v>
      </c>
      <c r="B5210" s="297"/>
      <c r="C5210" s="297"/>
      <c r="D5210" s="297"/>
      <c r="E5210" s="297"/>
      <c r="F5210" s="297"/>
      <c r="G5210" s="299">
        <f>ROUND(G5205+G5209,2)</f>
        <v>27.51</v>
      </c>
    </row>
    <row r="5211" spans="1:7" x14ac:dyDescent="0.2">
      <c r="A5211" s="296" t="s">
        <v>221</v>
      </c>
      <c r="B5211" s="297"/>
      <c r="C5211" s="297"/>
      <c r="D5211" s="297"/>
      <c r="E5211" s="297"/>
      <c r="F5211" s="297"/>
      <c r="G5211" s="298">
        <v>88.3</v>
      </c>
    </row>
    <row r="5212" spans="1:7" x14ac:dyDescent="0.2">
      <c r="A5212" s="296" t="s">
        <v>222</v>
      </c>
      <c r="B5212" s="297"/>
      <c r="C5212" s="297"/>
      <c r="D5212" s="297"/>
      <c r="E5212" s="297"/>
      <c r="F5212" s="297"/>
      <c r="G5212" s="299">
        <f>ROUND(G5210*G5211,2)</f>
        <v>2429.13</v>
      </c>
    </row>
    <row r="5213" spans="1:7" x14ac:dyDescent="0.2">
      <c r="A5213" s="300"/>
      <c r="B5213" s="301"/>
      <c r="C5213" s="301"/>
      <c r="D5213" s="301"/>
      <c r="E5213" s="301"/>
      <c r="F5213" s="301"/>
      <c r="G5213" s="302"/>
    </row>
    <row r="5214" spans="1:7" x14ac:dyDescent="0.2">
      <c r="A5214" s="287" t="s">
        <v>1539</v>
      </c>
      <c r="B5214" s="288" t="s">
        <v>527</v>
      </c>
      <c r="C5214" s="288"/>
      <c r="D5214" s="288"/>
      <c r="E5214" s="288"/>
      <c r="F5214" s="288"/>
      <c r="G5214" s="289"/>
    </row>
    <row r="5215" spans="1:7" ht="51" x14ac:dyDescent="0.2">
      <c r="A5215" s="287" t="s">
        <v>528</v>
      </c>
      <c r="B5215" s="290" t="s">
        <v>529</v>
      </c>
      <c r="C5215" s="291" t="s">
        <v>207</v>
      </c>
      <c r="D5215" s="291" t="s">
        <v>37</v>
      </c>
      <c r="E5215" s="292"/>
      <c r="F5215" s="283"/>
      <c r="G5215" s="293"/>
    </row>
    <row r="5216" spans="1:7" ht="25.5" x14ac:dyDescent="0.2">
      <c r="A5216" s="294">
        <v>3767</v>
      </c>
      <c r="B5216" s="284" t="s">
        <v>1352</v>
      </c>
      <c r="C5216" s="295" t="s">
        <v>224</v>
      </c>
      <c r="D5216" s="295" t="s">
        <v>35</v>
      </c>
      <c r="E5216" s="292">
        <v>0.5</v>
      </c>
      <c r="F5216" s="283">
        <v>1.35</v>
      </c>
      <c r="G5216" s="293">
        <v>0.68</v>
      </c>
    </row>
    <row r="5217" spans="1:7" ht="25.5" x14ac:dyDescent="0.2">
      <c r="A5217" s="294">
        <v>43652</v>
      </c>
      <c r="B5217" s="284" t="s">
        <v>1354</v>
      </c>
      <c r="C5217" s="295" t="s">
        <v>224</v>
      </c>
      <c r="D5217" s="295" t="s">
        <v>39</v>
      </c>
      <c r="E5217" s="292">
        <v>0.37580000000000002</v>
      </c>
      <c r="F5217" s="283">
        <v>16.12</v>
      </c>
      <c r="G5217" s="293">
        <v>6.06</v>
      </c>
    </row>
    <row r="5218" spans="1:7" x14ac:dyDescent="0.2">
      <c r="A5218" s="294" t="s">
        <v>403</v>
      </c>
      <c r="B5218" s="284" t="s">
        <v>404</v>
      </c>
      <c r="C5218" s="295" t="s">
        <v>207</v>
      </c>
      <c r="D5218" s="295" t="s">
        <v>210</v>
      </c>
      <c r="E5218" s="292">
        <v>0.45190000000000002</v>
      </c>
      <c r="F5218" s="283">
        <v>23.33</v>
      </c>
      <c r="G5218" s="293">
        <v>10.54</v>
      </c>
    </row>
    <row r="5219" spans="1:7" x14ac:dyDescent="0.2">
      <c r="A5219" s="296" t="s">
        <v>213</v>
      </c>
      <c r="B5219" s="297"/>
      <c r="C5219" s="297"/>
      <c r="D5219" s="297"/>
      <c r="E5219" s="297"/>
      <c r="F5219" s="297"/>
      <c r="G5219" s="298">
        <v>5.55</v>
      </c>
    </row>
    <row r="5220" spans="1:7" x14ac:dyDescent="0.2">
      <c r="A5220" s="296" t="s">
        <v>214</v>
      </c>
      <c r="B5220" s="297"/>
      <c r="C5220" s="297"/>
      <c r="D5220" s="297"/>
      <c r="E5220" s="297"/>
      <c r="F5220" s="297"/>
      <c r="G5220" s="298">
        <v>11.73</v>
      </c>
    </row>
    <row r="5221" spans="1:7" x14ac:dyDescent="0.2">
      <c r="A5221" s="296" t="s">
        <v>215</v>
      </c>
      <c r="B5221" s="297"/>
      <c r="C5221" s="297"/>
      <c r="D5221" s="297"/>
      <c r="E5221" s="297"/>
      <c r="F5221" s="297"/>
      <c r="G5221" s="299">
        <v>17.28</v>
      </c>
    </row>
    <row r="5222" spans="1:7" x14ac:dyDescent="0.2">
      <c r="A5222" s="296" t="s">
        <v>2158</v>
      </c>
      <c r="B5222" s="297"/>
      <c r="C5222" s="297"/>
      <c r="D5222" s="297"/>
      <c r="E5222" s="297"/>
      <c r="F5222" s="297"/>
      <c r="G5222" s="298">
        <v>6.3800000002235171</v>
      </c>
    </row>
    <row r="5223" spans="1:7" x14ac:dyDescent="0.2">
      <c r="A5223" s="296" t="s">
        <v>217</v>
      </c>
      <c r="B5223" s="297"/>
      <c r="C5223" s="297"/>
      <c r="D5223" s="297"/>
      <c r="E5223" s="297"/>
      <c r="F5223" s="297"/>
      <c r="G5223" s="298">
        <v>4.97</v>
      </c>
    </row>
    <row r="5224" spans="1:7" x14ac:dyDescent="0.2">
      <c r="A5224" s="296" t="s">
        <v>218</v>
      </c>
      <c r="B5224" s="297"/>
      <c r="C5224" s="297"/>
      <c r="D5224" s="297"/>
      <c r="E5224" s="297"/>
      <c r="F5224" s="297"/>
      <c r="G5224" s="298">
        <v>0</v>
      </c>
    </row>
    <row r="5225" spans="1:7" x14ac:dyDescent="0.2">
      <c r="A5225" s="296" t="s">
        <v>219</v>
      </c>
      <c r="B5225" s="297"/>
      <c r="C5225" s="297"/>
      <c r="D5225" s="297"/>
      <c r="E5225" s="297"/>
      <c r="F5225" s="297"/>
      <c r="G5225" s="298">
        <v>11.349999999999998</v>
      </c>
    </row>
    <row r="5226" spans="1:7" x14ac:dyDescent="0.2">
      <c r="A5226" s="296" t="s">
        <v>220</v>
      </c>
      <c r="B5226" s="297"/>
      <c r="C5226" s="297"/>
      <c r="D5226" s="297"/>
      <c r="E5226" s="297"/>
      <c r="F5226" s="297"/>
      <c r="G5226" s="299">
        <f>ROUND(G5221+G5225,2)</f>
        <v>28.63</v>
      </c>
    </row>
    <row r="5227" spans="1:7" x14ac:dyDescent="0.2">
      <c r="A5227" s="296" t="s">
        <v>221</v>
      </c>
      <c r="B5227" s="297"/>
      <c r="C5227" s="297"/>
      <c r="D5227" s="297"/>
      <c r="E5227" s="297"/>
      <c r="F5227" s="297"/>
      <c r="G5227" s="298">
        <v>44.1</v>
      </c>
    </row>
    <row r="5228" spans="1:7" x14ac:dyDescent="0.2">
      <c r="A5228" s="296" t="s">
        <v>222</v>
      </c>
      <c r="B5228" s="297"/>
      <c r="C5228" s="297"/>
      <c r="D5228" s="297"/>
      <c r="E5228" s="297"/>
      <c r="F5228" s="297"/>
      <c r="G5228" s="299">
        <f>ROUND(G5226*G5227,2)</f>
        <v>1262.58</v>
      </c>
    </row>
    <row r="5229" spans="1:7" x14ac:dyDescent="0.2">
      <c r="A5229" s="300"/>
      <c r="B5229" s="301"/>
      <c r="C5229" s="301"/>
      <c r="D5229" s="301"/>
      <c r="E5229" s="301"/>
      <c r="F5229" s="301"/>
      <c r="G5229" s="302"/>
    </row>
    <row r="5230" spans="1:7" ht="51" x14ac:dyDescent="0.2">
      <c r="A5230" s="287" t="s">
        <v>530</v>
      </c>
      <c r="B5230" s="290" t="s">
        <v>531</v>
      </c>
      <c r="C5230" s="291" t="s">
        <v>207</v>
      </c>
      <c r="D5230" s="291" t="s">
        <v>37</v>
      </c>
      <c r="E5230" s="292"/>
      <c r="F5230" s="283"/>
      <c r="G5230" s="293"/>
    </row>
    <row r="5231" spans="1:7" x14ac:dyDescent="0.2">
      <c r="A5231" s="294">
        <v>5318</v>
      </c>
      <c r="B5231" s="284" t="s">
        <v>1350</v>
      </c>
      <c r="C5231" s="295" t="s">
        <v>224</v>
      </c>
      <c r="D5231" s="295" t="s">
        <v>315</v>
      </c>
      <c r="E5231" s="292">
        <v>1.4E-2</v>
      </c>
      <c r="F5231" s="283">
        <v>25.18</v>
      </c>
      <c r="G5231" s="293">
        <v>0.35</v>
      </c>
    </row>
    <row r="5232" spans="1:7" ht="25.5" x14ac:dyDescent="0.2">
      <c r="A5232" s="294">
        <v>7311</v>
      </c>
      <c r="B5232" s="284" t="s">
        <v>1355</v>
      </c>
      <c r="C5232" s="295" t="s">
        <v>224</v>
      </c>
      <c r="D5232" s="295" t="s">
        <v>315</v>
      </c>
      <c r="E5232" s="292">
        <v>0.14030000000000001</v>
      </c>
      <c r="F5232" s="283">
        <v>47.62</v>
      </c>
      <c r="G5232" s="293">
        <v>6.68</v>
      </c>
    </row>
    <row r="5233" spans="1:7" x14ac:dyDescent="0.2">
      <c r="A5233" s="294" t="s">
        <v>403</v>
      </c>
      <c r="B5233" s="284" t="s">
        <v>404</v>
      </c>
      <c r="C5233" s="295" t="s">
        <v>207</v>
      </c>
      <c r="D5233" s="295" t="s">
        <v>210</v>
      </c>
      <c r="E5233" s="292">
        <v>0.3805</v>
      </c>
      <c r="F5233" s="283">
        <v>23.33</v>
      </c>
      <c r="G5233" s="293">
        <v>8.8800000000000008</v>
      </c>
    </row>
    <row r="5234" spans="1:7" x14ac:dyDescent="0.2">
      <c r="A5234" s="296" t="s">
        <v>213</v>
      </c>
      <c r="B5234" s="297"/>
      <c r="C5234" s="297"/>
      <c r="D5234" s="297"/>
      <c r="E5234" s="297"/>
      <c r="F5234" s="297"/>
      <c r="G5234" s="298">
        <v>4.68</v>
      </c>
    </row>
    <row r="5235" spans="1:7" x14ac:dyDescent="0.2">
      <c r="A5235" s="296" t="s">
        <v>214</v>
      </c>
      <c r="B5235" s="297"/>
      <c r="C5235" s="297"/>
      <c r="D5235" s="297"/>
      <c r="E5235" s="297"/>
      <c r="F5235" s="297"/>
      <c r="G5235" s="298">
        <v>11.23</v>
      </c>
    </row>
    <row r="5236" spans="1:7" x14ac:dyDescent="0.2">
      <c r="A5236" s="296" t="s">
        <v>215</v>
      </c>
      <c r="B5236" s="297"/>
      <c r="C5236" s="297"/>
      <c r="D5236" s="297"/>
      <c r="E5236" s="297"/>
      <c r="F5236" s="297"/>
      <c r="G5236" s="299">
        <v>15.91</v>
      </c>
    </row>
    <row r="5237" spans="1:7" x14ac:dyDescent="0.2">
      <c r="A5237" s="296" t="s">
        <v>2158</v>
      </c>
      <c r="B5237" s="297"/>
      <c r="C5237" s="297"/>
      <c r="D5237" s="297"/>
      <c r="E5237" s="297"/>
      <c r="F5237" s="297"/>
      <c r="G5237" s="298">
        <v>5.3800000000000017</v>
      </c>
    </row>
    <row r="5238" spans="1:7" x14ac:dyDescent="0.2">
      <c r="A5238" s="296" t="s">
        <v>217</v>
      </c>
      <c r="B5238" s="297"/>
      <c r="C5238" s="297"/>
      <c r="D5238" s="297"/>
      <c r="E5238" s="297"/>
      <c r="F5238" s="297"/>
      <c r="G5238" s="298">
        <v>4.47</v>
      </c>
    </row>
    <row r="5239" spans="1:7" x14ac:dyDescent="0.2">
      <c r="A5239" s="296" t="s">
        <v>218</v>
      </c>
      <c r="B5239" s="297"/>
      <c r="C5239" s="297"/>
      <c r="D5239" s="297"/>
      <c r="E5239" s="297"/>
      <c r="F5239" s="297"/>
      <c r="G5239" s="298">
        <v>0</v>
      </c>
    </row>
    <row r="5240" spans="1:7" x14ac:dyDescent="0.2">
      <c r="A5240" s="296" t="s">
        <v>219</v>
      </c>
      <c r="B5240" s="297"/>
      <c r="C5240" s="297"/>
      <c r="D5240" s="297"/>
      <c r="E5240" s="297"/>
      <c r="F5240" s="297"/>
      <c r="G5240" s="298">
        <v>9.8500000000000014</v>
      </c>
    </row>
    <row r="5241" spans="1:7" x14ac:dyDescent="0.2">
      <c r="A5241" s="296" t="s">
        <v>220</v>
      </c>
      <c r="B5241" s="297"/>
      <c r="C5241" s="297"/>
      <c r="D5241" s="297"/>
      <c r="E5241" s="297"/>
      <c r="F5241" s="297"/>
      <c r="G5241" s="299">
        <f>ROUND(G5236+G5240,2)</f>
        <v>25.76</v>
      </c>
    </row>
    <row r="5242" spans="1:7" x14ac:dyDescent="0.2">
      <c r="A5242" s="296" t="s">
        <v>221</v>
      </c>
      <c r="B5242" s="297"/>
      <c r="C5242" s="297"/>
      <c r="D5242" s="297"/>
      <c r="E5242" s="297"/>
      <c r="F5242" s="297"/>
      <c r="G5242" s="298">
        <v>44.1</v>
      </c>
    </row>
    <row r="5243" spans="1:7" x14ac:dyDescent="0.2">
      <c r="A5243" s="296" t="s">
        <v>222</v>
      </c>
      <c r="B5243" s="297"/>
      <c r="C5243" s="297"/>
      <c r="D5243" s="297"/>
      <c r="E5243" s="297"/>
      <c r="F5243" s="297"/>
      <c r="G5243" s="299">
        <f>ROUND(G5241*G5242,2)</f>
        <v>1136.02</v>
      </c>
    </row>
    <row r="5244" spans="1:7" x14ac:dyDescent="0.2">
      <c r="A5244" s="300"/>
      <c r="B5244" s="301"/>
      <c r="C5244" s="301"/>
      <c r="D5244" s="301"/>
      <c r="E5244" s="301"/>
      <c r="F5244" s="301"/>
      <c r="G5244" s="302"/>
    </row>
    <row r="5245" spans="1:7" x14ac:dyDescent="0.2">
      <c r="A5245" s="287" t="s">
        <v>1540</v>
      </c>
      <c r="B5245" s="288" t="s">
        <v>532</v>
      </c>
      <c r="C5245" s="288"/>
      <c r="D5245" s="288"/>
      <c r="E5245" s="288"/>
      <c r="F5245" s="288"/>
      <c r="G5245" s="289"/>
    </row>
    <row r="5246" spans="1:7" ht="76.5" x14ac:dyDescent="0.2">
      <c r="A5246" s="287" t="s">
        <v>533</v>
      </c>
      <c r="B5246" s="290" t="s">
        <v>534</v>
      </c>
      <c r="C5246" s="291" t="s">
        <v>207</v>
      </c>
      <c r="D5246" s="291" t="s">
        <v>37</v>
      </c>
      <c r="E5246" s="292"/>
      <c r="F5246" s="283"/>
      <c r="G5246" s="293"/>
    </row>
    <row r="5247" spans="1:7" x14ac:dyDescent="0.2">
      <c r="A5247" s="294">
        <v>5318</v>
      </c>
      <c r="B5247" s="284" t="s">
        <v>1350</v>
      </c>
      <c r="C5247" s="295" t="s">
        <v>224</v>
      </c>
      <c r="D5247" s="295" t="s">
        <v>315</v>
      </c>
      <c r="E5247" s="292">
        <v>1.78E-2</v>
      </c>
      <c r="F5247" s="283">
        <v>25.18</v>
      </c>
      <c r="G5247" s="293">
        <v>0.45</v>
      </c>
    </row>
    <row r="5248" spans="1:7" ht="38.25" x14ac:dyDescent="0.2">
      <c r="A5248" s="294">
        <v>7293</v>
      </c>
      <c r="B5248" s="284" t="s">
        <v>1351</v>
      </c>
      <c r="C5248" s="295" t="s">
        <v>224</v>
      </c>
      <c r="D5248" s="295" t="s">
        <v>315</v>
      </c>
      <c r="E5248" s="292">
        <v>0.17760000000000001</v>
      </c>
      <c r="F5248" s="283">
        <v>51</v>
      </c>
      <c r="G5248" s="293">
        <v>9.06</v>
      </c>
    </row>
    <row r="5249" spans="1:7" x14ac:dyDescent="0.2">
      <c r="A5249" s="294" t="s">
        <v>403</v>
      </c>
      <c r="B5249" s="284" t="s">
        <v>404</v>
      </c>
      <c r="C5249" s="295" t="s">
        <v>207</v>
      </c>
      <c r="D5249" s="295" t="s">
        <v>210</v>
      </c>
      <c r="E5249" s="292">
        <v>0.67789999999999995</v>
      </c>
      <c r="F5249" s="283">
        <v>23.33</v>
      </c>
      <c r="G5249" s="293">
        <v>15.81</v>
      </c>
    </row>
    <row r="5250" spans="1:7" x14ac:dyDescent="0.2">
      <c r="A5250" s="296" t="s">
        <v>213</v>
      </c>
      <c r="B5250" s="297"/>
      <c r="C5250" s="297"/>
      <c r="D5250" s="297"/>
      <c r="E5250" s="297"/>
      <c r="F5250" s="297"/>
      <c r="G5250" s="298">
        <v>8.33</v>
      </c>
    </row>
    <row r="5251" spans="1:7" x14ac:dyDescent="0.2">
      <c r="A5251" s="296" t="s">
        <v>214</v>
      </c>
      <c r="B5251" s="297"/>
      <c r="C5251" s="297"/>
      <c r="D5251" s="297"/>
      <c r="E5251" s="297"/>
      <c r="F5251" s="297"/>
      <c r="G5251" s="298">
        <v>16.990000000000002</v>
      </c>
    </row>
    <row r="5252" spans="1:7" x14ac:dyDescent="0.2">
      <c r="A5252" s="296" t="s">
        <v>215</v>
      </c>
      <c r="B5252" s="297"/>
      <c r="C5252" s="297"/>
      <c r="D5252" s="297"/>
      <c r="E5252" s="297"/>
      <c r="F5252" s="297"/>
      <c r="G5252" s="299">
        <v>25.32</v>
      </c>
    </row>
    <row r="5253" spans="1:7" x14ac:dyDescent="0.2">
      <c r="A5253" s="296" t="s">
        <v>2158</v>
      </c>
      <c r="B5253" s="297"/>
      <c r="C5253" s="297"/>
      <c r="D5253" s="297"/>
      <c r="E5253" s="297"/>
      <c r="F5253" s="297"/>
      <c r="G5253" s="298">
        <v>9.5799999999999965</v>
      </c>
    </row>
    <row r="5254" spans="1:7" x14ac:dyDescent="0.2">
      <c r="A5254" s="296" t="s">
        <v>217</v>
      </c>
      <c r="B5254" s="297"/>
      <c r="C5254" s="297"/>
      <c r="D5254" s="297"/>
      <c r="E5254" s="297"/>
      <c r="F5254" s="297"/>
      <c r="G5254" s="298">
        <v>7.33</v>
      </c>
    </row>
    <row r="5255" spans="1:7" x14ac:dyDescent="0.2">
      <c r="A5255" s="296" t="s">
        <v>218</v>
      </c>
      <c r="B5255" s="297"/>
      <c r="C5255" s="297"/>
      <c r="D5255" s="297"/>
      <c r="E5255" s="297"/>
      <c r="F5255" s="297"/>
      <c r="G5255" s="298">
        <v>0</v>
      </c>
    </row>
    <row r="5256" spans="1:7" x14ac:dyDescent="0.2">
      <c r="A5256" s="296" t="s">
        <v>219</v>
      </c>
      <c r="B5256" s="297"/>
      <c r="C5256" s="297"/>
      <c r="D5256" s="297"/>
      <c r="E5256" s="297"/>
      <c r="F5256" s="297"/>
      <c r="G5256" s="298">
        <v>16.909999999999997</v>
      </c>
    </row>
    <row r="5257" spans="1:7" x14ac:dyDescent="0.2">
      <c r="A5257" s="296" t="s">
        <v>220</v>
      </c>
      <c r="B5257" s="297"/>
      <c r="C5257" s="297"/>
      <c r="D5257" s="297"/>
      <c r="E5257" s="297"/>
      <c r="F5257" s="297"/>
      <c r="G5257" s="299">
        <f>ROUND(G5252+G5256,2)</f>
        <v>42.23</v>
      </c>
    </row>
    <row r="5258" spans="1:7" x14ac:dyDescent="0.2">
      <c r="A5258" s="296" t="s">
        <v>221</v>
      </c>
      <c r="B5258" s="297"/>
      <c r="C5258" s="297"/>
      <c r="D5258" s="297"/>
      <c r="E5258" s="297"/>
      <c r="F5258" s="297"/>
      <c r="G5258" s="298">
        <v>16.079999999999998</v>
      </c>
    </row>
    <row r="5259" spans="1:7" x14ac:dyDescent="0.2">
      <c r="A5259" s="296" t="s">
        <v>222</v>
      </c>
      <c r="B5259" s="297"/>
      <c r="C5259" s="297"/>
      <c r="D5259" s="297"/>
      <c r="E5259" s="297"/>
      <c r="F5259" s="297"/>
      <c r="G5259" s="299">
        <f>ROUND(G5257*G5258,2)</f>
        <v>679.06</v>
      </c>
    </row>
    <row r="5260" spans="1:7" x14ac:dyDescent="0.2">
      <c r="A5260" s="300"/>
      <c r="B5260" s="301"/>
      <c r="C5260" s="301"/>
      <c r="D5260" s="301"/>
      <c r="E5260" s="301"/>
      <c r="F5260" s="301"/>
      <c r="G5260" s="302"/>
    </row>
    <row r="5261" spans="1:7" x14ac:dyDescent="0.2">
      <c r="A5261" s="287" t="s">
        <v>1541</v>
      </c>
      <c r="B5261" s="288" t="s">
        <v>535</v>
      </c>
      <c r="C5261" s="288"/>
      <c r="D5261" s="288"/>
      <c r="E5261" s="288"/>
      <c r="F5261" s="288"/>
      <c r="G5261" s="289"/>
    </row>
    <row r="5262" spans="1:7" ht="25.5" x14ac:dyDescent="0.2">
      <c r="A5262" s="287" t="s">
        <v>536</v>
      </c>
      <c r="B5262" s="290" t="s">
        <v>537</v>
      </c>
      <c r="C5262" s="291" t="s">
        <v>207</v>
      </c>
      <c r="D5262" s="291" t="s">
        <v>40</v>
      </c>
      <c r="E5262" s="292"/>
      <c r="F5262" s="283"/>
      <c r="G5262" s="293"/>
    </row>
    <row r="5263" spans="1:7" ht="25.5" x14ac:dyDescent="0.2">
      <c r="A5263" s="294">
        <v>7292</v>
      </c>
      <c r="B5263" s="284" t="s">
        <v>1356</v>
      </c>
      <c r="C5263" s="295" t="s">
        <v>224</v>
      </c>
      <c r="D5263" s="295" t="s">
        <v>315</v>
      </c>
      <c r="E5263" s="292">
        <v>0.1</v>
      </c>
      <c r="F5263" s="283">
        <v>46.1</v>
      </c>
      <c r="G5263" s="293">
        <v>4.6100000000000003</v>
      </c>
    </row>
    <row r="5264" spans="1:7" ht="25.5" x14ac:dyDescent="0.2">
      <c r="A5264" s="294">
        <v>7307</v>
      </c>
      <c r="B5264" s="284" t="s">
        <v>1272</v>
      </c>
      <c r="C5264" s="295" t="s">
        <v>224</v>
      </c>
      <c r="D5264" s="295" t="s">
        <v>315</v>
      </c>
      <c r="E5264" s="292">
        <v>0.06</v>
      </c>
      <c r="F5264" s="283">
        <v>49.72</v>
      </c>
      <c r="G5264" s="293">
        <v>2.98</v>
      </c>
    </row>
    <row r="5265" spans="1:7" x14ac:dyDescent="0.2">
      <c r="A5265" s="294" t="s">
        <v>403</v>
      </c>
      <c r="B5265" s="284" t="s">
        <v>404</v>
      </c>
      <c r="C5265" s="295" t="s">
        <v>207</v>
      </c>
      <c r="D5265" s="295" t="s">
        <v>210</v>
      </c>
      <c r="E5265" s="292">
        <v>0.2</v>
      </c>
      <c r="F5265" s="283">
        <v>23.33</v>
      </c>
      <c r="G5265" s="293">
        <v>4.67</v>
      </c>
    </row>
    <row r="5266" spans="1:7" ht="25.5" x14ac:dyDescent="0.2">
      <c r="A5266" s="294" t="s">
        <v>246</v>
      </c>
      <c r="B5266" s="284" t="s">
        <v>247</v>
      </c>
      <c r="C5266" s="295" t="s">
        <v>207</v>
      </c>
      <c r="D5266" s="295" t="s">
        <v>210</v>
      </c>
      <c r="E5266" s="292">
        <v>0.2</v>
      </c>
      <c r="F5266" s="283">
        <v>19.41</v>
      </c>
      <c r="G5266" s="293">
        <v>3.88</v>
      </c>
    </row>
    <row r="5267" spans="1:7" x14ac:dyDescent="0.2">
      <c r="A5267" s="296" t="s">
        <v>213</v>
      </c>
      <c r="B5267" s="297"/>
      <c r="C5267" s="297"/>
      <c r="D5267" s="297"/>
      <c r="E5267" s="297"/>
      <c r="F5267" s="297"/>
      <c r="G5267" s="298">
        <v>4.5</v>
      </c>
    </row>
    <row r="5268" spans="1:7" x14ac:dyDescent="0.2">
      <c r="A5268" s="296" t="s">
        <v>214</v>
      </c>
      <c r="B5268" s="297"/>
      <c r="C5268" s="297"/>
      <c r="D5268" s="297"/>
      <c r="E5268" s="297"/>
      <c r="F5268" s="297"/>
      <c r="G5268" s="298">
        <v>11.64</v>
      </c>
    </row>
    <row r="5269" spans="1:7" x14ac:dyDescent="0.2">
      <c r="A5269" s="296" t="s">
        <v>215</v>
      </c>
      <c r="B5269" s="297"/>
      <c r="C5269" s="297"/>
      <c r="D5269" s="297"/>
      <c r="E5269" s="297"/>
      <c r="F5269" s="297"/>
      <c r="G5269" s="299">
        <v>16.14</v>
      </c>
    </row>
    <row r="5270" spans="1:7" x14ac:dyDescent="0.2">
      <c r="A5270" s="296" t="s">
        <v>2158</v>
      </c>
      <c r="B5270" s="297"/>
      <c r="C5270" s="297"/>
      <c r="D5270" s="297"/>
      <c r="E5270" s="297"/>
      <c r="F5270" s="297"/>
      <c r="G5270" s="298">
        <v>5.1700000002235171</v>
      </c>
    </row>
    <row r="5271" spans="1:7" x14ac:dyDescent="0.2">
      <c r="A5271" s="296" t="s">
        <v>217</v>
      </c>
      <c r="B5271" s="297"/>
      <c r="C5271" s="297"/>
      <c r="D5271" s="297"/>
      <c r="E5271" s="297"/>
      <c r="F5271" s="297"/>
      <c r="G5271" s="298">
        <v>4.4800000000000004</v>
      </c>
    </row>
    <row r="5272" spans="1:7" x14ac:dyDescent="0.2">
      <c r="A5272" s="296" t="s">
        <v>218</v>
      </c>
      <c r="B5272" s="297"/>
      <c r="C5272" s="297"/>
      <c r="D5272" s="297"/>
      <c r="E5272" s="297"/>
      <c r="F5272" s="297"/>
      <c r="G5272" s="298">
        <v>0</v>
      </c>
    </row>
    <row r="5273" spans="1:7" x14ac:dyDescent="0.2">
      <c r="A5273" s="296" t="s">
        <v>219</v>
      </c>
      <c r="B5273" s="297"/>
      <c r="C5273" s="297"/>
      <c r="D5273" s="297"/>
      <c r="E5273" s="297"/>
      <c r="F5273" s="297"/>
      <c r="G5273" s="298">
        <v>9.6499999999999986</v>
      </c>
    </row>
    <row r="5274" spans="1:7" x14ac:dyDescent="0.2">
      <c r="A5274" s="296" t="s">
        <v>220</v>
      </c>
      <c r="B5274" s="297"/>
      <c r="C5274" s="297"/>
      <c r="D5274" s="297"/>
      <c r="E5274" s="297"/>
      <c r="F5274" s="297"/>
      <c r="G5274" s="299">
        <f>ROUND(G5269+G5273,2)</f>
        <v>25.79</v>
      </c>
    </row>
    <row r="5275" spans="1:7" x14ac:dyDescent="0.2">
      <c r="A5275" s="296" t="s">
        <v>221</v>
      </c>
      <c r="B5275" s="297"/>
      <c r="C5275" s="297"/>
      <c r="D5275" s="297"/>
      <c r="E5275" s="297"/>
      <c r="F5275" s="297"/>
      <c r="G5275" s="298">
        <v>82.3</v>
      </c>
    </row>
    <row r="5276" spans="1:7" x14ac:dyDescent="0.2">
      <c r="A5276" s="296" t="s">
        <v>222</v>
      </c>
      <c r="B5276" s="297"/>
      <c r="C5276" s="297"/>
      <c r="D5276" s="297"/>
      <c r="E5276" s="297"/>
      <c r="F5276" s="297"/>
      <c r="G5276" s="299">
        <f>ROUND(G5274*G5275,2)</f>
        <v>2122.52</v>
      </c>
    </row>
    <row r="5277" spans="1:7" x14ac:dyDescent="0.2">
      <c r="A5277" s="300"/>
      <c r="B5277" s="301"/>
      <c r="C5277" s="301"/>
      <c r="D5277" s="301"/>
      <c r="E5277" s="301"/>
      <c r="F5277" s="301"/>
      <c r="G5277" s="302"/>
    </row>
    <row r="5278" spans="1:7" x14ac:dyDescent="0.2">
      <c r="A5278" s="287">
        <v>18</v>
      </c>
      <c r="B5278" s="288" t="s">
        <v>538</v>
      </c>
      <c r="C5278" s="288"/>
      <c r="D5278" s="288"/>
      <c r="E5278" s="288"/>
      <c r="F5278" s="288"/>
      <c r="G5278" s="289"/>
    </row>
    <row r="5279" spans="1:7" x14ac:dyDescent="0.2">
      <c r="A5279" s="287" t="s">
        <v>1542</v>
      </c>
      <c r="B5279" s="288" t="s">
        <v>541</v>
      </c>
      <c r="C5279" s="288"/>
      <c r="D5279" s="288"/>
      <c r="E5279" s="288"/>
      <c r="F5279" s="288"/>
      <c r="G5279" s="289"/>
    </row>
    <row r="5280" spans="1:7" ht="38.25" x14ac:dyDescent="0.2">
      <c r="A5280" s="287" t="s">
        <v>543</v>
      </c>
      <c r="B5280" s="290" t="s">
        <v>544</v>
      </c>
      <c r="C5280" s="291" t="s">
        <v>207</v>
      </c>
      <c r="D5280" s="291" t="s">
        <v>37</v>
      </c>
      <c r="E5280" s="292"/>
      <c r="F5280" s="283"/>
      <c r="G5280" s="293"/>
    </row>
    <row r="5281" spans="1:7" ht="51" x14ac:dyDescent="0.2">
      <c r="A5281" s="294">
        <v>34492</v>
      </c>
      <c r="B5281" s="284" t="s">
        <v>1161</v>
      </c>
      <c r="C5281" s="295" t="s">
        <v>224</v>
      </c>
      <c r="D5281" s="295" t="s">
        <v>38</v>
      </c>
      <c r="E5281" s="292">
        <v>0.12715699999999999</v>
      </c>
      <c r="F5281" s="283">
        <v>431.11</v>
      </c>
      <c r="G5281" s="293">
        <v>54.82</v>
      </c>
    </row>
    <row r="5282" spans="1:7" ht="38.25" x14ac:dyDescent="0.2">
      <c r="A5282" s="294">
        <v>42409</v>
      </c>
      <c r="B5282" s="284" t="s">
        <v>1162</v>
      </c>
      <c r="C5282" s="295" t="s">
        <v>224</v>
      </c>
      <c r="D5282" s="295" t="s">
        <v>39</v>
      </c>
      <c r="E5282" s="292">
        <v>0.4</v>
      </c>
      <c r="F5282" s="283">
        <v>10.95</v>
      </c>
      <c r="G5282" s="293">
        <v>4.38</v>
      </c>
    </row>
    <row r="5283" spans="1:7" ht="38.25" x14ac:dyDescent="0.2">
      <c r="A5283" s="294">
        <v>43614</v>
      </c>
      <c r="B5283" s="284" t="s">
        <v>1163</v>
      </c>
      <c r="C5283" s="295" t="s">
        <v>224</v>
      </c>
      <c r="D5283" s="295" t="s">
        <v>40</v>
      </c>
      <c r="E5283" s="292">
        <v>6.4167000000000002E-2</v>
      </c>
      <c r="F5283" s="283">
        <v>19.34</v>
      </c>
      <c r="G5283" s="293">
        <v>1.24</v>
      </c>
    </row>
    <row r="5284" spans="1:7" ht="25.5" x14ac:dyDescent="0.2">
      <c r="A5284" s="294">
        <v>4517</v>
      </c>
      <c r="B5284" s="284" t="s">
        <v>316</v>
      </c>
      <c r="C5284" s="295" t="s">
        <v>224</v>
      </c>
      <c r="D5284" s="295" t="s">
        <v>40</v>
      </c>
      <c r="E5284" s="292">
        <v>5.1332999999999997E-2</v>
      </c>
      <c r="F5284" s="283">
        <v>2.85</v>
      </c>
      <c r="G5284" s="293">
        <v>0.15</v>
      </c>
    </row>
    <row r="5285" spans="1:7" ht="25.5" x14ac:dyDescent="0.2">
      <c r="A5285" s="294">
        <v>5069</v>
      </c>
      <c r="B5285" s="284" t="s">
        <v>245</v>
      </c>
      <c r="C5285" s="295" t="s">
        <v>224</v>
      </c>
      <c r="D5285" s="295" t="s">
        <v>39</v>
      </c>
      <c r="E5285" s="292">
        <v>1.7700000000000001E-3</v>
      </c>
      <c r="F5285" s="283">
        <v>11.54</v>
      </c>
      <c r="G5285" s="293">
        <v>0.02</v>
      </c>
    </row>
    <row r="5286" spans="1:7" ht="25.5" x14ac:dyDescent="0.2">
      <c r="A5286" s="294" t="s">
        <v>230</v>
      </c>
      <c r="B5286" s="284" t="s">
        <v>231</v>
      </c>
      <c r="C5286" s="295" t="s">
        <v>207</v>
      </c>
      <c r="D5286" s="295" t="s">
        <v>210</v>
      </c>
      <c r="E5286" s="292">
        <v>3.2006E-2</v>
      </c>
      <c r="F5286" s="283">
        <v>21.08</v>
      </c>
      <c r="G5286" s="293">
        <v>0.67</v>
      </c>
    </row>
    <row r="5287" spans="1:7" x14ac:dyDescent="0.2">
      <c r="A5287" s="294" t="s">
        <v>288</v>
      </c>
      <c r="B5287" s="284" t="s">
        <v>289</v>
      </c>
      <c r="C5287" s="295" t="s">
        <v>207</v>
      </c>
      <c r="D5287" s="295" t="s">
        <v>210</v>
      </c>
      <c r="E5287" s="292">
        <v>6.5198999999999993E-2</v>
      </c>
      <c r="F5287" s="283">
        <v>21.66</v>
      </c>
      <c r="G5287" s="293">
        <v>1.41</v>
      </c>
    </row>
    <row r="5288" spans="1:7" ht="25.5" x14ac:dyDescent="0.2">
      <c r="A5288" s="294" t="s">
        <v>246</v>
      </c>
      <c r="B5288" s="284" t="s">
        <v>247</v>
      </c>
      <c r="C5288" s="295" t="s">
        <v>207</v>
      </c>
      <c r="D5288" s="295" t="s">
        <v>210</v>
      </c>
      <c r="E5288" s="292">
        <v>9.5146999999999995E-2</v>
      </c>
      <c r="F5288" s="283">
        <v>19.41</v>
      </c>
      <c r="G5288" s="293">
        <v>1.85</v>
      </c>
    </row>
    <row r="5289" spans="1:7" ht="38.25" x14ac:dyDescent="0.2">
      <c r="A5289" s="294" t="s">
        <v>1164</v>
      </c>
      <c r="B5289" s="284" t="s">
        <v>1165</v>
      </c>
      <c r="C5289" s="295" t="s">
        <v>207</v>
      </c>
      <c r="D5289" s="295" t="s">
        <v>234</v>
      </c>
      <c r="E5289" s="292">
        <v>4.2950000000000002E-3</v>
      </c>
      <c r="F5289" s="283">
        <v>10.47</v>
      </c>
      <c r="G5289" s="293">
        <v>0.04</v>
      </c>
    </row>
    <row r="5290" spans="1:7" ht="38.25" x14ac:dyDescent="0.2">
      <c r="A5290" s="294" t="s">
        <v>1166</v>
      </c>
      <c r="B5290" s="284" t="s">
        <v>1167</v>
      </c>
      <c r="C5290" s="295" t="s">
        <v>207</v>
      </c>
      <c r="D5290" s="295" t="s">
        <v>39</v>
      </c>
      <c r="E5290" s="292">
        <v>2.2000000000000002</v>
      </c>
      <c r="F5290" s="283">
        <v>12.68</v>
      </c>
      <c r="G5290" s="293">
        <v>27.9</v>
      </c>
    </row>
    <row r="5291" spans="1:7" ht="38.25" x14ac:dyDescent="0.2">
      <c r="A5291" s="294" t="s">
        <v>1168</v>
      </c>
      <c r="B5291" s="284" t="s">
        <v>1169</v>
      </c>
      <c r="C5291" s="295" t="s">
        <v>207</v>
      </c>
      <c r="D5291" s="295" t="s">
        <v>37</v>
      </c>
      <c r="E5291" s="292">
        <v>1</v>
      </c>
      <c r="F5291" s="283">
        <v>2.79</v>
      </c>
      <c r="G5291" s="293">
        <v>2.79</v>
      </c>
    </row>
    <row r="5292" spans="1:7" ht="38.25" x14ac:dyDescent="0.2">
      <c r="A5292" s="294" t="s">
        <v>1170</v>
      </c>
      <c r="B5292" s="284" t="s">
        <v>1171</v>
      </c>
      <c r="C5292" s="295" t="s">
        <v>207</v>
      </c>
      <c r="D5292" s="295" t="s">
        <v>39</v>
      </c>
      <c r="E5292" s="292">
        <v>2.3373000000000001E-2</v>
      </c>
      <c r="F5292" s="283">
        <v>57.67</v>
      </c>
      <c r="G5292" s="293">
        <v>1.35</v>
      </c>
    </row>
    <row r="5293" spans="1:7" ht="51" x14ac:dyDescent="0.2">
      <c r="A5293" s="294" t="s">
        <v>1172</v>
      </c>
      <c r="B5293" s="284" t="s">
        <v>1173</v>
      </c>
      <c r="C5293" s="295" t="s">
        <v>207</v>
      </c>
      <c r="D5293" s="295" t="s">
        <v>39</v>
      </c>
      <c r="E5293" s="292">
        <v>0.52600000000000002</v>
      </c>
      <c r="F5293" s="283">
        <v>18.07</v>
      </c>
      <c r="G5293" s="293">
        <v>9.51</v>
      </c>
    </row>
    <row r="5294" spans="1:7" x14ac:dyDescent="0.2">
      <c r="A5294" s="296" t="s">
        <v>213</v>
      </c>
      <c r="B5294" s="297"/>
      <c r="C5294" s="297"/>
      <c r="D5294" s="297"/>
      <c r="E5294" s="297"/>
      <c r="F5294" s="297"/>
      <c r="G5294" s="298">
        <v>5.82</v>
      </c>
    </row>
    <row r="5295" spans="1:7" x14ac:dyDescent="0.2">
      <c r="A5295" s="296" t="s">
        <v>214</v>
      </c>
      <c r="B5295" s="297"/>
      <c r="C5295" s="297"/>
      <c r="D5295" s="297"/>
      <c r="E5295" s="297"/>
      <c r="F5295" s="297"/>
      <c r="G5295" s="298">
        <v>100.32</v>
      </c>
    </row>
    <row r="5296" spans="1:7" x14ac:dyDescent="0.2">
      <c r="A5296" s="296" t="s">
        <v>215</v>
      </c>
      <c r="B5296" s="297"/>
      <c r="C5296" s="297"/>
      <c r="D5296" s="297"/>
      <c r="E5296" s="297"/>
      <c r="F5296" s="297"/>
      <c r="G5296" s="299">
        <v>106.14</v>
      </c>
    </row>
    <row r="5297" spans="1:7" x14ac:dyDescent="0.2">
      <c r="A5297" s="296" t="s">
        <v>2158</v>
      </c>
      <c r="B5297" s="297"/>
      <c r="C5297" s="297"/>
      <c r="D5297" s="297"/>
      <c r="E5297" s="297"/>
      <c r="F5297" s="297"/>
      <c r="G5297" s="298">
        <v>6.69</v>
      </c>
    </row>
    <row r="5298" spans="1:7" x14ac:dyDescent="0.2">
      <c r="A5298" s="296" t="s">
        <v>217</v>
      </c>
      <c r="B5298" s="297"/>
      <c r="C5298" s="297"/>
      <c r="D5298" s="297"/>
      <c r="E5298" s="297"/>
      <c r="F5298" s="297"/>
      <c r="G5298" s="298">
        <v>23.690000000000008</v>
      </c>
    </row>
    <row r="5299" spans="1:7" x14ac:dyDescent="0.2">
      <c r="A5299" s="296" t="s">
        <v>218</v>
      </c>
      <c r="B5299" s="297"/>
      <c r="C5299" s="297"/>
      <c r="D5299" s="297"/>
      <c r="E5299" s="297"/>
      <c r="F5299" s="297"/>
      <c r="G5299" s="298">
        <v>0</v>
      </c>
    </row>
    <row r="5300" spans="1:7" x14ac:dyDescent="0.2">
      <c r="A5300" s="296" t="s">
        <v>219</v>
      </c>
      <c r="B5300" s="297"/>
      <c r="C5300" s="297"/>
      <c r="D5300" s="297"/>
      <c r="E5300" s="297"/>
      <c r="F5300" s="297"/>
      <c r="G5300" s="298">
        <v>30.38000000000001</v>
      </c>
    </row>
    <row r="5301" spans="1:7" x14ac:dyDescent="0.2">
      <c r="A5301" s="296" t="s">
        <v>220</v>
      </c>
      <c r="B5301" s="297"/>
      <c r="C5301" s="297"/>
      <c r="D5301" s="297"/>
      <c r="E5301" s="297"/>
      <c r="F5301" s="297"/>
      <c r="G5301" s="299">
        <f>ROUND(G5296+G5300,2)</f>
        <v>136.52000000000001</v>
      </c>
    </row>
    <row r="5302" spans="1:7" x14ac:dyDescent="0.2">
      <c r="A5302" s="296" t="s">
        <v>221</v>
      </c>
      <c r="B5302" s="297"/>
      <c r="C5302" s="297"/>
      <c r="D5302" s="297"/>
      <c r="E5302" s="297"/>
      <c r="F5302" s="297"/>
      <c r="G5302" s="298">
        <v>149.31</v>
      </c>
    </row>
    <row r="5303" spans="1:7" x14ac:dyDescent="0.2">
      <c r="A5303" s="296" t="s">
        <v>222</v>
      </c>
      <c r="B5303" s="297"/>
      <c r="C5303" s="297"/>
      <c r="D5303" s="297"/>
      <c r="E5303" s="297"/>
      <c r="F5303" s="297"/>
      <c r="G5303" s="299">
        <f>ROUND(G5301*G5302,2)</f>
        <v>20383.8</v>
      </c>
    </row>
    <row r="5304" spans="1:7" x14ac:dyDescent="0.2">
      <c r="A5304" s="300"/>
      <c r="B5304" s="301"/>
      <c r="C5304" s="301"/>
      <c r="D5304" s="301"/>
      <c r="E5304" s="301"/>
      <c r="F5304" s="301"/>
      <c r="G5304" s="302"/>
    </row>
    <row r="5305" spans="1:7" ht="76.5" x14ac:dyDescent="0.2">
      <c r="A5305" s="287" t="s">
        <v>545</v>
      </c>
      <c r="B5305" s="290" t="s">
        <v>546</v>
      </c>
      <c r="C5305" s="291" t="s">
        <v>207</v>
      </c>
      <c r="D5305" s="291" t="s">
        <v>37</v>
      </c>
      <c r="E5305" s="292"/>
      <c r="F5305" s="283"/>
      <c r="G5305" s="293"/>
    </row>
    <row r="5306" spans="1:7" ht="38.25" x14ac:dyDescent="0.2">
      <c r="A5306" s="294">
        <v>2692</v>
      </c>
      <c r="B5306" s="284" t="s">
        <v>314</v>
      </c>
      <c r="C5306" s="295" t="s">
        <v>224</v>
      </c>
      <c r="D5306" s="295" t="s">
        <v>315</v>
      </c>
      <c r="E5306" s="292">
        <v>1.6999999999999999E-3</v>
      </c>
      <c r="F5306" s="283">
        <v>6.46</v>
      </c>
      <c r="G5306" s="293">
        <v>0.01</v>
      </c>
    </row>
    <row r="5307" spans="1:7" ht="51" x14ac:dyDescent="0.2">
      <c r="A5307" s="294">
        <v>34492</v>
      </c>
      <c r="B5307" s="284" t="s">
        <v>1161</v>
      </c>
      <c r="C5307" s="295" t="s">
        <v>224</v>
      </c>
      <c r="D5307" s="295" t="s">
        <v>38</v>
      </c>
      <c r="E5307" s="292">
        <v>9.8500000000000004E-2</v>
      </c>
      <c r="F5307" s="283">
        <v>431.11</v>
      </c>
      <c r="G5307" s="293">
        <v>42.46</v>
      </c>
    </row>
    <row r="5308" spans="1:7" ht="25.5" x14ac:dyDescent="0.2">
      <c r="A5308" s="294">
        <v>4509</v>
      </c>
      <c r="B5308" s="284" t="s">
        <v>242</v>
      </c>
      <c r="C5308" s="295" t="s">
        <v>224</v>
      </c>
      <c r="D5308" s="295" t="s">
        <v>40</v>
      </c>
      <c r="E5308" s="292">
        <v>0.25</v>
      </c>
      <c r="F5308" s="283">
        <v>4.13</v>
      </c>
      <c r="G5308" s="293">
        <v>1.03</v>
      </c>
    </row>
    <row r="5309" spans="1:7" ht="25.5" x14ac:dyDescent="0.2">
      <c r="A5309" s="294">
        <v>4517</v>
      </c>
      <c r="B5309" s="284" t="s">
        <v>316</v>
      </c>
      <c r="C5309" s="295" t="s">
        <v>224</v>
      </c>
      <c r="D5309" s="295" t="s">
        <v>40</v>
      </c>
      <c r="E5309" s="292">
        <v>0.2</v>
      </c>
      <c r="F5309" s="283">
        <v>2.85</v>
      </c>
      <c r="G5309" s="293">
        <v>0.56999999999999995</v>
      </c>
    </row>
    <row r="5310" spans="1:7" ht="25.5" x14ac:dyDescent="0.2">
      <c r="A5310" s="294">
        <v>5068</v>
      </c>
      <c r="B5310" s="284" t="s">
        <v>317</v>
      </c>
      <c r="C5310" s="295" t="s">
        <v>224</v>
      </c>
      <c r="D5310" s="295" t="s">
        <v>39</v>
      </c>
      <c r="E5310" s="292">
        <v>2.4E-2</v>
      </c>
      <c r="F5310" s="283">
        <v>11.32</v>
      </c>
      <c r="G5310" s="293">
        <v>0.27</v>
      </c>
    </row>
    <row r="5311" spans="1:7" ht="25.5" x14ac:dyDescent="0.2">
      <c r="A5311" s="294" t="s">
        <v>230</v>
      </c>
      <c r="B5311" s="284" t="s">
        <v>231</v>
      </c>
      <c r="C5311" s="295" t="s">
        <v>207</v>
      </c>
      <c r="D5311" s="295" t="s">
        <v>210</v>
      </c>
      <c r="E5311" s="292">
        <v>0.13009999999999999</v>
      </c>
      <c r="F5311" s="283">
        <v>21.08</v>
      </c>
      <c r="G5311" s="293">
        <v>2.74</v>
      </c>
    </row>
    <row r="5312" spans="1:7" x14ac:dyDescent="0.2">
      <c r="A5312" s="294" t="s">
        <v>288</v>
      </c>
      <c r="B5312" s="284" t="s">
        <v>289</v>
      </c>
      <c r="C5312" s="295" t="s">
        <v>207</v>
      </c>
      <c r="D5312" s="295" t="s">
        <v>210</v>
      </c>
      <c r="E5312" s="292">
        <v>8.7400000000000005E-2</v>
      </c>
      <c r="F5312" s="283">
        <v>21.66</v>
      </c>
      <c r="G5312" s="293">
        <v>1.89</v>
      </c>
    </row>
    <row r="5313" spans="1:7" ht="25.5" x14ac:dyDescent="0.2">
      <c r="A5313" s="294" t="s">
        <v>246</v>
      </c>
      <c r="B5313" s="284" t="s">
        <v>247</v>
      </c>
      <c r="C5313" s="295" t="s">
        <v>207</v>
      </c>
      <c r="D5313" s="295" t="s">
        <v>210</v>
      </c>
      <c r="E5313" s="292">
        <v>0.21759999999999999</v>
      </c>
      <c r="F5313" s="283">
        <v>19.41</v>
      </c>
      <c r="G5313" s="293">
        <v>4.22</v>
      </c>
    </row>
    <row r="5314" spans="1:7" ht="51" x14ac:dyDescent="0.2">
      <c r="A5314" s="294" t="s">
        <v>1359</v>
      </c>
      <c r="B5314" s="284" t="s">
        <v>1360</v>
      </c>
      <c r="C5314" s="295" t="s">
        <v>224</v>
      </c>
      <c r="D5314" s="295" t="s">
        <v>39</v>
      </c>
      <c r="E5314" s="292">
        <v>0.24</v>
      </c>
      <c r="F5314" s="283">
        <v>38.14</v>
      </c>
      <c r="G5314" s="293">
        <v>9.15</v>
      </c>
    </row>
    <row r="5315" spans="1:7" x14ac:dyDescent="0.2">
      <c r="A5315" s="296" t="s">
        <v>213</v>
      </c>
      <c r="B5315" s="297"/>
      <c r="C5315" s="297"/>
      <c r="D5315" s="297"/>
      <c r="E5315" s="297"/>
      <c r="F5315" s="297"/>
      <c r="G5315" s="298">
        <v>4.9000000000000004</v>
      </c>
    </row>
    <row r="5316" spans="1:7" ht="45.75" customHeight="1" x14ac:dyDescent="0.2">
      <c r="A5316" s="296" t="s">
        <v>214</v>
      </c>
      <c r="B5316" s="297"/>
      <c r="C5316" s="297"/>
      <c r="D5316" s="297"/>
      <c r="E5316" s="297"/>
      <c r="F5316" s="297"/>
      <c r="G5316" s="298">
        <v>57.46</v>
      </c>
    </row>
    <row r="5317" spans="1:7" x14ac:dyDescent="0.2">
      <c r="A5317" s="296" t="s">
        <v>215</v>
      </c>
      <c r="B5317" s="297"/>
      <c r="C5317" s="297"/>
      <c r="D5317" s="297"/>
      <c r="E5317" s="297"/>
      <c r="F5317" s="297"/>
      <c r="G5317" s="299">
        <v>62.36</v>
      </c>
    </row>
    <row r="5318" spans="1:7" x14ac:dyDescent="0.2">
      <c r="A5318" s="296" t="s">
        <v>2158</v>
      </c>
      <c r="B5318" s="297"/>
      <c r="C5318" s="297"/>
      <c r="D5318" s="297"/>
      <c r="E5318" s="297"/>
      <c r="F5318" s="297"/>
      <c r="G5318" s="298">
        <v>5.63</v>
      </c>
    </row>
    <row r="5319" spans="1:7" x14ac:dyDescent="0.2">
      <c r="A5319" s="296" t="s">
        <v>217</v>
      </c>
      <c r="B5319" s="297"/>
      <c r="C5319" s="297"/>
      <c r="D5319" s="297"/>
      <c r="E5319" s="297"/>
      <c r="F5319" s="297"/>
      <c r="G5319" s="298">
        <v>14.279999999999996</v>
      </c>
    </row>
    <row r="5320" spans="1:7" x14ac:dyDescent="0.2">
      <c r="A5320" s="296" t="s">
        <v>218</v>
      </c>
      <c r="B5320" s="297"/>
      <c r="C5320" s="297"/>
      <c r="D5320" s="297"/>
      <c r="E5320" s="297"/>
      <c r="F5320" s="297"/>
      <c r="G5320" s="298">
        <v>0</v>
      </c>
    </row>
    <row r="5321" spans="1:7" x14ac:dyDescent="0.2">
      <c r="A5321" s="296" t="s">
        <v>219</v>
      </c>
      <c r="B5321" s="297"/>
      <c r="C5321" s="297"/>
      <c r="D5321" s="297"/>
      <c r="E5321" s="297"/>
      <c r="F5321" s="297"/>
      <c r="G5321" s="298">
        <v>19.909999999999997</v>
      </c>
    </row>
    <row r="5322" spans="1:7" x14ac:dyDescent="0.2">
      <c r="A5322" s="296" t="s">
        <v>220</v>
      </c>
      <c r="B5322" s="297"/>
      <c r="C5322" s="297"/>
      <c r="D5322" s="297"/>
      <c r="E5322" s="297"/>
      <c r="F5322" s="297"/>
      <c r="G5322" s="299">
        <f>ROUND(G5317+G5321,2)</f>
        <v>82.27</v>
      </c>
    </row>
    <row r="5323" spans="1:7" x14ac:dyDescent="0.2">
      <c r="A5323" s="296" t="s">
        <v>221</v>
      </c>
      <c r="B5323" s="297"/>
      <c r="C5323" s="297"/>
      <c r="D5323" s="297"/>
      <c r="E5323" s="297"/>
      <c r="F5323" s="297"/>
      <c r="G5323" s="298">
        <v>63.7</v>
      </c>
    </row>
    <row r="5324" spans="1:7" x14ac:dyDescent="0.2">
      <c r="A5324" s="296" t="s">
        <v>222</v>
      </c>
      <c r="B5324" s="297"/>
      <c r="C5324" s="297"/>
      <c r="D5324" s="297"/>
      <c r="E5324" s="297"/>
      <c r="F5324" s="297"/>
      <c r="G5324" s="299">
        <f>ROUND(G5322*G5323,2)</f>
        <v>5240.6000000000004</v>
      </c>
    </row>
    <row r="5325" spans="1:7" ht="12.75" customHeight="1" x14ac:dyDescent="0.2">
      <c r="A5325" s="238" t="s">
        <v>2083</v>
      </c>
      <c r="B5325" s="239"/>
      <c r="C5325" s="239"/>
      <c r="D5325" s="239"/>
      <c r="E5325" s="239"/>
      <c r="F5325" s="239"/>
      <c r="G5325" s="240"/>
    </row>
    <row r="5326" spans="1:7" x14ac:dyDescent="0.2">
      <c r="A5326" s="287" t="s">
        <v>1543</v>
      </c>
      <c r="B5326" s="288" t="s">
        <v>548</v>
      </c>
      <c r="C5326" s="288"/>
      <c r="D5326" s="288"/>
      <c r="E5326" s="288"/>
      <c r="F5326" s="288"/>
      <c r="G5326" s="289"/>
    </row>
    <row r="5327" spans="1:7" x14ac:dyDescent="0.2">
      <c r="A5327" s="287" t="s">
        <v>549</v>
      </c>
      <c r="B5327" s="290" t="s">
        <v>550</v>
      </c>
      <c r="C5327" s="291" t="s">
        <v>207</v>
      </c>
      <c r="D5327" s="291" t="s">
        <v>37</v>
      </c>
      <c r="E5327" s="292"/>
      <c r="F5327" s="283"/>
      <c r="G5327" s="293"/>
    </row>
    <row r="5328" spans="1:7" ht="25.5" x14ac:dyDescent="0.2">
      <c r="A5328" s="294" t="s">
        <v>246</v>
      </c>
      <c r="B5328" s="284" t="s">
        <v>247</v>
      </c>
      <c r="C5328" s="295" t="s">
        <v>207</v>
      </c>
      <c r="D5328" s="295" t="s">
        <v>210</v>
      </c>
      <c r="E5328" s="292">
        <v>0.7</v>
      </c>
      <c r="F5328" s="283">
        <v>19.41</v>
      </c>
      <c r="G5328" s="293">
        <v>13.59</v>
      </c>
    </row>
    <row r="5329" spans="1:7" x14ac:dyDescent="0.2">
      <c r="A5329" s="296" t="s">
        <v>213</v>
      </c>
      <c r="B5329" s="297"/>
      <c r="C5329" s="297"/>
      <c r="D5329" s="297"/>
      <c r="E5329" s="297"/>
      <c r="F5329" s="297"/>
      <c r="G5329" s="298">
        <v>7.1499999999999995</v>
      </c>
    </row>
    <row r="5330" spans="1:7" x14ac:dyDescent="0.2">
      <c r="A5330" s="296" t="s">
        <v>214</v>
      </c>
      <c r="B5330" s="297"/>
      <c r="C5330" s="297"/>
      <c r="D5330" s="297"/>
      <c r="E5330" s="297"/>
      <c r="F5330" s="297"/>
      <c r="G5330" s="298">
        <v>6.44</v>
      </c>
    </row>
    <row r="5331" spans="1:7" x14ac:dyDescent="0.2">
      <c r="A5331" s="296" t="s">
        <v>215</v>
      </c>
      <c r="B5331" s="297"/>
      <c r="C5331" s="297"/>
      <c r="D5331" s="297"/>
      <c r="E5331" s="297"/>
      <c r="F5331" s="297"/>
      <c r="G5331" s="299">
        <v>13.59</v>
      </c>
    </row>
    <row r="5332" spans="1:7" x14ac:dyDescent="0.2">
      <c r="A5332" s="296" t="s">
        <v>2158</v>
      </c>
      <c r="B5332" s="297"/>
      <c r="C5332" s="297"/>
      <c r="D5332" s="297"/>
      <c r="E5332" s="297"/>
      <c r="F5332" s="297"/>
      <c r="G5332" s="298">
        <v>8.2200000000000006</v>
      </c>
    </row>
    <row r="5333" spans="1:7" x14ac:dyDescent="0.2">
      <c r="A5333" s="296" t="s">
        <v>217</v>
      </c>
      <c r="B5333" s="297"/>
      <c r="C5333" s="297"/>
      <c r="D5333" s="297"/>
      <c r="E5333" s="297"/>
      <c r="F5333" s="297"/>
      <c r="G5333" s="298">
        <v>4.58</v>
      </c>
    </row>
    <row r="5334" spans="1:7" x14ac:dyDescent="0.2">
      <c r="A5334" s="296" t="s">
        <v>218</v>
      </c>
      <c r="B5334" s="297"/>
      <c r="C5334" s="297"/>
      <c r="D5334" s="297"/>
      <c r="E5334" s="297"/>
      <c r="F5334" s="297"/>
      <c r="G5334" s="298">
        <v>0</v>
      </c>
    </row>
    <row r="5335" spans="1:7" x14ac:dyDescent="0.2">
      <c r="A5335" s="296" t="s">
        <v>219</v>
      </c>
      <c r="B5335" s="297"/>
      <c r="C5335" s="297"/>
      <c r="D5335" s="297"/>
      <c r="E5335" s="297"/>
      <c r="F5335" s="297"/>
      <c r="G5335" s="298">
        <v>12.8</v>
      </c>
    </row>
    <row r="5336" spans="1:7" x14ac:dyDescent="0.2">
      <c r="A5336" s="296" t="s">
        <v>220</v>
      </c>
      <c r="B5336" s="297"/>
      <c r="C5336" s="297"/>
      <c r="D5336" s="297"/>
      <c r="E5336" s="297"/>
      <c r="F5336" s="297"/>
      <c r="G5336" s="299">
        <f>ROUND(G5331+G5335,2)</f>
        <v>26.39</v>
      </c>
    </row>
    <row r="5337" spans="1:7" x14ac:dyDescent="0.2">
      <c r="A5337" s="296" t="s">
        <v>221</v>
      </c>
      <c r="B5337" s="297"/>
      <c r="C5337" s="297"/>
      <c r="D5337" s="297"/>
      <c r="E5337" s="297"/>
      <c r="F5337" s="297"/>
      <c r="G5337" s="298">
        <v>242.08</v>
      </c>
    </row>
    <row r="5338" spans="1:7" x14ac:dyDescent="0.2">
      <c r="A5338" s="296" t="s">
        <v>222</v>
      </c>
      <c r="B5338" s="297"/>
      <c r="C5338" s="297"/>
      <c r="D5338" s="297"/>
      <c r="E5338" s="297"/>
      <c r="F5338" s="297"/>
      <c r="G5338" s="299">
        <f>ROUND(G5336*G5337,2)</f>
        <v>6388.49</v>
      </c>
    </row>
    <row r="5339" spans="1:7" x14ac:dyDescent="0.2">
      <c r="A5339" s="300"/>
      <c r="B5339" s="301"/>
      <c r="C5339" s="301"/>
      <c r="D5339" s="301"/>
      <c r="E5339" s="301"/>
      <c r="F5339" s="301"/>
      <c r="G5339" s="302"/>
    </row>
    <row r="5340" spans="1:7" ht="25.5" x14ac:dyDescent="0.2">
      <c r="A5340" s="287" t="s">
        <v>551</v>
      </c>
      <c r="B5340" s="290" t="s">
        <v>552</v>
      </c>
      <c r="C5340" s="291" t="s">
        <v>207</v>
      </c>
      <c r="D5340" s="291" t="s">
        <v>37</v>
      </c>
      <c r="E5340" s="292"/>
      <c r="F5340" s="283"/>
      <c r="G5340" s="293"/>
    </row>
    <row r="5341" spans="1:7" ht="25.5" x14ac:dyDescent="0.2">
      <c r="A5341" s="294" t="s">
        <v>246</v>
      </c>
      <c r="B5341" s="284" t="s">
        <v>247</v>
      </c>
      <c r="C5341" s="295" t="s">
        <v>207</v>
      </c>
      <c r="D5341" s="295" t="s">
        <v>210</v>
      </c>
      <c r="E5341" s="292">
        <v>0.75</v>
      </c>
      <c r="F5341" s="283">
        <v>19.41</v>
      </c>
      <c r="G5341" s="293">
        <v>14.56</v>
      </c>
    </row>
    <row r="5342" spans="1:7" x14ac:dyDescent="0.2">
      <c r="A5342" s="296" t="s">
        <v>213</v>
      </c>
      <c r="B5342" s="297"/>
      <c r="C5342" s="297"/>
      <c r="D5342" s="297"/>
      <c r="E5342" s="297"/>
      <c r="F5342" s="297"/>
      <c r="G5342" s="298">
        <v>7.66</v>
      </c>
    </row>
    <row r="5343" spans="1:7" x14ac:dyDescent="0.2">
      <c r="A5343" s="296" t="s">
        <v>214</v>
      </c>
      <c r="B5343" s="297"/>
      <c r="C5343" s="297"/>
      <c r="D5343" s="297"/>
      <c r="E5343" s="297"/>
      <c r="F5343" s="297"/>
      <c r="G5343" s="298">
        <v>6.9</v>
      </c>
    </row>
    <row r="5344" spans="1:7" x14ac:dyDescent="0.2">
      <c r="A5344" s="296" t="s">
        <v>215</v>
      </c>
      <c r="B5344" s="297"/>
      <c r="C5344" s="297"/>
      <c r="D5344" s="297"/>
      <c r="E5344" s="297"/>
      <c r="F5344" s="297"/>
      <c r="G5344" s="299">
        <v>14.56</v>
      </c>
    </row>
    <row r="5345" spans="1:7" x14ac:dyDescent="0.2">
      <c r="A5345" s="296" t="s">
        <v>2158</v>
      </c>
      <c r="B5345" s="297"/>
      <c r="C5345" s="297"/>
      <c r="D5345" s="297"/>
      <c r="E5345" s="297"/>
      <c r="F5345" s="297"/>
      <c r="G5345" s="298">
        <v>8.8000000002235179</v>
      </c>
    </row>
    <row r="5346" spans="1:7" x14ac:dyDescent="0.2">
      <c r="A5346" s="296" t="s">
        <v>217</v>
      </c>
      <c r="B5346" s="297"/>
      <c r="C5346" s="297"/>
      <c r="D5346" s="297"/>
      <c r="E5346" s="297"/>
      <c r="F5346" s="297"/>
      <c r="G5346" s="298">
        <v>4.91</v>
      </c>
    </row>
    <row r="5347" spans="1:7" x14ac:dyDescent="0.2">
      <c r="A5347" s="296" t="s">
        <v>218</v>
      </c>
      <c r="B5347" s="297"/>
      <c r="C5347" s="297"/>
      <c r="D5347" s="297"/>
      <c r="E5347" s="297"/>
      <c r="F5347" s="297"/>
      <c r="G5347" s="298">
        <v>0</v>
      </c>
    </row>
    <row r="5348" spans="1:7" x14ac:dyDescent="0.2">
      <c r="A5348" s="296" t="s">
        <v>219</v>
      </c>
      <c r="B5348" s="297"/>
      <c r="C5348" s="297"/>
      <c r="D5348" s="297"/>
      <c r="E5348" s="297"/>
      <c r="F5348" s="297"/>
      <c r="G5348" s="298">
        <v>13.709999999999999</v>
      </c>
    </row>
    <row r="5349" spans="1:7" x14ac:dyDescent="0.2">
      <c r="A5349" s="296" t="s">
        <v>220</v>
      </c>
      <c r="B5349" s="297"/>
      <c r="C5349" s="297"/>
      <c r="D5349" s="297"/>
      <c r="E5349" s="297"/>
      <c r="F5349" s="297"/>
      <c r="G5349" s="299">
        <f>ROUND(G5344+G5348,2)</f>
        <v>28.27</v>
      </c>
    </row>
    <row r="5350" spans="1:7" x14ac:dyDescent="0.2">
      <c r="A5350" s="296" t="s">
        <v>221</v>
      </c>
      <c r="B5350" s="297"/>
      <c r="C5350" s="297"/>
      <c r="D5350" s="297"/>
      <c r="E5350" s="297"/>
      <c r="F5350" s="297"/>
      <c r="G5350" s="298">
        <v>12.42</v>
      </c>
    </row>
    <row r="5351" spans="1:7" x14ac:dyDescent="0.2">
      <c r="A5351" s="296" t="s">
        <v>222</v>
      </c>
      <c r="B5351" s="297"/>
      <c r="C5351" s="297"/>
      <c r="D5351" s="297"/>
      <c r="E5351" s="297"/>
      <c r="F5351" s="297"/>
      <c r="G5351" s="299">
        <f>ROUND(G5349*G5350,2)</f>
        <v>351.11</v>
      </c>
    </row>
    <row r="5352" spans="1:7" x14ac:dyDescent="0.2">
      <c r="A5352" s="300"/>
      <c r="B5352" s="301"/>
      <c r="C5352" s="301"/>
      <c r="D5352" s="301"/>
      <c r="E5352" s="301"/>
      <c r="F5352" s="301"/>
      <c r="G5352" s="302"/>
    </row>
    <row r="5353" spans="1:7" x14ac:dyDescent="0.2">
      <c r="A5353" s="287" t="s">
        <v>1544</v>
      </c>
      <c r="B5353" s="288" t="s">
        <v>553</v>
      </c>
      <c r="C5353" s="288"/>
      <c r="D5353" s="288"/>
      <c r="E5353" s="288"/>
      <c r="F5353" s="288"/>
      <c r="G5353" s="289"/>
    </row>
    <row r="5354" spans="1:7" ht="38.25" x14ac:dyDescent="0.2">
      <c r="A5354" s="287" t="s">
        <v>554</v>
      </c>
      <c r="B5354" s="290" t="s">
        <v>555</v>
      </c>
      <c r="C5354" s="291" t="s">
        <v>207</v>
      </c>
      <c r="D5354" s="291" t="s">
        <v>37</v>
      </c>
      <c r="E5354" s="292"/>
      <c r="F5354" s="283"/>
      <c r="G5354" s="293"/>
    </row>
    <row r="5355" spans="1:7" ht="38.25" x14ac:dyDescent="0.2">
      <c r="A5355" s="294">
        <v>44073</v>
      </c>
      <c r="B5355" s="284" t="s">
        <v>1075</v>
      </c>
      <c r="C5355" s="295" t="s">
        <v>224</v>
      </c>
      <c r="D5355" s="295" t="s">
        <v>40</v>
      </c>
      <c r="E5355" s="292">
        <v>1.2749999999999999</v>
      </c>
      <c r="F5355" s="283">
        <v>0.88</v>
      </c>
      <c r="G5355" s="293">
        <v>1.1200000000000001</v>
      </c>
    </row>
    <row r="5356" spans="1:7" ht="25.5" x14ac:dyDescent="0.2">
      <c r="A5356" s="294" t="s">
        <v>1361</v>
      </c>
      <c r="B5356" s="284" t="s">
        <v>1362</v>
      </c>
      <c r="C5356" s="295" t="s">
        <v>207</v>
      </c>
      <c r="D5356" s="295" t="s">
        <v>210</v>
      </c>
      <c r="E5356" s="292">
        <v>10.069900000000001</v>
      </c>
      <c r="F5356" s="283">
        <v>20.55</v>
      </c>
      <c r="G5356" s="293">
        <v>206.92</v>
      </c>
    </row>
    <row r="5357" spans="1:7" ht="25.5" x14ac:dyDescent="0.2">
      <c r="A5357" s="294" t="s">
        <v>1363</v>
      </c>
      <c r="B5357" s="284" t="s">
        <v>1364</v>
      </c>
      <c r="C5357" s="295" t="s">
        <v>207</v>
      </c>
      <c r="D5357" s="295" t="s">
        <v>210</v>
      </c>
      <c r="E5357" s="292">
        <v>2.5175000000000001</v>
      </c>
      <c r="F5357" s="283">
        <v>21.86</v>
      </c>
      <c r="G5357" s="293">
        <v>55.04</v>
      </c>
    </row>
    <row r="5358" spans="1:7" ht="51" x14ac:dyDescent="0.2">
      <c r="A5358" s="294" t="s">
        <v>1365</v>
      </c>
      <c r="B5358" s="284" t="s">
        <v>1366</v>
      </c>
      <c r="C5358" s="295" t="s">
        <v>224</v>
      </c>
      <c r="D5358" s="295" t="s">
        <v>35</v>
      </c>
      <c r="E5358" s="292">
        <v>6.2725</v>
      </c>
      <c r="F5358" s="283">
        <v>0.28999999999999998</v>
      </c>
      <c r="G5358" s="293">
        <v>1.82</v>
      </c>
    </row>
    <row r="5359" spans="1:7" ht="25.5" x14ac:dyDescent="0.2">
      <c r="A5359" s="294" t="s">
        <v>1367</v>
      </c>
      <c r="B5359" s="284" t="s">
        <v>1368</v>
      </c>
      <c r="C5359" s="295" t="s">
        <v>224</v>
      </c>
      <c r="D5359" s="295" t="s">
        <v>39</v>
      </c>
      <c r="E5359" s="292">
        <v>1.5054000000000001</v>
      </c>
      <c r="F5359" s="283">
        <v>43.32</v>
      </c>
      <c r="G5359" s="293">
        <v>65.209999999999994</v>
      </c>
    </row>
    <row r="5360" spans="1:7" ht="38.25" x14ac:dyDescent="0.2">
      <c r="A5360" s="294" t="s">
        <v>1369</v>
      </c>
      <c r="B5360" s="284" t="s">
        <v>1370</v>
      </c>
      <c r="C5360" s="295" t="s">
        <v>224</v>
      </c>
      <c r="D5360" s="295" t="s">
        <v>37</v>
      </c>
      <c r="E5360" s="292">
        <v>1.3</v>
      </c>
      <c r="F5360" s="283">
        <v>237.69</v>
      </c>
      <c r="G5360" s="293">
        <v>309</v>
      </c>
    </row>
    <row r="5361" spans="1:7" ht="38.25" x14ac:dyDescent="0.2">
      <c r="A5361" s="294" t="s">
        <v>1371</v>
      </c>
      <c r="B5361" s="284" t="s">
        <v>1372</v>
      </c>
      <c r="C5361" s="295" t="s">
        <v>224</v>
      </c>
      <c r="D5361" s="295" t="s">
        <v>1373</v>
      </c>
      <c r="E5361" s="292">
        <v>2.1249500000000001</v>
      </c>
      <c r="F5361" s="283">
        <v>43.95</v>
      </c>
      <c r="G5361" s="293">
        <v>93.39</v>
      </c>
    </row>
    <row r="5362" spans="1:7" x14ac:dyDescent="0.2">
      <c r="A5362" s="294" t="s">
        <v>1374</v>
      </c>
      <c r="B5362" s="284" t="s">
        <v>1375</v>
      </c>
      <c r="C5362" s="295" t="s">
        <v>224</v>
      </c>
      <c r="D5362" s="295" t="s">
        <v>39</v>
      </c>
      <c r="E5362" s="292">
        <v>2.4834999999999998</v>
      </c>
      <c r="F5362" s="283">
        <v>35.700000000000003</v>
      </c>
      <c r="G5362" s="293">
        <v>88.66</v>
      </c>
    </row>
    <row r="5363" spans="1:7" x14ac:dyDescent="0.2">
      <c r="A5363" s="296" t="s">
        <v>213</v>
      </c>
      <c r="B5363" s="297"/>
      <c r="C5363" s="297"/>
      <c r="D5363" s="297"/>
      <c r="E5363" s="297"/>
      <c r="F5363" s="297"/>
      <c r="G5363" s="298">
        <v>145.03</v>
      </c>
    </row>
    <row r="5364" spans="1:7" x14ac:dyDescent="0.2">
      <c r="A5364" s="296" t="s">
        <v>214</v>
      </c>
      <c r="B5364" s="297"/>
      <c r="C5364" s="297"/>
      <c r="D5364" s="297"/>
      <c r="E5364" s="297"/>
      <c r="F5364" s="297"/>
      <c r="G5364" s="298">
        <v>676.14</v>
      </c>
    </row>
    <row r="5365" spans="1:7" x14ac:dyDescent="0.2">
      <c r="A5365" s="296" t="s">
        <v>215</v>
      </c>
      <c r="B5365" s="297"/>
      <c r="C5365" s="297"/>
      <c r="D5365" s="297"/>
      <c r="E5365" s="297"/>
      <c r="F5365" s="297"/>
      <c r="G5365" s="299">
        <v>821.17</v>
      </c>
    </row>
    <row r="5366" spans="1:7" x14ac:dyDescent="0.2">
      <c r="A5366" s="296" t="s">
        <v>2158</v>
      </c>
      <c r="B5366" s="297"/>
      <c r="C5366" s="297"/>
      <c r="D5366" s="297"/>
      <c r="E5366" s="297"/>
      <c r="F5366" s="297"/>
      <c r="G5366" s="298">
        <v>166.79</v>
      </c>
    </row>
    <row r="5367" spans="1:7" x14ac:dyDescent="0.2">
      <c r="A5367" s="296" t="s">
        <v>217</v>
      </c>
      <c r="B5367" s="297"/>
      <c r="C5367" s="297"/>
      <c r="D5367" s="297"/>
      <c r="E5367" s="297"/>
      <c r="F5367" s="297"/>
      <c r="G5367" s="298">
        <v>207.47000000000011</v>
      </c>
    </row>
    <row r="5368" spans="1:7" x14ac:dyDescent="0.2">
      <c r="A5368" s="296" t="s">
        <v>218</v>
      </c>
      <c r="B5368" s="297"/>
      <c r="C5368" s="297"/>
      <c r="D5368" s="297"/>
      <c r="E5368" s="297"/>
      <c r="F5368" s="297"/>
      <c r="G5368" s="298">
        <v>0</v>
      </c>
    </row>
    <row r="5369" spans="1:7" x14ac:dyDescent="0.2">
      <c r="A5369" s="296" t="s">
        <v>219</v>
      </c>
      <c r="B5369" s="297"/>
      <c r="C5369" s="297"/>
      <c r="D5369" s="297"/>
      <c r="E5369" s="297"/>
      <c r="F5369" s="297"/>
      <c r="G5369" s="298">
        <v>374.2600000000001</v>
      </c>
    </row>
    <row r="5370" spans="1:7" x14ac:dyDescent="0.2">
      <c r="A5370" s="296" t="s">
        <v>220</v>
      </c>
      <c r="B5370" s="297"/>
      <c r="C5370" s="297"/>
      <c r="D5370" s="297"/>
      <c r="E5370" s="297"/>
      <c r="F5370" s="297"/>
      <c r="G5370" s="299">
        <f>ROUND(G5365+G5369,2)</f>
        <v>1195.43</v>
      </c>
    </row>
    <row r="5371" spans="1:7" x14ac:dyDescent="0.2">
      <c r="A5371" s="296" t="s">
        <v>221</v>
      </c>
      <c r="B5371" s="297"/>
      <c r="C5371" s="297"/>
      <c r="D5371" s="297"/>
      <c r="E5371" s="297"/>
      <c r="F5371" s="297"/>
      <c r="G5371" s="298">
        <v>8.02</v>
      </c>
    </row>
    <row r="5372" spans="1:7" x14ac:dyDescent="0.2">
      <c r="A5372" s="296" t="s">
        <v>222</v>
      </c>
      <c r="B5372" s="297"/>
      <c r="C5372" s="297"/>
      <c r="D5372" s="297"/>
      <c r="E5372" s="297"/>
      <c r="F5372" s="297"/>
      <c r="G5372" s="299">
        <f>ROUND(G5370*G5371,2)</f>
        <v>9587.35</v>
      </c>
    </row>
    <row r="5373" spans="1:7" x14ac:dyDescent="0.2">
      <c r="A5373" s="300"/>
      <c r="B5373" s="301"/>
      <c r="C5373" s="301"/>
      <c r="D5373" s="301"/>
      <c r="E5373" s="301"/>
      <c r="F5373" s="301"/>
      <c r="G5373" s="302"/>
    </row>
    <row r="5374" spans="1:7" x14ac:dyDescent="0.2">
      <c r="A5374" s="287" t="s">
        <v>1545</v>
      </c>
      <c r="B5374" s="288" t="s">
        <v>745</v>
      </c>
      <c r="C5374" s="288"/>
      <c r="D5374" s="288"/>
      <c r="E5374" s="288"/>
      <c r="F5374" s="288"/>
      <c r="G5374" s="289"/>
    </row>
    <row r="5375" spans="1:7" ht="63.75" x14ac:dyDescent="0.2">
      <c r="A5375" s="287" t="s">
        <v>746</v>
      </c>
      <c r="B5375" s="290" t="s">
        <v>747</v>
      </c>
      <c r="C5375" s="291" t="s">
        <v>207</v>
      </c>
      <c r="D5375" s="291" t="s">
        <v>37</v>
      </c>
      <c r="E5375" s="292"/>
      <c r="F5375" s="283"/>
      <c r="G5375" s="293"/>
    </row>
    <row r="5376" spans="1:7" ht="51" x14ac:dyDescent="0.2">
      <c r="A5376" s="294" t="s">
        <v>1376</v>
      </c>
      <c r="B5376" s="284" t="s">
        <v>1377</v>
      </c>
      <c r="C5376" s="295" t="s">
        <v>207</v>
      </c>
      <c r="D5376" s="295" t="s">
        <v>38</v>
      </c>
      <c r="E5376" s="292">
        <v>3.7000000000000002E-3</v>
      </c>
      <c r="F5376" s="283">
        <v>578.03</v>
      </c>
      <c r="G5376" s="293">
        <v>2.14</v>
      </c>
    </row>
    <row r="5377" spans="1:7" x14ac:dyDescent="0.2">
      <c r="A5377" s="294" t="s">
        <v>288</v>
      </c>
      <c r="B5377" s="284" t="s">
        <v>289</v>
      </c>
      <c r="C5377" s="295" t="s">
        <v>207</v>
      </c>
      <c r="D5377" s="295" t="s">
        <v>210</v>
      </c>
      <c r="E5377" s="292">
        <v>0.1394</v>
      </c>
      <c r="F5377" s="283">
        <v>21.66</v>
      </c>
      <c r="G5377" s="293">
        <v>3.02</v>
      </c>
    </row>
    <row r="5378" spans="1:7" ht="25.5" x14ac:dyDescent="0.2">
      <c r="A5378" s="294" t="s">
        <v>246</v>
      </c>
      <c r="B5378" s="284" t="s">
        <v>247</v>
      </c>
      <c r="C5378" s="295" t="s">
        <v>207</v>
      </c>
      <c r="D5378" s="295" t="s">
        <v>210</v>
      </c>
      <c r="E5378" s="292">
        <v>4.65E-2</v>
      </c>
      <c r="F5378" s="283">
        <v>19.41</v>
      </c>
      <c r="G5378" s="293">
        <v>0.9</v>
      </c>
    </row>
    <row r="5379" spans="1:7" x14ac:dyDescent="0.2">
      <c r="A5379" s="296" t="s">
        <v>213</v>
      </c>
      <c r="B5379" s="297"/>
      <c r="C5379" s="297"/>
      <c r="D5379" s="297"/>
      <c r="E5379" s="297"/>
      <c r="F5379" s="297"/>
      <c r="G5379" s="298">
        <v>2.62</v>
      </c>
    </row>
    <row r="5380" spans="1:7" x14ac:dyDescent="0.2">
      <c r="A5380" s="296" t="s">
        <v>214</v>
      </c>
      <c r="B5380" s="297"/>
      <c r="C5380" s="297"/>
      <c r="D5380" s="297"/>
      <c r="E5380" s="297"/>
      <c r="F5380" s="297"/>
      <c r="G5380" s="298">
        <v>3.4399999999999995</v>
      </c>
    </row>
    <row r="5381" spans="1:7" x14ac:dyDescent="0.2">
      <c r="A5381" s="296" t="s">
        <v>215</v>
      </c>
      <c r="B5381" s="297"/>
      <c r="C5381" s="297"/>
      <c r="D5381" s="297"/>
      <c r="E5381" s="297"/>
      <c r="F5381" s="297"/>
      <c r="G5381" s="299">
        <v>6.06</v>
      </c>
    </row>
    <row r="5382" spans="1:7" x14ac:dyDescent="0.2">
      <c r="A5382" s="296" t="s">
        <v>2158</v>
      </c>
      <c r="B5382" s="297"/>
      <c r="C5382" s="297"/>
      <c r="D5382" s="297"/>
      <c r="E5382" s="297"/>
      <c r="F5382" s="297"/>
      <c r="G5382" s="298">
        <v>3.0100000000000007</v>
      </c>
    </row>
    <row r="5383" spans="1:7" x14ac:dyDescent="0.2">
      <c r="A5383" s="296" t="s">
        <v>217</v>
      </c>
      <c r="B5383" s="297"/>
      <c r="C5383" s="297"/>
      <c r="D5383" s="297"/>
      <c r="E5383" s="297"/>
      <c r="F5383" s="297"/>
      <c r="G5383" s="298">
        <v>1.9</v>
      </c>
    </row>
    <row r="5384" spans="1:7" x14ac:dyDescent="0.2">
      <c r="A5384" s="296" t="s">
        <v>218</v>
      </c>
      <c r="B5384" s="297"/>
      <c r="C5384" s="297"/>
      <c r="D5384" s="297"/>
      <c r="E5384" s="297"/>
      <c r="F5384" s="297"/>
      <c r="G5384" s="298">
        <v>0</v>
      </c>
    </row>
    <row r="5385" spans="1:7" x14ac:dyDescent="0.2">
      <c r="A5385" s="296" t="s">
        <v>219</v>
      </c>
      <c r="B5385" s="297"/>
      <c r="C5385" s="297"/>
      <c r="D5385" s="297"/>
      <c r="E5385" s="297"/>
      <c r="F5385" s="297"/>
      <c r="G5385" s="298">
        <v>4.910000000000001</v>
      </c>
    </row>
    <row r="5386" spans="1:7" x14ac:dyDescent="0.2">
      <c r="A5386" s="296" t="s">
        <v>220</v>
      </c>
      <c r="B5386" s="297"/>
      <c r="C5386" s="297"/>
      <c r="D5386" s="297"/>
      <c r="E5386" s="297"/>
      <c r="F5386" s="297"/>
      <c r="G5386" s="299">
        <f>ROUND(G5381+G5385,2)</f>
        <v>10.97</v>
      </c>
    </row>
    <row r="5387" spans="1:7" x14ac:dyDescent="0.2">
      <c r="A5387" s="296" t="s">
        <v>221</v>
      </c>
      <c r="B5387" s="297"/>
      <c r="C5387" s="297"/>
      <c r="D5387" s="297"/>
      <c r="E5387" s="297"/>
      <c r="F5387" s="297"/>
      <c r="G5387" s="298">
        <v>12.3</v>
      </c>
    </row>
    <row r="5388" spans="1:7" x14ac:dyDescent="0.2">
      <c r="A5388" s="296" t="s">
        <v>222</v>
      </c>
      <c r="B5388" s="297"/>
      <c r="C5388" s="297"/>
      <c r="D5388" s="297"/>
      <c r="E5388" s="297"/>
      <c r="F5388" s="297"/>
      <c r="G5388" s="299">
        <f>ROUND(G5386*G5387,2)</f>
        <v>134.93</v>
      </c>
    </row>
    <row r="5389" spans="1:7" x14ac:dyDescent="0.2">
      <c r="A5389" s="300"/>
      <c r="B5389" s="301"/>
      <c r="C5389" s="301"/>
      <c r="D5389" s="301"/>
      <c r="E5389" s="301"/>
      <c r="F5389" s="301"/>
      <c r="G5389" s="302"/>
    </row>
    <row r="5390" spans="1:7" ht="38.25" x14ac:dyDescent="0.2">
      <c r="A5390" s="287" t="s">
        <v>516</v>
      </c>
      <c r="B5390" s="290" t="s">
        <v>517</v>
      </c>
      <c r="C5390" s="291" t="s">
        <v>207</v>
      </c>
      <c r="D5390" s="291" t="s">
        <v>37</v>
      </c>
      <c r="E5390" s="292"/>
      <c r="F5390" s="283"/>
      <c r="G5390" s="293"/>
    </row>
    <row r="5391" spans="1:7" ht="25.5" x14ac:dyDescent="0.2">
      <c r="A5391" s="294">
        <v>6085</v>
      </c>
      <c r="B5391" s="284" t="s">
        <v>1186</v>
      </c>
      <c r="C5391" s="295" t="s">
        <v>224</v>
      </c>
      <c r="D5391" s="295" t="s">
        <v>315</v>
      </c>
      <c r="E5391" s="292">
        <v>0.1666</v>
      </c>
      <c r="F5391" s="283">
        <v>12.51</v>
      </c>
      <c r="G5391" s="293">
        <v>2.08</v>
      </c>
    </row>
    <row r="5392" spans="1:7" x14ac:dyDescent="0.2">
      <c r="A5392" s="294" t="s">
        <v>403</v>
      </c>
      <c r="B5392" s="284" t="s">
        <v>404</v>
      </c>
      <c r="C5392" s="295" t="s">
        <v>207</v>
      </c>
      <c r="D5392" s="295" t="s">
        <v>210</v>
      </c>
      <c r="E5392" s="292">
        <v>6.6600000000000006E-2</v>
      </c>
      <c r="F5392" s="283">
        <v>23.33</v>
      </c>
      <c r="G5392" s="293">
        <v>1.55</v>
      </c>
    </row>
    <row r="5393" spans="1:7" ht="25.5" x14ac:dyDescent="0.2">
      <c r="A5393" s="294" t="s">
        <v>246</v>
      </c>
      <c r="B5393" s="284" t="s">
        <v>247</v>
      </c>
      <c r="C5393" s="295" t="s">
        <v>207</v>
      </c>
      <c r="D5393" s="295" t="s">
        <v>210</v>
      </c>
      <c r="E5393" s="292">
        <v>2.2200000000000001E-2</v>
      </c>
      <c r="F5393" s="283">
        <v>19.41</v>
      </c>
      <c r="G5393" s="293">
        <v>0.43</v>
      </c>
    </row>
    <row r="5394" spans="1:7" x14ac:dyDescent="0.2">
      <c r="A5394" s="296" t="s">
        <v>213</v>
      </c>
      <c r="B5394" s="297"/>
      <c r="C5394" s="297"/>
      <c r="D5394" s="297"/>
      <c r="E5394" s="297"/>
      <c r="F5394" s="297"/>
      <c r="G5394" s="298">
        <v>1.05</v>
      </c>
    </row>
    <row r="5395" spans="1:7" x14ac:dyDescent="0.2">
      <c r="A5395" s="296" t="s">
        <v>214</v>
      </c>
      <c r="B5395" s="297"/>
      <c r="C5395" s="297"/>
      <c r="D5395" s="297"/>
      <c r="E5395" s="297"/>
      <c r="F5395" s="297"/>
      <c r="G5395" s="298">
        <v>3.0200000000000005</v>
      </c>
    </row>
    <row r="5396" spans="1:7" x14ac:dyDescent="0.2">
      <c r="A5396" s="296" t="s">
        <v>215</v>
      </c>
      <c r="B5396" s="297"/>
      <c r="C5396" s="297"/>
      <c r="D5396" s="297"/>
      <c r="E5396" s="297"/>
      <c r="F5396" s="297"/>
      <c r="G5396" s="299">
        <v>4.07</v>
      </c>
    </row>
    <row r="5397" spans="1:7" x14ac:dyDescent="0.2">
      <c r="A5397" s="296" t="s">
        <v>2158</v>
      </c>
      <c r="B5397" s="297"/>
      <c r="C5397" s="297"/>
      <c r="D5397" s="297"/>
      <c r="E5397" s="297"/>
      <c r="F5397" s="297"/>
      <c r="G5397" s="298">
        <v>1.1999999999999995</v>
      </c>
    </row>
    <row r="5398" spans="1:7" x14ac:dyDescent="0.2">
      <c r="A5398" s="296" t="s">
        <v>217</v>
      </c>
      <c r="B5398" s="297"/>
      <c r="C5398" s="297"/>
      <c r="D5398" s="297"/>
      <c r="E5398" s="297"/>
      <c r="F5398" s="297"/>
      <c r="G5398" s="298">
        <v>1.1100000000000001</v>
      </c>
    </row>
    <row r="5399" spans="1:7" x14ac:dyDescent="0.2">
      <c r="A5399" s="296" t="s">
        <v>218</v>
      </c>
      <c r="B5399" s="297"/>
      <c r="C5399" s="297"/>
      <c r="D5399" s="297"/>
      <c r="E5399" s="297"/>
      <c r="F5399" s="297"/>
      <c r="G5399" s="298">
        <v>0</v>
      </c>
    </row>
    <row r="5400" spans="1:7" x14ac:dyDescent="0.2">
      <c r="A5400" s="296" t="s">
        <v>219</v>
      </c>
      <c r="B5400" s="297"/>
      <c r="C5400" s="297"/>
      <c r="D5400" s="297"/>
      <c r="E5400" s="297"/>
      <c r="F5400" s="297"/>
      <c r="G5400" s="298">
        <v>2.3099999999999996</v>
      </c>
    </row>
    <row r="5401" spans="1:7" x14ac:dyDescent="0.2">
      <c r="A5401" s="296" t="s">
        <v>220</v>
      </c>
      <c r="B5401" s="297"/>
      <c r="C5401" s="297"/>
      <c r="D5401" s="297"/>
      <c r="E5401" s="297"/>
      <c r="F5401" s="297"/>
      <c r="G5401" s="299">
        <f>ROUND(G5396+G5400,2)</f>
        <v>6.38</v>
      </c>
    </row>
    <row r="5402" spans="1:7" x14ac:dyDescent="0.2">
      <c r="A5402" s="296" t="s">
        <v>221</v>
      </c>
      <c r="B5402" s="297"/>
      <c r="C5402" s="297"/>
      <c r="D5402" s="297"/>
      <c r="E5402" s="297"/>
      <c r="F5402" s="297"/>
      <c r="G5402" s="298">
        <v>12.3</v>
      </c>
    </row>
    <row r="5403" spans="1:7" x14ac:dyDescent="0.2">
      <c r="A5403" s="296" t="s">
        <v>222</v>
      </c>
      <c r="B5403" s="297"/>
      <c r="C5403" s="297"/>
      <c r="D5403" s="297"/>
      <c r="E5403" s="297"/>
      <c r="F5403" s="297"/>
      <c r="G5403" s="299">
        <f>ROUND(G5401*G5402,2)</f>
        <v>78.47</v>
      </c>
    </row>
    <row r="5404" spans="1:7" x14ac:dyDescent="0.2">
      <c r="A5404" s="300"/>
      <c r="B5404" s="301"/>
      <c r="C5404" s="301"/>
      <c r="D5404" s="301"/>
      <c r="E5404" s="301"/>
      <c r="F5404" s="301"/>
      <c r="G5404" s="302"/>
    </row>
    <row r="5405" spans="1:7" ht="38.25" x14ac:dyDescent="0.2">
      <c r="A5405" s="287" t="s">
        <v>520</v>
      </c>
      <c r="B5405" s="290" t="s">
        <v>521</v>
      </c>
      <c r="C5405" s="291" t="s">
        <v>207</v>
      </c>
      <c r="D5405" s="291" t="s">
        <v>37</v>
      </c>
      <c r="E5405" s="292"/>
      <c r="F5405" s="283"/>
      <c r="G5405" s="293"/>
    </row>
    <row r="5406" spans="1:7" ht="25.5" x14ac:dyDescent="0.2">
      <c r="A5406" s="294">
        <v>7356</v>
      </c>
      <c r="B5406" s="284" t="s">
        <v>1052</v>
      </c>
      <c r="C5406" s="295" t="s">
        <v>224</v>
      </c>
      <c r="D5406" s="295" t="s">
        <v>315</v>
      </c>
      <c r="E5406" s="292">
        <v>0.22850000000000001</v>
      </c>
      <c r="F5406" s="283">
        <v>33.590000000000003</v>
      </c>
      <c r="G5406" s="293">
        <v>7.68</v>
      </c>
    </row>
    <row r="5407" spans="1:7" x14ac:dyDescent="0.2">
      <c r="A5407" s="294" t="s">
        <v>403</v>
      </c>
      <c r="B5407" s="284" t="s">
        <v>404</v>
      </c>
      <c r="C5407" s="295" t="s">
        <v>207</v>
      </c>
      <c r="D5407" s="295" t="s">
        <v>210</v>
      </c>
      <c r="E5407" s="292">
        <v>0.16309999999999999</v>
      </c>
      <c r="F5407" s="283">
        <v>23.33</v>
      </c>
      <c r="G5407" s="293">
        <v>3.8</v>
      </c>
    </row>
    <row r="5408" spans="1:7" ht="25.5" x14ac:dyDescent="0.2">
      <c r="A5408" s="294" t="s">
        <v>246</v>
      </c>
      <c r="B5408" s="284" t="s">
        <v>247</v>
      </c>
      <c r="C5408" s="295" t="s">
        <v>207</v>
      </c>
      <c r="D5408" s="295" t="s">
        <v>210</v>
      </c>
      <c r="E5408" s="292">
        <v>5.4399999999999997E-2</v>
      </c>
      <c r="F5408" s="283">
        <v>19.41</v>
      </c>
      <c r="G5408" s="293">
        <v>1.06</v>
      </c>
    </row>
    <row r="5409" spans="1:7" x14ac:dyDescent="0.2">
      <c r="A5409" s="296" t="s">
        <v>213</v>
      </c>
      <c r="B5409" s="297"/>
      <c r="C5409" s="297"/>
      <c r="D5409" s="297"/>
      <c r="E5409" s="297"/>
      <c r="F5409" s="297"/>
      <c r="G5409" s="298">
        <v>2.56</v>
      </c>
    </row>
    <row r="5410" spans="1:7" x14ac:dyDescent="0.2">
      <c r="A5410" s="296" t="s">
        <v>214</v>
      </c>
      <c r="B5410" s="297"/>
      <c r="C5410" s="297"/>
      <c r="D5410" s="297"/>
      <c r="E5410" s="297"/>
      <c r="F5410" s="297"/>
      <c r="G5410" s="298">
        <v>9.9799999999999986</v>
      </c>
    </row>
    <row r="5411" spans="1:7" x14ac:dyDescent="0.2">
      <c r="A5411" s="296" t="s">
        <v>215</v>
      </c>
      <c r="B5411" s="297"/>
      <c r="C5411" s="297"/>
      <c r="D5411" s="297"/>
      <c r="E5411" s="297"/>
      <c r="F5411" s="297"/>
      <c r="G5411" s="299">
        <v>12.54</v>
      </c>
    </row>
    <row r="5412" spans="1:7" x14ac:dyDescent="0.2">
      <c r="A5412" s="296" t="s">
        <v>2158</v>
      </c>
      <c r="B5412" s="297"/>
      <c r="C5412" s="297"/>
      <c r="D5412" s="297"/>
      <c r="E5412" s="297"/>
      <c r="F5412" s="297"/>
      <c r="G5412" s="298">
        <v>2.94</v>
      </c>
    </row>
    <row r="5413" spans="1:7" x14ac:dyDescent="0.2">
      <c r="A5413" s="296" t="s">
        <v>217</v>
      </c>
      <c r="B5413" s="297"/>
      <c r="C5413" s="297"/>
      <c r="D5413" s="297"/>
      <c r="E5413" s="297"/>
      <c r="F5413" s="297"/>
      <c r="G5413" s="298">
        <v>3.2500000000000018</v>
      </c>
    </row>
    <row r="5414" spans="1:7" x14ac:dyDescent="0.2">
      <c r="A5414" s="296" t="s">
        <v>218</v>
      </c>
      <c r="B5414" s="297"/>
      <c r="C5414" s="297"/>
      <c r="D5414" s="297"/>
      <c r="E5414" s="297"/>
      <c r="F5414" s="297"/>
      <c r="G5414" s="298">
        <v>0</v>
      </c>
    </row>
    <row r="5415" spans="1:7" x14ac:dyDescent="0.2">
      <c r="A5415" s="296" t="s">
        <v>219</v>
      </c>
      <c r="B5415" s="297"/>
      <c r="C5415" s="297"/>
      <c r="D5415" s="297"/>
      <c r="E5415" s="297"/>
      <c r="F5415" s="297"/>
      <c r="G5415" s="298">
        <v>6.1900000000000013</v>
      </c>
    </row>
    <row r="5416" spans="1:7" x14ac:dyDescent="0.2">
      <c r="A5416" s="296" t="s">
        <v>220</v>
      </c>
      <c r="B5416" s="297"/>
      <c r="C5416" s="297"/>
      <c r="D5416" s="297"/>
      <c r="E5416" s="297"/>
      <c r="F5416" s="297"/>
      <c r="G5416" s="299">
        <f>ROUND(G5411+G5415,2)</f>
        <v>18.73</v>
      </c>
    </row>
    <row r="5417" spans="1:7" x14ac:dyDescent="0.2">
      <c r="A5417" s="296" t="s">
        <v>221</v>
      </c>
      <c r="B5417" s="297"/>
      <c r="C5417" s="297"/>
      <c r="D5417" s="297"/>
      <c r="E5417" s="297"/>
      <c r="F5417" s="297"/>
      <c r="G5417" s="298">
        <v>12.3</v>
      </c>
    </row>
    <row r="5418" spans="1:7" x14ac:dyDescent="0.2">
      <c r="A5418" s="296" t="s">
        <v>222</v>
      </c>
      <c r="B5418" s="297"/>
      <c r="C5418" s="297"/>
      <c r="D5418" s="297"/>
      <c r="E5418" s="297"/>
      <c r="F5418" s="297"/>
      <c r="G5418" s="299">
        <f>ROUND(G5416*G5417,2)</f>
        <v>230.38</v>
      </c>
    </row>
    <row r="5419" spans="1:7" x14ac:dyDescent="0.2">
      <c r="A5419" s="300"/>
      <c r="B5419" s="301"/>
      <c r="C5419" s="301"/>
      <c r="D5419" s="301"/>
      <c r="E5419" s="301"/>
      <c r="F5419" s="301"/>
      <c r="G5419" s="302"/>
    </row>
    <row r="5420" spans="1:7" ht="38.25" x14ac:dyDescent="0.2">
      <c r="A5420" s="287" t="s">
        <v>524</v>
      </c>
      <c r="B5420" s="290" t="s">
        <v>525</v>
      </c>
      <c r="C5420" s="291" t="s">
        <v>207</v>
      </c>
      <c r="D5420" s="291" t="s">
        <v>37</v>
      </c>
      <c r="E5420" s="292"/>
      <c r="F5420" s="283"/>
      <c r="G5420" s="293"/>
    </row>
    <row r="5421" spans="1:7" ht="25.5" x14ac:dyDescent="0.2">
      <c r="A5421" s="294">
        <v>3767</v>
      </c>
      <c r="B5421" s="284" t="s">
        <v>1352</v>
      </c>
      <c r="C5421" s="295" t="s">
        <v>224</v>
      </c>
      <c r="D5421" s="295" t="s">
        <v>35</v>
      </c>
      <c r="E5421" s="292">
        <v>8.0199999999999994E-2</v>
      </c>
      <c r="F5421" s="283">
        <v>1.35</v>
      </c>
      <c r="G5421" s="293">
        <v>0.11</v>
      </c>
    </row>
    <row r="5422" spans="1:7" ht="25.5" x14ac:dyDescent="0.2">
      <c r="A5422" s="294">
        <v>43626</v>
      </c>
      <c r="B5422" s="284" t="s">
        <v>1353</v>
      </c>
      <c r="C5422" s="295" t="s">
        <v>224</v>
      </c>
      <c r="D5422" s="295" t="s">
        <v>39</v>
      </c>
      <c r="E5422" s="292">
        <v>1.3389</v>
      </c>
      <c r="F5422" s="283">
        <v>4</v>
      </c>
      <c r="G5422" s="293">
        <v>5.36</v>
      </c>
    </row>
    <row r="5423" spans="1:7" x14ac:dyDescent="0.2">
      <c r="A5423" s="294" t="s">
        <v>403</v>
      </c>
      <c r="B5423" s="284" t="s">
        <v>404</v>
      </c>
      <c r="C5423" s="295" t="s">
        <v>207</v>
      </c>
      <c r="D5423" s="295" t="s">
        <v>210</v>
      </c>
      <c r="E5423" s="292">
        <v>0.36099999999999999</v>
      </c>
      <c r="F5423" s="283">
        <v>23.33</v>
      </c>
      <c r="G5423" s="293">
        <v>8.42</v>
      </c>
    </row>
    <row r="5424" spans="1:7" ht="25.5" x14ac:dyDescent="0.2">
      <c r="A5424" s="294" t="s">
        <v>246</v>
      </c>
      <c r="B5424" s="284" t="s">
        <v>247</v>
      </c>
      <c r="C5424" s="295" t="s">
        <v>207</v>
      </c>
      <c r="D5424" s="295" t="s">
        <v>210</v>
      </c>
      <c r="E5424" s="292">
        <v>0.1203</v>
      </c>
      <c r="F5424" s="283">
        <v>19.41</v>
      </c>
      <c r="G5424" s="293">
        <v>2.34</v>
      </c>
    </row>
    <row r="5425" spans="1:7" x14ac:dyDescent="0.2">
      <c r="A5425" s="296" t="s">
        <v>213</v>
      </c>
      <c r="B5425" s="297"/>
      <c r="C5425" s="297"/>
      <c r="D5425" s="297"/>
      <c r="E5425" s="297"/>
      <c r="F5425" s="297"/>
      <c r="G5425" s="298">
        <v>5.66</v>
      </c>
    </row>
    <row r="5426" spans="1:7" x14ac:dyDescent="0.2">
      <c r="A5426" s="296" t="s">
        <v>214</v>
      </c>
      <c r="B5426" s="297"/>
      <c r="C5426" s="297"/>
      <c r="D5426" s="297"/>
      <c r="E5426" s="297"/>
      <c r="F5426" s="297"/>
      <c r="G5426" s="298">
        <v>10.559999999999999</v>
      </c>
    </row>
    <row r="5427" spans="1:7" x14ac:dyDescent="0.2">
      <c r="A5427" s="296" t="s">
        <v>215</v>
      </c>
      <c r="B5427" s="297"/>
      <c r="C5427" s="297"/>
      <c r="D5427" s="297"/>
      <c r="E5427" s="297"/>
      <c r="F5427" s="297"/>
      <c r="G5427" s="299">
        <v>16.22</v>
      </c>
    </row>
    <row r="5428" spans="1:7" x14ac:dyDescent="0.2">
      <c r="A5428" s="296" t="s">
        <v>2158</v>
      </c>
      <c r="B5428" s="297"/>
      <c r="C5428" s="297"/>
      <c r="D5428" s="297"/>
      <c r="E5428" s="297"/>
      <c r="F5428" s="297"/>
      <c r="G5428" s="298">
        <v>6.5200000000000031</v>
      </c>
    </row>
    <row r="5429" spans="1:7" x14ac:dyDescent="0.2">
      <c r="A5429" s="296" t="s">
        <v>217</v>
      </c>
      <c r="B5429" s="297"/>
      <c r="C5429" s="297"/>
      <c r="D5429" s="297"/>
      <c r="E5429" s="297"/>
      <c r="F5429" s="297"/>
      <c r="G5429" s="298">
        <v>4.7699999999999996</v>
      </c>
    </row>
    <row r="5430" spans="1:7" x14ac:dyDescent="0.2">
      <c r="A5430" s="296" t="s">
        <v>218</v>
      </c>
      <c r="B5430" s="297"/>
      <c r="C5430" s="297"/>
      <c r="D5430" s="297"/>
      <c r="E5430" s="297"/>
      <c r="F5430" s="297"/>
      <c r="G5430" s="298">
        <v>0</v>
      </c>
    </row>
    <row r="5431" spans="1:7" x14ac:dyDescent="0.2">
      <c r="A5431" s="296" t="s">
        <v>219</v>
      </c>
      <c r="B5431" s="297"/>
      <c r="C5431" s="297"/>
      <c r="D5431" s="297"/>
      <c r="E5431" s="297"/>
      <c r="F5431" s="297"/>
      <c r="G5431" s="298">
        <v>11.290000000000003</v>
      </c>
    </row>
    <row r="5432" spans="1:7" x14ac:dyDescent="0.2">
      <c r="A5432" s="296" t="s">
        <v>220</v>
      </c>
      <c r="B5432" s="297"/>
      <c r="C5432" s="297"/>
      <c r="D5432" s="297"/>
      <c r="E5432" s="297"/>
      <c r="F5432" s="297"/>
      <c r="G5432" s="299">
        <f>ROUND(G5427+G5431,2)</f>
        <v>27.51</v>
      </c>
    </row>
    <row r="5433" spans="1:7" x14ac:dyDescent="0.2">
      <c r="A5433" s="296" t="s">
        <v>221</v>
      </c>
      <c r="B5433" s="297"/>
      <c r="C5433" s="297"/>
      <c r="D5433" s="297"/>
      <c r="E5433" s="297"/>
      <c r="F5433" s="297"/>
      <c r="G5433" s="298">
        <v>12.3</v>
      </c>
    </row>
    <row r="5434" spans="1:7" x14ac:dyDescent="0.2">
      <c r="A5434" s="296" t="s">
        <v>222</v>
      </c>
      <c r="B5434" s="297"/>
      <c r="C5434" s="297"/>
      <c r="D5434" s="297"/>
      <c r="E5434" s="297"/>
      <c r="F5434" s="297"/>
      <c r="G5434" s="299">
        <f>ROUND(G5432*G5433,2)</f>
        <v>338.37</v>
      </c>
    </row>
    <row r="5435" spans="1:7" x14ac:dyDescent="0.2">
      <c r="A5435" s="300"/>
      <c r="B5435" s="301"/>
      <c r="C5435" s="301"/>
      <c r="D5435" s="301"/>
      <c r="E5435" s="301"/>
      <c r="F5435" s="301"/>
      <c r="G5435" s="302"/>
    </row>
    <row r="5436" spans="1:7" ht="76.5" x14ac:dyDescent="0.2">
      <c r="A5436" s="287" t="s">
        <v>748</v>
      </c>
      <c r="B5436" s="290" t="s">
        <v>749</v>
      </c>
      <c r="C5436" s="291" t="s">
        <v>207</v>
      </c>
      <c r="D5436" s="291" t="s">
        <v>37</v>
      </c>
      <c r="E5436" s="292"/>
      <c r="F5436" s="283"/>
      <c r="G5436" s="293"/>
    </row>
    <row r="5437" spans="1:7" ht="38.25" x14ac:dyDescent="0.2">
      <c r="A5437" s="294" t="s">
        <v>1378</v>
      </c>
      <c r="B5437" s="284" t="s">
        <v>1379</v>
      </c>
      <c r="C5437" s="295" t="s">
        <v>207</v>
      </c>
      <c r="D5437" s="295" t="s">
        <v>38</v>
      </c>
      <c r="E5437" s="292">
        <v>3.04E-2</v>
      </c>
      <c r="F5437" s="283">
        <v>1736</v>
      </c>
      <c r="G5437" s="293">
        <v>52.77</v>
      </c>
    </row>
    <row r="5438" spans="1:7" x14ac:dyDescent="0.2">
      <c r="A5438" s="294" t="s">
        <v>288</v>
      </c>
      <c r="B5438" s="284" t="s">
        <v>289</v>
      </c>
      <c r="C5438" s="295" t="s">
        <v>207</v>
      </c>
      <c r="D5438" s="295" t="s">
        <v>210</v>
      </c>
      <c r="E5438" s="292">
        <v>0.3412</v>
      </c>
      <c r="F5438" s="283">
        <v>21.66</v>
      </c>
      <c r="G5438" s="293">
        <v>7.39</v>
      </c>
    </row>
    <row r="5439" spans="1:7" ht="25.5" x14ac:dyDescent="0.2">
      <c r="A5439" s="294" t="s">
        <v>246</v>
      </c>
      <c r="B5439" s="284" t="s">
        <v>247</v>
      </c>
      <c r="C5439" s="295" t="s">
        <v>207</v>
      </c>
      <c r="D5439" s="295" t="s">
        <v>210</v>
      </c>
      <c r="E5439" s="292">
        <v>4.2599999999999999E-2</v>
      </c>
      <c r="F5439" s="283">
        <v>19.41</v>
      </c>
      <c r="G5439" s="293">
        <v>0.83</v>
      </c>
    </row>
    <row r="5440" spans="1:7" x14ac:dyDescent="0.2">
      <c r="A5440" s="296" t="s">
        <v>213</v>
      </c>
      <c r="B5440" s="297"/>
      <c r="C5440" s="297"/>
      <c r="D5440" s="297"/>
      <c r="E5440" s="297"/>
      <c r="F5440" s="297"/>
      <c r="G5440" s="298">
        <v>6.22</v>
      </c>
    </row>
    <row r="5441" spans="1:7" x14ac:dyDescent="0.2">
      <c r="A5441" s="296" t="s">
        <v>214</v>
      </c>
      <c r="B5441" s="297"/>
      <c r="C5441" s="297"/>
      <c r="D5441" s="297"/>
      <c r="E5441" s="297"/>
      <c r="F5441" s="297"/>
      <c r="G5441" s="298">
        <v>54.77</v>
      </c>
    </row>
    <row r="5442" spans="1:7" x14ac:dyDescent="0.2">
      <c r="A5442" s="296" t="s">
        <v>215</v>
      </c>
      <c r="B5442" s="297"/>
      <c r="C5442" s="297"/>
      <c r="D5442" s="297"/>
      <c r="E5442" s="297"/>
      <c r="F5442" s="297"/>
      <c r="G5442" s="299">
        <v>60.99</v>
      </c>
    </row>
    <row r="5443" spans="1:7" x14ac:dyDescent="0.2">
      <c r="A5443" s="296" t="s">
        <v>2158</v>
      </c>
      <c r="B5443" s="297"/>
      <c r="C5443" s="297"/>
      <c r="D5443" s="297"/>
      <c r="E5443" s="297"/>
      <c r="F5443" s="297"/>
      <c r="G5443" s="298">
        <v>7.16</v>
      </c>
    </row>
    <row r="5444" spans="1:7" x14ac:dyDescent="0.2">
      <c r="A5444" s="296" t="s">
        <v>217</v>
      </c>
      <c r="B5444" s="297"/>
      <c r="C5444" s="297"/>
      <c r="D5444" s="297"/>
      <c r="E5444" s="297"/>
      <c r="F5444" s="297"/>
      <c r="G5444" s="298">
        <v>14.309999999999993</v>
      </c>
    </row>
    <row r="5445" spans="1:7" x14ac:dyDescent="0.2">
      <c r="A5445" s="296" t="s">
        <v>218</v>
      </c>
      <c r="B5445" s="297"/>
      <c r="C5445" s="297"/>
      <c r="D5445" s="297"/>
      <c r="E5445" s="297"/>
      <c r="F5445" s="297"/>
      <c r="G5445" s="298">
        <v>0</v>
      </c>
    </row>
    <row r="5446" spans="1:7" x14ac:dyDescent="0.2">
      <c r="A5446" s="296" t="s">
        <v>219</v>
      </c>
      <c r="B5446" s="297"/>
      <c r="C5446" s="297"/>
      <c r="D5446" s="297"/>
      <c r="E5446" s="297"/>
      <c r="F5446" s="297"/>
      <c r="G5446" s="298">
        <v>21.469999999999992</v>
      </c>
    </row>
    <row r="5447" spans="1:7" x14ac:dyDescent="0.2">
      <c r="A5447" s="296" t="s">
        <v>220</v>
      </c>
      <c r="B5447" s="297"/>
      <c r="C5447" s="297"/>
      <c r="D5447" s="297"/>
      <c r="E5447" s="297"/>
      <c r="F5447" s="297"/>
      <c r="G5447" s="299">
        <f>ROUND(G5442+G5446,2)</f>
        <v>82.46</v>
      </c>
    </row>
    <row r="5448" spans="1:7" x14ac:dyDescent="0.2">
      <c r="A5448" s="296" t="s">
        <v>221</v>
      </c>
      <c r="B5448" s="297"/>
      <c r="C5448" s="297"/>
      <c r="D5448" s="297"/>
      <c r="E5448" s="297"/>
      <c r="F5448" s="297"/>
      <c r="G5448" s="298">
        <v>12.3</v>
      </c>
    </row>
    <row r="5449" spans="1:7" x14ac:dyDescent="0.2">
      <c r="A5449" s="296" t="s">
        <v>222</v>
      </c>
      <c r="B5449" s="297"/>
      <c r="C5449" s="297"/>
      <c r="D5449" s="297"/>
      <c r="E5449" s="297"/>
      <c r="F5449" s="297"/>
      <c r="G5449" s="299">
        <f>ROUND(G5447*G5448,2)</f>
        <v>1014.26</v>
      </c>
    </row>
    <row r="5450" spans="1:7" x14ac:dyDescent="0.2">
      <c r="A5450" s="300"/>
      <c r="B5450" s="301"/>
      <c r="C5450" s="301"/>
      <c r="D5450" s="301"/>
      <c r="E5450" s="301"/>
      <c r="F5450" s="301"/>
      <c r="G5450" s="302"/>
    </row>
    <row r="5451" spans="1:7" ht="25.5" x14ac:dyDescent="0.2">
      <c r="A5451" s="287" t="s">
        <v>1973</v>
      </c>
      <c r="B5451" s="290" t="s">
        <v>1974</v>
      </c>
      <c r="C5451" s="291" t="s">
        <v>207</v>
      </c>
      <c r="D5451" s="291" t="s">
        <v>40</v>
      </c>
      <c r="E5451" s="292"/>
      <c r="F5451" s="283"/>
      <c r="G5451" s="293"/>
    </row>
    <row r="5452" spans="1:7" x14ac:dyDescent="0.2">
      <c r="A5452" s="294" t="s">
        <v>1975</v>
      </c>
      <c r="B5452" s="284" t="s">
        <v>1976</v>
      </c>
      <c r="C5452" s="295" t="s">
        <v>224</v>
      </c>
      <c r="D5452" s="295" t="s">
        <v>38</v>
      </c>
      <c r="E5452" s="292">
        <v>6.4000000000000001E-2</v>
      </c>
      <c r="F5452" s="283">
        <v>175.01</v>
      </c>
      <c r="G5452" s="293">
        <v>11.2</v>
      </c>
    </row>
    <row r="5453" spans="1:7" x14ac:dyDescent="0.2">
      <c r="A5453" s="294" t="s">
        <v>1977</v>
      </c>
      <c r="B5453" s="284" t="s">
        <v>1978</v>
      </c>
      <c r="C5453" s="295" t="s">
        <v>259</v>
      </c>
      <c r="D5453" s="295" t="s">
        <v>38</v>
      </c>
      <c r="E5453" s="292">
        <v>2.6499999999999999E-2</v>
      </c>
      <c r="F5453" s="283">
        <v>398.64</v>
      </c>
      <c r="G5453" s="293">
        <v>10.56</v>
      </c>
    </row>
    <row r="5454" spans="1:7" x14ac:dyDescent="0.2">
      <c r="A5454" s="294">
        <v>1106</v>
      </c>
      <c r="B5454" s="284" t="s">
        <v>397</v>
      </c>
      <c r="C5454" s="295" t="s">
        <v>224</v>
      </c>
      <c r="D5454" s="295" t="s">
        <v>39</v>
      </c>
      <c r="E5454" s="292">
        <v>1.52</v>
      </c>
      <c r="F5454" s="283">
        <v>1.1399999999999999</v>
      </c>
      <c r="G5454" s="293">
        <v>1.73</v>
      </c>
    </row>
    <row r="5455" spans="1:7" x14ac:dyDescent="0.2">
      <c r="A5455" s="294">
        <v>1379</v>
      </c>
      <c r="B5455" s="284" t="s">
        <v>379</v>
      </c>
      <c r="C5455" s="295" t="s">
        <v>224</v>
      </c>
      <c r="D5455" s="295" t="s">
        <v>39</v>
      </c>
      <c r="E5455" s="292">
        <v>21</v>
      </c>
      <c r="F5455" s="283">
        <v>0.67</v>
      </c>
      <c r="G5455" s="293">
        <v>14.07</v>
      </c>
    </row>
    <row r="5456" spans="1:7" ht="38.25" x14ac:dyDescent="0.2">
      <c r="A5456" s="294" t="s">
        <v>1979</v>
      </c>
      <c r="B5456" s="284" t="s">
        <v>1980</v>
      </c>
      <c r="C5456" s="295" t="s">
        <v>224</v>
      </c>
      <c r="D5456" s="295" t="s">
        <v>39</v>
      </c>
      <c r="E5456" s="292">
        <v>0.19</v>
      </c>
      <c r="F5456" s="283">
        <v>90.47</v>
      </c>
      <c r="G5456" s="293">
        <v>17.190000000000001</v>
      </c>
    </row>
    <row r="5457" spans="1:7" ht="25.5" x14ac:dyDescent="0.2">
      <c r="A5457" s="294">
        <v>25070</v>
      </c>
      <c r="B5457" s="284" t="s">
        <v>1981</v>
      </c>
      <c r="C5457" s="295" t="s">
        <v>224</v>
      </c>
      <c r="D5457" s="295" t="s">
        <v>35</v>
      </c>
      <c r="E5457" s="292">
        <v>13</v>
      </c>
      <c r="F5457" s="283">
        <v>4.29</v>
      </c>
      <c r="G5457" s="293">
        <v>55.77</v>
      </c>
    </row>
    <row r="5458" spans="1:7" x14ac:dyDescent="0.2">
      <c r="A5458" s="294">
        <v>34</v>
      </c>
      <c r="B5458" s="284" t="s">
        <v>399</v>
      </c>
      <c r="C5458" s="295" t="s">
        <v>224</v>
      </c>
      <c r="D5458" s="295" t="s">
        <v>39</v>
      </c>
      <c r="E5458" s="292">
        <v>17.48</v>
      </c>
      <c r="F5458" s="283">
        <v>6.23</v>
      </c>
      <c r="G5458" s="293">
        <v>108.9</v>
      </c>
    </row>
    <row r="5459" spans="1:7" ht="63.75" x14ac:dyDescent="0.2">
      <c r="A5459" s="294">
        <v>38052</v>
      </c>
      <c r="B5459" s="284" t="s">
        <v>1982</v>
      </c>
      <c r="C5459" s="295" t="s">
        <v>224</v>
      </c>
      <c r="D5459" s="295" t="s">
        <v>40</v>
      </c>
      <c r="E5459" s="292">
        <v>1.05</v>
      </c>
      <c r="F5459" s="283">
        <v>11.02</v>
      </c>
      <c r="G5459" s="293">
        <v>11.57</v>
      </c>
    </row>
    <row r="5460" spans="1:7" ht="51" x14ac:dyDescent="0.2">
      <c r="A5460" s="294">
        <v>38404</v>
      </c>
      <c r="B5460" s="284" t="s">
        <v>1983</v>
      </c>
      <c r="C5460" s="295" t="s">
        <v>224</v>
      </c>
      <c r="D5460" s="295" t="s">
        <v>38</v>
      </c>
      <c r="E5460" s="292">
        <v>0.18</v>
      </c>
      <c r="F5460" s="283">
        <v>446.54</v>
      </c>
      <c r="G5460" s="293">
        <v>80.38</v>
      </c>
    </row>
    <row r="5461" spans="1:7" ht="38.25" x14ac:dyDescent="0.2">
      <c r="A5461" s="294">
        <v>39323</v>
      </c>
      <c r="B5461" s="284" t="s">
        <v>1984</v>
      </c>
      <c r="C5461" s="295" t="s">
        <v>224</v>
      </c>
      <c r="D5461" s="295" t="s">
        <v>37</v>
      </c>
      <c r="E5461" s="292">
        <v>1.05</v>
      </c>
      <c r="F5461" s="283">
        <v>25.02</v>
      </c>
      <c r="G5461" s="293">
        <v>26.27</v>
      </c>
    </row>
    <row r="5462" spans="1:7" ht="38.25" x14ac:dyDescent="0.2">
      <c r="A5462" s="294">
        <v>43132</v>
      </c>
      <c r="B5462" s="284" t="s">
        <v>279</v>
      </c>
      <c r="C5462" s="295" t="s">
        <v>224</v>
      </c>
      <c r="D5462" s="295" t="s">
        <v>39</v>
      </c>
      <c r="E5462" s="292">
        <v>0.33</v>
      </c>
      <c r="F5462" s="283">
        <v>21.66</v>
      </c>
      <c r="G5462" s="293">
        <v>7.15</v>
      </c>
    </row>
    <row r="5463" spans="1:7" ht="51" x14ac:dyDescent="0.2">
      <c r="A5463" s="294">
        <v>43681</v>
      </c>
      <c r="B5463" s="284" t="s">
        <v>1985</v>
      </c>
      <c r="C5463" s="295" t="s">
        <v>224</v>
      </c>
      <c r="D5463" s="295" t="s">
        <v>37</v>
      </c>
      <c r="E5463" s="292">
        <v>0.11</v>
      </c>
      <c r="F5463" s="283">
        <v>26.2</v>
      </c>
      <c r="G5463" s="293">
        <v>2.88</v>
      </c>
    </row>
    <row r="5464" spans="1:7" ht="25.5" x14ac:dyDescent="0.2">
      <c r="A5464" s="294">
        <v>4509</v>
      </c>
      <c r="B5464" s="284" t="s">
        <v>242</v>
      </c>
      <c r="C5464" s="295" t="s">
        <v>224</v>
      </c>
      <c r="D5464" s="295" t="s">
        <v>40</v>
      </c>
      <c r="E5464" s="292">
        <v>2.2999999999999998</v>
      </c>
      <c r="F5464" s="283">
        <v>4.13</v>
      </c>
      <c r="G5464" s="293">
        <v>9.5</v>
      </c>
    </row>
    <row r="5465" spans="1:7" ht="25.5" x14ac:dyDescent="0.2">
      <c r="A5465" s="294">
        <v>4718</v>
      </c>
      <c r="B5465" s="284" t="s">
        <v>298</v>
      </c>
      <c r="C5465" s="295" t="s">
        <v>224</v>
      </c>
      <c r="D5465" s="295" t="s">
        <v>38</v>
      </c>
      <c r="E5465" s="292">
        <v>4.5499999999999999E-2</v>
      </c>
      <c r="F5465" s="283">
        <v>78.19</v>
      </c>
      <c r="G5465" s="293">
        <v>3.56</v>
      </c>
    </row>
    <row r="5466" spans="1:7" ht="25.5" x14ac:dyDescent="0.2">
      <c r="A5466" s="294">
        <v>4722</v>
      </c>
      <c r="B5466" s="284" t="s">
        <v>1986</v>
      </c>
      <c r="C5466" s="295" t="s">
        <v>224</v>
      </c>
      <c r="D5466" s="295" t="s">
        <v>38</v>
      </c>
      <c r="E5466" s="292">
        <v>0.24</v>
      </c>
      <c r="F5466" s="283">
        <v>73.47</v>
      </c>
      <c r="G5466" s="293">
        <v>17.63</v>
      </c>
    </row>
    <row r="5467" spans="1:7" ht="25.5" x14ac:dyDescent="0.2">
      <c r="A5467" s="294">
        <v>5061</v>
      </c>
      <c r="B5467" s="284" t="s">
        <v>225</v>
      </c>
      <c r="C5467" s="295" t="s">
        <v>224</v>
      </c>
      <c r="D5467" s="295" t="s">
        <v>39</v>
      </c>
      <c r="E5467" s="292">
        <v>0.3</v>
      </c>
      <c r="F5467" s="283">
        <v>11.13</v>
      </c>
      <c r="G5467" s="293">
        <v>3.34</v>
      </c>
    </row>
    <row r="5468" spans="1:7" ht="25.5" x14ac:dyDescent="0.2">
      <c r="A5468" s="294">
        <v>6212</v>
      </c>
      <c r="B5468" s="284" t="s">
        <v>330</v>
      </c>
      <c r="C5468" s="295" t="s">
        <v>224</v>
      </c>
      <c r="D5468" s="295" t="s">
        <v>40</v>
      </c>
      <c r="E5468" s="292">
        <v>1.9</v>
      </c>
      <c r="F5468" s="283">
        <v>13.5</v>
      </c>
      <c r="G5468" s="293">
        <v>25.65</v>
      </c>
    </row>
    <row r="5469" spans="1:7" ht="38.25" x14ac:dyDescent="0.2">
      <c r="A5469" s="294">
        <v>7313</v>
      </c>
      <c r="B5469" s="284" t="s">
        <v>1987</v>
      </c>
      <c r="C5469" s="295" t="s">
        <v>224</v>
      </c>
      <c r="D5469" s="295" t="s">
        <v>315</v>
      </c>
      <c r="E5469" s="292">
        <v>0.67</v>
      </c>
      <c r="F5469" s="283">
        <v>19.78</v>
      </c>
      <c r="G5469" s="293">
        <v>13.25</v>
      </c>
    </row>
    <row r="5470" spans="1:7" x14ac:dyDescent="0.2">
      <c r="A5470" s="294" t="s">
        <v>282</v>
      </c>
      <c r="B5470" s="284" t="s">
        <v>283</v>
      </c>
      <c r="C5470" s="295" t="s">
        <v>207</v>
      </c>
      <c r="D5470" s="295" t="s">
        <v>210</v>
      </c>
      <c r="E5470" s="292">
        <v>1.66</v>
      </c>
      <c r="F5470" s="283">
        <v>21.54</v>
      </c>
      <c r="G5470" s="293">
        <v>35.76</v>
      </c>
    </row>
    <row r="5471" spans="1:7" ht="38.25" x14ac:dyDescent="0.2">
      <c r="A5471" s="294" t="s">
        <v>310</v>
      </c>
      <c r="B5471" s="284" t="s">
        <v>311</v>
      </c>
      <c r="C5471" s="295" t="s">
        <v>207</v>
      </c>
      <c r="D5471" s="295" t="s">
        <v>210</v>
      </c>
      <c r="E5471" s="292">
        <v>0.15</v>
      </c>
      <c r="F5471" s="283">
        <v>20.07</v>
      </c>
      <c r="G5471" s="293">
        <v>3.01</v>
      </c>
    </row>
    <row r="5472" spans="1:7" ht="25.5" x14ac:dyDescent="0.2">
      <c r="A5472" s="294" t="s">
        <v>260</v>
      </c>
      <c r="B5472" s="284" t="s">
        <v>261</v>
      </c>
      <c r="C5472" s="295" t="s">
        <v>207</v>
      </c>
      <c r="D5472" s="295" t="s">
        <v>210</v>
      </c>
      <c r="E5472" s="292">
        <v>1.92</v>
      </c>
      <c r="F5472" s="283">
        <v>21.12</v>
      </c>
      <c r="G5472" s="293">
        <v>40.549999999999997</v>
      </c>
    </row>
    <row r="5473" spans="1:7" x14ac:dyDescent="0.2">
      <c r="A5473" s="294" t="s">
        <v>288</v>
      </c>
      <c r="B5473" s="284" t="s">
        <v>289</v>
      </c>
      <c r="C5473" s="295" t="s">
        <v>207</v>
      </c>
      <c r="D5473" s="295" t="s">
        <v>210</v>
      </c>
      <c r="E5473" s="292">
        <v>3.96</v>
      </c>
      <c r="F5473" s="283">
        <v>21.66</v>
      </c>
      <c r="G5473" s="293">
        <v>85.76</v>
      </c>
    </row>
    <row r="5474" spans="1:7" ht="25.5" x14ac:dyDescent="0.2">
      <c r="A5474" s="294" t="s">
        <v>246</v>
      </c>
      <c r="B5474" s="284" t="s">
        <v>247</v>
      </c>
      <c r="C5474" s="295" t="s">
        <v>207</v>
      </c>
      <c r="D5474" s="295" t="s">
        <v>210</v>
      </c>
      <c r="E5474" s="292">
        <v>18.309999999999999</v>
      </c>
      <c r="F5474" s="283">
        <v>19.41</v>
      </c>
      <c r="G5474" s="293">
        <v>355.43</v>
      </c>
    </row>
    <row r="5475" spans="1:7" x14ac:dyDescent="0.2">
      <c r="A5475" s="296" t="s">
        <v>213</v>
      </c>
      <c r="B5475" s="297"/>
      <c r="C5475" s="297"/>
      <c r="D5475" s="297"/>
      <c r="E5475" s="297"/>
      <c r="F5475" s="297"/>
      <c r="G5475" s="298">
        <v>281.58</v>
      </c>
    </row>
    <row r="5476" spans="1:7" x14ac:dyDescent="0.2">
      <c r="A5476" s="296" t="s">
        <v>214</v>
      </c>
      <c r="B5476" s="297"/>
      <c r="C5476" s="297"/>
      <c r="D5476" s="297"/>
      <c r="E5476" s="297"/>
      <c r="F5476" s="297"/>
      <c r="G5476" s="298">
        <v>659.54</v>
      </c>
    </row>
    <row r="5477" spans="1:7" x14ac:dyDescent="0.2">
      <c r="A5477" s="296" t="s">
        <v>215</v>
      </c>
      <c r="B5477" s="297"/>
      <c r="C5477" s="297"/>
      <c r="D5477" s="297"/>
      <c r="E5477" s="297"/>
      <c r="F5477" s="297"/>
      <c r="G5477" s="299">
        <v>941.12</v>
      </c>
    </row>
    <row r="5478" spans="1:7" x14ac:dyDescent="0.2">
      <c r="A5478" s="296" t="s">
        <v>2158</v>
      </c>
      <c r="B5478" s="297"/>
      <c r="C5478" s="297"/>
      <c r="D5478" s="297"/>
      <c r="E5478" s="297"/>
      <c r="F5478" s="297"/>
      <c r="G5478" s="298">
        <v>323.84999999999991</v>
      </c>
    </row>
    <row r="5479" spans="1:7" x14ac:dyDescent="0.2">
      <c r="A5479" s="296" t="s">
        <v>217</v>
      </c>
      <c r="B5479" s="297"/>
      <c r="C5479" s="297"/>
      <c r="D5479" s="297"/>
      <c r="E5479" s="297"/>
      <c r="F5479" s="297"/>
      <c r="G5479" s="298">
        <v>265.64</v>
      </c>
    </row>
    <row r="5480" spans="1:7" x14ac:dyDescent="0.2">
      <c r="A5480" s="296" t="s">
        <v>218</v>
      </c>
      <c r="B5480" s="297"/>
      <c r="C5480" s="297"/>
      <c r="D5480" s="297"/>
      <c r="E5480" s="297"/>
      <c r="F5480" s="297"/>
      <c r="G5480" s="298">
        <v>0</v>
      </c>
    </row>
    <row r="5481" spans="1:7" x14ac:dyDescent="0.2">
      <c r="A5481" s="296" t="s">
        <v>219</v>
      </c>
      <c r="B5481" s="297"/>
      <c r="C5481" s="297"/>
      <c r="D5481" s="297"/>
      <c r="E5481" s="297"/>
      <c r="F5481" s="297"/>
      <c r="G5481" s="298">
        <v>589.4899999999999</v>
      </c>
    </row>
    <row r="5482" spans="1:7" x14ac:dyDescent="0.2">
      <c r="A5482" s="296" t="s">
        <v>220</v>
      </c>
      <c r="B5482" s="297"/>
      <c r="C5482" s="297"/>
      <c r="D5482" s="297"/>
      <c r="E5482" s="297"/>
      <c r="F5482" s="297"/>
      <c r="G5482" s="299">
        <f>ROUND(G5477+G5481,2)</f>
        <v>1530.61</v>
      </c>
    </row>
    <row r="5483" spans="1:7" x14ac:dyDescent="0.2">
      <c r="A5483" s="296" t="s">
        <v>221</v>
      </c>
      <c r="B5483" s="297"/>
      <c r="C5483" s="297"/>
      <c r="D5483" s="297"/>
      <c r="E5483" s="297"/>
      <c r="F5483" s="297"/>
      <c r="G5483" s="298">
        <v>12.3</v>
      </c>
    </row>
    <row r="5484" spans="1:7" x14ac:dyDescent="0.2">
      <c r="A5484" s="306" t="s">
        <v>222</v>
      </c>
      <c r="B5484" s="307"/>
      <c r="C5484" s="307"/>
      <c r="D5484" s="307"/>
      <c r="E5484" s="307"/>
      <c r="F5484" s="308"/>
      <c r="G5484" s="299">
        <f>ROUND(G5482*G5483,2)</f>
        <v>18826.5</v>
      </c>
    </row>
  </sheetData>
  <mergeCells count="3598">
    <mergeCell ref="A5482:F5482"/>
    <mergeCell ref="A5483:F5483"/>
    <mergeCell ref="A5484:F5484"/>
    <mergeCell ref="A5435:G5435"/>
    <mergeCell ref="A5441:F5441"/>
    <mergeCell ref="A5442:F5442"/>
    <mergeCell ref="A5443:F5443"/>
    <mergeCell ref="A5444:F5444"/>
    <mergeCell ref="A5445:F5445"/>
    <mergeCell ref="A5446:F5446"/>
    <mergeCell ref="A5447:F5447"/>
    <mergeCell ref="A5448:F5448"/>
    <mergeCell ref="A5449:F5449"/>
    <mergeCell ref="A5450:G5450"/>
    <mergeCell ref="A5476:F5476"/>
    <mergeCell ref="A5477:F5477"/>
    <mergeCell ref="A5478:F5478"/>
    <mergeCell ref="A5479:F5479"/>
    <mergeCell ref="A5480:F5480"/>
    <mergeCell ref="A5481:F5481"/>
    <mergeCell ref="A5381:F5381"/>
    <mergeCell ref="A5382:F5382"/>
    <mergeCell ref="A5383:F5383"/>
    <mergeCell ref="A5384:F5384"/>
    <mergeCell ref="A5389:G5389"/>
    <mergeCell ref="A5395:F5395"/>
    <mergeCell ref="A5396:F5396"/>
    <mergeCell ref="A5397:F5397"/>
    <mergeCell ref="A5398:F5398"/>
    <mergeCell ref="A5399:F5399"/>
    <mergeCell ref="A5404:G5404"/>
    <mergeCell ref="A5410:F5410"/>
    <mergeCell ref="A5411:F5411"/>
    <mergeCell ref="A5412:F5412"/>
    <mergeCell ref="A5413:F5413"/>
    <mergeCell ref="A5414:F5414"/>
    <mergeCell ref="A5415:F5415"/>
    <mergeCell ref="A5332:F5332"/>
    <mergeCell ref="A5339:G5339"/>
    <mergeCell ref="A5343:F5343"/>
    <mergeCell ref="A5344:F5344"/>
    <mergeCell ref="A5345:F5345"/>
    <mergeCell ref="A5346:F5346"/>
    <mergeCell ref="A5347:F5347"/>
    <mergeCell ref="A5348:F5348"/>
    <mergeCell ref="A5349:F5349"/>
    <mergeCell ref="A5350:F5350"/>
    <mergeCell ref="A5351:F5351"/>
    <mergeCell ref="A5352:G5352"/>
    <mergeCell ref="B5353:G5353"/>
    <mergeCell ref="A5364:F5364"/>
    <mergeCell ref="A5365:F5365"/>
    <mergeCell ref="A5366:F5366"/>
    <mergeCell ref="A5367:F5367"/>
    <mergeCell ref="A5295:F5295"/>
    <mergeCell ref="A5296:F5296"/>
    <mergeCell ref="A5297:F5297"/>
    <mergeCell ref="A5298:F5298"/>
    <mergeCell ref="A5299:F5299"/>
    <mergeCell ref="A5300:F5300"/>
    <mergeCell ref="A5301:F5301"/>
    <mergeCell ref="A5302:F5302"/>
    <mergeCell ref="A5303:F5303"/>
    <mergeCell ref="A5304:G5304"/>
    <mergeCell ref="A5316:F5316"/>
    <mergeCell ref="A5317:F5317"/>
    <mergeCell ref="A5318:F5318"/>
    <mergeCell ref="A5319:F5319"/>
    <mergeCell ref="A5325:G5325"/>
    <mergeCell ref="B5326:G5326"/>
    <mergeCell ref="A5330:F5330"/>
    <mergeCell ref="A5204:F5204"/>
    <mergeCell ref="A5205:F5205"/>
    <mergeCell ref="A5206:F5206"/>
    <mergeCell ref="A5207:F5207"/>
    <mergeCell ref="A5208:F5208"/>
    <mergeCell ref="A5209:F5209"/>
    <mergeCell ref="A5213:G5213"/>
    <mergeCell ref="B5214:G5214"/>
    <mergeCell ref="A5220:F5220"/>
    <mergeCell ref="A5221:F5221"/>
    <mergeCell ref="A5222:F5222"/>
    <mergeCell ref="A5223:F5223"/>
    <mergeCell ref="A5224:F5224"/>
    <mergeCell ref="A5229:G5229"/>
    <mergeCell ref="A5235:F5235"/>
    <mergeCell ref="A5236:F5236"/>
    <mergeCell ref="A5237:F5237"/>
    <mergeCell ref="A5141:F5141"/>
    <mergeCell ref="A5142:F5142"/>
    <mergeCell ref="A5143:F5143"/>
    <mergeCell ref="A5144:F5144"/>
    <mergeCell ref="A5145:F5145"/>
    <mergeCell ref="A5146:F5146"/>
    <mergeCell ref="A5150:G5150"/>
    <mergeCell ref="A5157:F5157"/>
    <mergeCell ref="A5158:F5158"/>
    <mergeCell ref="A5159:F5159"/>
    <mergeCell ref="A5160:F5160"/>
    <mergeCell ref="A5161:F5161"/>
    <mergeCell ref="A5162:F5162"/>
    <mergeCell ref="A5166:G5166"/>
    <mergeCell ref="B5167:G5167"/>
    <mergeCell ref="A5173:F5173"/>
    <mergeCell ref="A5174:F5174"/>
    <mergeCell ref="A5017:F5017"/>
    <mergeCell ref="A5026:G5026"/>
    <mergeCell ref="A5032:F5032"/>
    <mergeCell ref="A5041:G5041"/>
    <mergeCell ref="A5047:F5047"/>
    <mergeCell ref="A5056:G5056"/>
    <mergeCell ref="B5057:G5057"/>
    <mergeCell ref="B5058:G5058"/>
    <mergeCell ref="A5073:G5073"/>
    <mergeCell ref="B5074:G5074"/>
    <mergeCell ref="A5095:F5095"/>
    <mergeCell ref="A5096:F5096"/>
    <mergeCell ref="A5097:F5097"/>
    <mergeCell ref="A5098:F5098"/>
    <mergeCell ref="A5099:F5099"/>
    <mergeCell ref="A5104:G5104"/>
    <mergeCell ref="A5110:F5110"/>
    <mergeCell ref="A4911:G4911"/>
    <mergeCell ref="A4917:F4917"/>
    <mergeCell ref="A4918:F4918"/>
    <mergeCell ref="A4919:F4919"/>
    <mergeCell ref="A4920:F4920"/>
    <mergeCell ref="A4921:F4921"/>
    <mergeCell ref="A4926:G4926"/>
    <mergeCell ref="A4932:F4932"/>
    <mergeCell ref="A4941:G4941"/>
    <mergeCell ref="B4942:G4942"/>
    <mergeCell ref="A4953:F4953"/>
    <mergeCell ref="A4962:G4962"/>
    <mergeCell ref="A4982:G4982"/>
    <mergeCell ref="A4996:G4996"/>
    <mergeCell ref="A5001:F5001"/>
    <mergeCell ref="A5010:G5010"/>
    <mergeCell ref="B5011:G5011"/>
    <mergeCell ref="A4819:G4819"/>
    <mergeCell ref="A4825:F4825"/>
    <mergeCell ref="A4834:G4834"/>
    <mergeCell ref="B4835:G4835"/>
    <mergeCell ref="A4841:F4841"/>
    <mergeCell ref="A4850:G4850"/>
    <mergeCell ref="A4857:F4857"/>
    <mergeCell ref="A4866:G4866"/>
    <mergeCell ref="A4872:F4872"/>
    <mergeCell ref="A4881:G4881"/>
    <mergeCell ref="A4887:F4887"/>
    <mergeCell ref="A4888:F4888"/>
    <mergeCell ref="A4896:G4896"/>
    <mergeCell ref="A4902:F4902"/>
    <mergeCell ref="A4903:F4903"/>
    <mergeCell ref="A4904:F4904"/>
    <mergeCell ref="A4905:F4905"/>
    <mergeCell ref="A4604:G4604"/>
    <mergeCell ref="A4620:G4620"/>
    <mergeCell ref="A4636:G4636"/>
    <mergeCell ref="A4652:G4652"/>
    <mergeCell ref="A4668:G4668"/>
    <mergeCell ref="A4680:F4680"/>
    <mergeCell ref="A4684:G4684"/>
    <mergeCell ref="A4695:F4695"/>
    <mergeCell ref="A4700:G4700"/>
    <mergeCell ref="B4701:G4701"/>
    <mergeCell ref="A4715:G4715"/>
    <mergeCell ref="A4729:G4729"/>
    <mergeCell ref="A4757:G4757"/>
    <mergeCell ref="B4758:G4758"/>
    <mergeCell ref="A4788:G4788"/>
    <mergeCell ref="A4804:G4804"/>
    <mergeCell ref="A4810:F4810"/>
    <mergeCell ref="A4473:F4473"/>
    <mergeCell ref="A4474:F4474"/>
    <mergeCell ref="A4478:G4478"/>
    <mergeCell ref="A4489:F4489"/>
    <mergeCell ref="A4490:F4490"/>
    <mergeCell ref="A4494:G4494"/>
    <mergeCell ref="A4505:F4505"/>
    <mergeCell ref="A4506:F4506"/>
    <mergeCell ref="A4510:G4510"/>
    <mergeCell ref="A4520:F4520"/>
    <mergeCell ref="A4521:F4521"/>
    <mergeCell ref="A4526:G4526"/>
    <mergeCell ref="A4535:F4535"/>
    <mergeCell ref="A4536:F4536"/>
    <mergeCell ref="A4541:G4541"/>
    <mergeCell ref="A4550:F4550"/>
    <mergeCell ref="A4551:F4551"/>
    <mergeCell ref="A4300:G4300"/>
    <mergeCell ref="A4321:G4321"/>
    <mergeCell ref="A4327:F4327"/>
    <mergeCell ref="A4337:G4337"/>
    <mergeCell ref="A4342:F4342"/>
    <mergeCell ref="A4343:F4343"/>
    <mergeCell ref="A4352:G4352"/>
    <mergeCell ref="A4357:F4357"/>
    <mergeCell ref="A4367:G4367"/>
    <mergeCell ref="A4381:G4381"/>
    <mergeCell ref="B4382:G4382"/>
    <mergeCell ref="A4398:G4398"/>
    <mergeCell ref="A4414:G4414"/>
    <mergeCell ref="A4430:G4430"/>
    <mergeCell ref="A4446:G4446"/>
    <mergeCell ref="A4458:F4458"/>
    <mergeCell ref="A4462:G4462"/>
    <mergeCell ref="A4084:G4084"/>
    <mergeCell ref="A4099:G4099"/>
    <mergeCell ref="A4114:G4114"/>
    <mergeCell ref="A4129:G4129"/>
    <mergeCell ref="A4144:G4144"/>
    <mergeCell ref="A4160:G4160"/>
    <mergeCell ref="A4175:G4175"/>
    <mergeCell ref="A4190:G4190"/>
    <mergeCell ref="A4205:G4205"/>
    <mergeCell ref="A4220:G4220"/>
    <mergeCell ref="A4235:G4235"/>
    <mergeCell ref="A4250:G4250"/>
    <mergeCell ref="A4264:F4264"/>
    <mergeCell ref="A4265:G4265"/>
    <mergeCell ref="B4266:G4266"/>
    <mergeCell ref="A4283:G4283"/>
    <mergeCell ref="B4284:G4284"/>
    <mergeCell ref="A3837:G3837"/>
    <mergeCell ref="A3853:G3853"/>
    <mergeCell ref="A3870:G3870"/>
    <mergeCell ref="A3884:G3884"/>
    <mergeCell ref="A3898:G3898"/>
    <mergeCell ref="A3914:G3914"/>
    <mergeCell ref="B3915:G3915"/>
    <mergeCell ref="A3931:G3931"/>
    <mergeCell ref="A3946:F3946"/>
    <mergeCell ref="A3947:G3947"/>
    <mergeCell ref="B3949:G3949"/>
    <mergeCell ref="A3977:F3977"/>
    <mergeCell ref="A3978:G3978"/>
    <mergeCell ref="B3979:G3979"/>
    <mergeCell ref="A3993:F3993"/>
    <mergeCell ref="A3994:G3994"/>
    <mergeCell ref="A4008:F4008"/>
    <mergeCell ref="A3529:G3529"/>
    <mergeCell ref="A3545:G3545"/>
    <mergeCell ref="B3546:G3546"/>
    <mergeCell ref="A3562:G3562"/>
    <mergeCell ref="A3579:G3579"/>
    <mergeCell ref="A3595:F3595"/>
    <mergeCell ref="A3596:G3596"/>
    <mergeCell ref="A3613:G3613"/>
    <mergeCell ref="A3628:G3628"/>
    <mergeCell ref="A3659:G3659"/>
    <mergeCell ref="B3660:G3660"/>
    <mergeCell ref="A3680:F3680"/>
    <mergeCell ref="A3681:G3681"/>
    <mergeCell ref="A3696:F3696"/>
    <mergeCell ref="A3697:G3697"/>
    <mergeCell ref="A3712:F3712"/>
    <mergeCell ref="A3713:G3713"/>
    <mergeCell ref="A3272:F3272"/>
    <mergeCell ref="A3273:G3273"/>
    <mergeCell ref="A3291:G3291"/>
    <mergeCell ref="A3308:F3308"/>
    <mergeCell ref="A3309:G3309"/>
    <mergeCell ref="A3327:G3327"/>
    <mergeCell ref="A3344:G3344"/>
    <mergeCell ref="A3361:G3361"/>
    <mergeCell ref="A3378:G3378"/>
    <mergeCell ref="A3395:G3395"/>
    <mergeCell ref="A3413:G3413"/>
    <mergeCell ref="A3447:F3447"/>
    <mergeCell ref="A3448:G3448"/>
    <mergeCell ref="A3465:F3465"/>
    <mergeCell ref="A3466:G3466"/>
    <mergeCell ref="A3485:G3485"/>
    <mergeCell ref="B3486:G3486"/>
    <mergeCell ref="A3096:G3096"/>
    <mergeCell ref="A3110:F3110"/>
    <mergeCell ref="A3111:G3111"/>
    <mergeCell ref="A3125:F3125"/>
    <mergeCell ref="A3126:G3126"/>
    <mergeCell ref="A3140:F3140"/>
    <mergeCell ref="A3141:G3141"/>
    <mergeCell ref="A3155:F3155"/>
    <mergeCell ref="A3156:G3156"/>
    <mergeCell ref="A3178:G3178"/>
    <mergeCell ref="A3192:G3192"/>
    <mergeCell ref="B3193:G3193"/>
    <mergeCell ref="A3209:G3209"/>
    <mergeCell ref="A3224:F3224"/>
    <mergeCell ref="A3225:G3225"/>
    <mergeCell ref="A3240:F3240"/>
    <mergeCell ref="A3241:G3241"/>
    <mergeCell ref="B2785:G2785"/>
    <mergeCell ref="A2799:F2799"/>
    <mergeCell ref="A2800:G2800"/>
    <mergeCell ref="A2816:G2816"/>
    <mergeCell ref="A2831:F2831"/>
    <mergeCell ref="A2832:G2832"/>
    <mergeCell ref="A2848:F2848"/>
    <mergeCell ref="A2849:G2849"/>
    <mergeCell ref="A2865:F2865"/>
    <mergeCell ref="A2866:G2866"/>
    <mergeCell ref="A2881:F2881"/>
    <mergeCell ref="A2882:G2882"/>
    <mergeCell ref="A2897:F2897"/>
    <mergeCell ref="A2898:G2898"/>
    <mergeCell ref="A2913:F2913"/>
    <mergeCell ref="A2914:G2914"/>
    <mergeCell ref="A2934:F2934"/>
    <mergeCell ref="A2615:G2615"/>
    <mergeCell ref="A2633:G2633"/>
    <mergeCell ref="A2651:G2651"/>
    <mergeCell ref="A2668:F2668"/>
    <mergeCell ref="A2669:G2669"/>
    <mergeCell ref="A2686:F2686"/>
    <mergeCell ref="A2687:G2687"/>
    <mergeCell ref="A2703:G2703"/>
    <mergeCell ref="B2704:G2704"/>
    <mergeCell ref="A2735:F2735"/>
    <mergeCell ref="A2736:G2736"/>
    <mergeCell ref="A2751:F2751"/>
    <mergeCell ref="A2752:G2752"/>
    <mergeCell ref="A2767:F2767"/>
    <mergeCell ref="A2768:G2768"/>
    <mergeCell ref="A2783:F2783"/>
    <mergeCell ref="A2784:G2784"/>
    <mergeCell ref="A2384:G2384"/>
    <mergeCell ref="A2402:G2402"/>
    <mergeCell ref="A2420:G2420"/>
    <mergeCell ref="A2438:G2438"/>
    <mergeCell ref="A2455:F2455"/>
    <mergeCell ref="A2456:G2456"/>
    <mergeCell ref="A2473:F2473"/>
    <mergeCell ref="A2474:G2474"/>
    <mergeCell ref="A2492:F2492"/>
    <mergeCell ref="A2493:G2493"/>
    <mergeCell ref="A2510:F2510"/>
    <mergeCell ref="A2511:G2511"/>
    <mergeCell ref="A2529:G2529"/>
    <mergeCell ref="A2545:G2545"/>
    <mergeCell ref="A2562:F2562"/>
    <mergeCell ref="A2563:G2563"/>
    <mergeCell ref="A2581:G2581"/>
    <mergeCell ref="A2189:F2189"/>
    <mergeCell ref="A2190:G2190"/>
    <mergeCell ref="A2207:F2207"/>
    <mergeCell ref="A2208:G2208"/>
    <mergeCell ref="A2225:F2225"/>
    <mergeCell ref="A2226:G2226"/>
    <mergeCell ref="A2243:F2243"/>
    <mergeCell ref="A2244:G2244"/>
    <mergeCell ref="A2261:F2261"/>
    <mergeCell ref="A2262:G2262"/>
    <mergeCell ref="A2279:F2279"/>
    <mergeCell ref="A2280:G2280"/>
    <mergeCell ref="A2297:F2297"/>
    <mergeCell ref="A2298:G2298"/>
    <mergeCell ref="A2315:F2315"/>
    <mergeCell ref="A2316:G2316"/>
    <mergeCell ref="A2331:F2331"/>
    <mergeCell ref="A1992:G1992"/>
    <mergeCell ref="B1993:G1993"/>
    <mergeCell ref="A2008:G2008"/>
    <mergeCell ref="A2030:F2030"/>
    <mergeCell ref="A2040:G2040"/>
    <mergeCell ref="A2045:F2045"/>
    <mergeCell ref="A2055:G2055"/>
    <mergeCell ref="B2056:G2056"/>
    <mergeCell ref="A2060:F2060"/>
    <mergeCell ref="A2070:G2070"/>
    <mergeCell ref="A2078:F2078"/>
    <mergeCell ref="A2088:G2088"/>
    <mergeCell ref="A2104:G2104"/>
    <mergeCell ref="A2120:G2120"/>
    <mergeCell ref="A2138:G2138"/>
    <mergeCell ref="A2173:G2173"/>
    <mergeCell ref="B2174:G2174"/>
    <mergeCell ref="A1767:G1767"/>
    <mergeCell ref="B1768:G1768"/>
    <mergeCell ref="A1783:G1783"/>
    <mergeCell ref="A1788:F1788"/>
    <mergeCell ref="A1798:G1798"/>
    <mergeCell ref="B1799:G1799"/>
    <mergeCell ref="A1816:G1816"/>
    <mergeCell ref="A1831:G1831"/>
    <mergeCell ref="B1832:G1832"/>
    <mergeCell ref="A1848:G1848"/>
    <mergeCell ref="B1849:G1849"/>
    <mergeCell ref="A1854:F1854"/>
    <mergeCell ref="A1864:G1864"/>
    <mergeCell ref="B1865:G1865"/>
    <mergeCell ref="A1908:G1908"/>
    <mergeCell ref="A1923:G1923"/>
    <mergeCell ref="A1941:G1941"/>
    <mergeCell ref="A1607:G1607"/>
    <mergeCell ref="B1608:G1608"/>
    <mergeCell ref="A1626:G1626"/>
    <mergeCell ref="A1633:F1633"/>
    <mergeCell ref="A1643:G1643"/>
    <mergeCell ref="B1644:G1644"/>
    <mergeCell ref="A1648:F1648"/>
    <mergeCell ref="A1658:G1658"/>
    <mergeCell ref="B1659:G1659"/>
    <mergeCell ref="A1666:F1666"/>
    <mergeCell ref="A1676:G1676"/>
    <mergeCell ref="A1681:F1681"/>
    <mergeCell ref="A1691:G1691"/>
    <mergeCell ref="B1692:G1692"/>
    <mergeCell ref="A1710:G1710"/>
    <mergeCell ref="B1711:G1711"/>
    <mergeCell ref="A1750:G1750"/>
    <mergeCell ref="A1455:F1455"/>
    <mergeCell ref="A1465:G1465"/>
    <mergeCell ref="A1473:F1473"/>
    <mergeCell ref="A1483:G1483"/>
    <mergeCell ref="B1484:G1484"/>
    <mergeCell ref="A1491:F1491"/>
    <mergeCell ref="A1501:G1501"/>
    <mergeCell ref="A1507:F1507"/>
    <mergeCell ref="A1517:G1517"/>
    <mergeCell ref="A1524:F1524"/>
    <mergeCell ref="A1534:G1534"/>
    <mergeCell ref="B1535:G1535"/>
    <mergeCell ref="A1553:G1553"/>
    <mergeCell ref="B1554:G1554"/>
    <mergeCell ref="A1571:G1571"/>
    <mergeCell ref="A1589:G1589"/>
    <mergeCell ref="B1590:G1590"/>
    <mergeCell ref="A1208:G1208"/>
    <mergeCell ref="B1209:G1209"/>
    <mergeCell ref="A1215:F1215"/>
    <mergeCell ref="A1225:G1225"/>
    <mergeCell ref="A1234:F1234"/>
    <mergeCell ref="A1244:G1244"/>
    <mergeCell ref="B1245:G1245"/>
    <mergeCell ref="A1252:F1252"/>
    <mergeCell ref="A1262:G1262"/>
    <mergeCell ref="A1269:F1269"/>
    <mergeCell ref="A1279:G1279"/>
    <mergeCell ref="B1280:G1280"/>
    <mergeCell ref="A1304:F1304"/>
    <mergeCell ref="A1314:G1314"/>
    <mergeCell ref="A1319:F1319"/>
    <mergeCell ref="A1329:G1329"/>
    <mergeCell ref="A1336:F1336"/>
    <mergeCell ref="B965:G965"/>
    <mergeCell ref="A972:F972"/>
    <mergeCell ref="A982:G982"/>
    <mergeCell ref="B983:G983"/>
    <mergeCell ref="A990:F990"/>
    <mergeCell ref="A1000:G1000"/>
    <mergeCell ref="A1007:F1007"/>
    <mergeCell ref="A1017:G1017"/>
    <mergeCell ref="A1034:G1034"/>
    <mergeCell ref="A1051:G1051"/>
    <mergeCell ref="A1066:G1066"/>
    <mergeCell ref="A1089:F1089"/>
    <mergeCell ref="A1099:G1099"/>
    <mergeCell ref="B1100:G1100"/>
    <mergeCell ref="A1106:F1106"/>
    <mergeCell ref="A1116:G1116"/>
    <mergeCell ref="A1130:G1130"/>
    <mergeCell ref="A702:G702"/>
    <mergeCell ref="B703:G703"/>
    <mergeCell ref="A717:G717"/>
    <mergeCell ref="A733:G733"/>
    <mergeCell ref="A849:G849"/>
    <mergeCell ref="A867:G867"/>
    <mergeCell ref="B868:G868"/>
    <mergeCell ref="A890:G890"/>
    <mergeCell ref="A902:F902"/>
    <mergeCell ref="A912:G912"/>
    <mergeCell ref="B913:G913"/>
    <mergeCell ref="A920:F920"/>
    <mergeCell ref="A930:G930"/>
    <mergeCell ref="A937:F937"/>
    <mergeCell ref="A947:G947"/>
    <mergeCell ref="A954:F954"/>
    <mergeCell ref="A964:G964"/>
    <mergeCell ref="B372:G372"/>
    <mergeCell ref="A387:G387"/>
    <mergeCell ref="A404:G404"/>
    <mergeCell ref="B405:G405"/>
    <mergeCell ref="A418:G418"/>
    <mergeCell ref="B420:G420"/>
    <mergeCell ref="A435:G435"/>
    <mergeCell ref="A474:F474"/>
    <mergeCell ref="A475:G475"/>
    <mergeCell ref="A492:F492"/>
    <mergeCell ref="A493:G493"/>
    <mergeCell ref="A508:F508"/>
    <mergeCell ref="A509:G509"/>
    <mergeCell ref="A523:G523"/>
    <mergeCell ref="A536:F536"/>
    <mergeCell ref="A537:G537"/>
    <mergeCell ref="B538:G538"/>
    <mergeCell ref="A560:G560"/>
    <mergeCell ref="B561:G561"/>
    <mergeCell ref="A574:F574"/>
    <mergeCell ref="A575:G575"/>
    <mergeCell ref="A589:F589"/>
    <mergeCell ref="A590:G590"/>
    <mergeCell ref="A605:F605"/>
    <mergeCell ref="A606:G606"/>
    <mergeCell ref="B607:G607"/>
    <mergeCell ref="A636:G636"/>
    <mergeCell ref="A653:G653"/>
    <mergeCell ref="A5419:G5419"/>
    <mergeCell ref="A5426:F5426"/>
    <mergeCell ref="A5427:F5427"/>
    <mergeCell ref="A5428:F5428"/>
    <mergeCell ref="A5429:F5429"/>
    <mergeCell ref="A5430:F5430"/>
    <mergeCell ref="A5368:F5368"/>
    <mergeCell ref="A5369:F5369"/>
    <mergeCell ref="A5373:G5373"/>
    <mergeCell ref="B5374:G5374"/>
    <mergeCell ref="A5380:F5380"/>
    <mergeCell ref="A5331:F5331"/>
    <mergeCell ref="A5260:G5260"/>
    <mergeCell ref="B5261:G5261"/>
    <mergeCell ref="A5268:F5268"/>
    <mergeCell ref="A5269:F5269"/>
    <mergeCell ref="A5270:F5270"/>
    <mergeCell ref="A5271:F5271"/>
    <mergeCell ref="A5272:F5272"/>
    <mergeCell ref="A5273:F5273"/>
    <mergeCell ref="A5274:F5274"/>
    <mergeCell ref="A5275:F5275"/>
    <mergeCell ref="A5276:F5276"/>
    <mergeCell ref="A5277:G5277"/>
    <mergeCell ref="B5278:G5278"/>
    <mergeCell ref="B5279:G5279"/>
    <mergeCell ref="A5238:F5238"/>
    <mergeCell ref="A5239:F5239"/>
    <mergeCell ref="A5240:F5240"/>
    <mergeCell ref="A5244:G5244"/>
    <mergeCell ref="B5245:G5245"/>
    <mergeCell ref="A5251:F5251"/>
    <mergeCell ref="A5252:F5252"/>
    <mergeCell ref="A5253:F5253"/>
    <mergeCell ref="A5254:F5254"/>
    <mergeCell ref="A5255:F5255"/>
    <mergeCell ref="A5256:F5256"/>
    <mergeCell ref="A5257:F5257"/>
    <mergeCell ref="A5175:F5175"/>
    <mergeCell ref="A5176:F5176"/>
    <mergeCell ref="A5177:F5177"/>
    <mergeCell ref="A5182:G5182"/>
    <mergeCell ref="A5188:F5188"/>
    <mergeCell ref="A5113:F5113"/>
    <mergeCell ref="A5119:G5119"/>
    <mergeCell ref="A5125:F5125"/>
    <mergeCell ref="A5126:F5126"/>
    <mergeCell ref="A5127:F5127"/>
    <mergeCell ref="A5128:F5128"/>
    <mergeCell ref="A5129:F5129"/>
    <mergeCell ref="A5130:F5130"/>
    <mergeCell ref="A5134:G5134"/>
    <mergeCell ref="A5111:F5111"/>
    <mergeCell ref="A5112:F5112"/>
    <mergeCell ref="A4580:F4580"/>
    <mergeCell ref="A4581:F4581"/>
    <mergeCell ref="A4582:F4582"/>
    <mergeCell ref="A4583:F4583"/>
    <mergeCell ref="A4584:F4584"/>
    <mergeCell ref="A4588:G4588"/>
    <mergeCell ref="A4556:G4556"/>
    <mergeCell ref="A4565:F4565"/>
    <mergeCell ref="A4566:F4566"/>
    <mergeCell ref="A4567:F4567"/>
    <mergeCell ref="A4568:F4568"/>
    <mergeCell ref="A4571:G4571"/>
    <mergeCell ref="B4572:G4572"/>
    <mergeCell ref="A4038:F4038"/>
    <mergeCell ref="A4039:G4039"/>
    <mergeCell ref="A4053:F4053"/>
    <mergeCell ref="A4054:G4054"/>
    <mergeCell ref="A4023:F4023"/>
    <mergeCell ref="A4024:G4024"/>
    <mergeCell ref="A4009:G4009"/>
    <mergeCell ref="A3776:G3776"/>
    <mergeCell ref="A3791:G3791"/>
    <mergeCell ref="A3762:G3762"/>
    <mergeCell ref="A3730:G3730"/>
    <mergeCell ref="A3746:G3746"/>
    <mergeCell ref="B3714:G3714"/>
    <mergeCell ref="A3256:F3256"/>
    <mergeCell ref="A3257:G3257"/>
    <mergeCell ref="A3015:G3015"/>
    <mergeCell ref="A3066:G3066"/>
    <mergeCell ref="A2984:G2984"/>
    <mergeCell ref="A2983:F2983"/>
    <mergeCell ref="A2935:G2935"/>
    <mergeCell ref="A2950:F2950"/>
    <mergeCell ref="A2951:G2951"/>
    <mergeCell ref="A2597:G2597"/>
    <mergeCell ref="A2332:G2332"/>
    <mergeCell ref="A2347:F2347"/>
    <mergeCell ref="A2348:G2348"/>
    <mergeCell ref="B1942:G1942"/>
    <mergeCell ref="A1955:F1955"/>
    <mergeCell ref="B1751:G1751"/>
    <mergeCell ref="A1426:G1426"/>
    <mergeCell ref="B1427:G1427"/>
    <mergeCell ref="A1437:F1437"/>
    <mergeCell ref="A1380:G1380"/>
    <mergeCell ref="A1346:G1346"/>
    <mergeCell ref="A1354:F1354"/>
    <mergeCell ref="A1364:G1364"/>
    <mergeCell ref="A1370:F1370"/>
    <mergeCell ref="A1198:F1198"/>
    <mergeCell ref="A1147:G1147"/>
    <mergeCell ref="A669:G669"/>
    <mergeCell ref="A685:G685"/>
    <mergeCell ref="A5051:F5051"/>
    <mergeCell ref="A5052:F5052"/>
    <mergeCell ref="A5053:F5053"/>
    <mergeCell ref="A5064:F5064"/>
    <mergeCell ref="A5065:F5065"/>
    <mergeCell ref="A5066:F5066"/>
    <mergeCell ref="A5067:F5067"/>
    <mergeCell ref="A5068:F5068"/>
    <mergeCell ref="A5069:F5069"/>
    <mergeCell ref="A5080:F5080"/>
    <mergeCell ref="A5081:F5081"/>
    <mergeCell ref="A5082:F5082"/>
    <mergeCell ref="A5083:F5083"/>
    <mergeCell ref="A5084:F5084"/>
    <mergeCell ref="A5089:G5089"/>
    <mergeCell ref="A5005:F5005"/>
    <mergeCell ref="A5006:F5006"/>
    <mergeCell ref="A5018:F5018"/>
    <mergeCell ref="A5019:F5019"/>
    <mergeCell ref="A5020:F5020"/>
    <mergeCell ref="A5021:F5021"/>
    <mergeCell ref="A5033:F5033"/>
    <mergeCell ref="A5034:F5034"/>
    <mergeCell ref="A5035:F5035"/>
    <mergeCell ref="A5036:F5036"/>
    <mergeCell ref="A5048:F5048"/>
    <mergeCell ref="A5049:F5049"/>
    <mergeCell ref="A5050:F5050"/>
    <mergeCell ref="A4973:F4973"/>
    <mergeCell ref="A4974:F4974"/>
    <mergeCell ref="A4975:F4975"/>
    <mergeCell ref="A4976:F4976"/>
    <mergeCell ref="A4987:F4987"/>
    <mergeCell ref="A4988:F4988"/>
    <mergeCell ref="A4989:F4989"/>
    <mergeCell ref="A4990:F4990"/>
    <mergeCell ref="A5002:F5002"/>
    <mergeCell ref="A5003:F5003"/>
    <mergeCell ref="A5004:F5004"/>
    <mergeCell ref="A4935:F4935"/>
    <mergeCell ref="A4936:F4936"/>
    <mergeCell ref="A4937:F4937"/>
    <mergeCell ref="A4938:F4938"/>
    <mergeCell ref="A4939:F4939"/>
    <mergeCell ref="A4940:F4940"/>
    <mergeCell ref="A4954:F4954"/>
    <mergeCell ref="A4955:F4955"/>
    <mergeCell ref="A4956:F4956"/>
    <mergeCell ref="A4957:F4957"/>
    <mergeCell ref="A4958:F4958"/>
    <mergeCell ref="A4959:F4959"/>
    <mergeCell ref="A4960:F4960"/>
    <mergeCell ref="A4961:F4961"/>
    <mergeCell ref="A4846:F4846"/>
    <mergeCell ref="A4858:F4858"/>
    <mergeCell ref="A4859:F4859"/>
    <mergeCell ref="A4860:F4860"/>
    <mergeCell ref="A4861:F4861"/>
    <mergeCell ref="A4873:F4873"/>
    <mergeCell ref="A4874:F4874"/>
    <mergeCell ref="A4875:F4875"/>
    <mergeCell ref="A4876:F4876"/>
    <mergeCell ref="A4889:F4889"/>
    <mergeCell ref="A4890:F4890"/>
    <mergeCell ref="A4891:F4891"/>
    <mergeCell ref="A4811:F4811"/>
    <mergeCell ref="A4812:F4812"/>
    <mergeCell ref="A4813:F4813"/>
    <mergeCell ref="A4814:F4814"/>
    <mergeCell ref="A4826:F4826"/>
    <mergeCell ref="A4827:F4827"/>
    <mergeCell ref="A4828:F4828"/>
    <mergeCell ref="A4829:F4829"/>
    <mergeCell ref="A4830:F4830"/>
    <mergeCell ref="A4842:F4842"/>
    <mergeCell ref="A4843:F4843"/>
    <mergeCell ref="A4844:F4844"/>
    <mergeCell ref="A4845:F4845"/>
    <mergeCell ref="A4743:G4743"/>
    <mergeCell ref="A4748:F4748"/>
    <mergeCell ref="A4749:F4749"/>
    <mergeCell ref="A4750:F4750"/>
    <mergeCell ref="A4751:F4751"/>
    <mergeCell ref="A4752:F4752"/>
    <mergeCell ref="A4753:F4753"/>
    <mergeCell ref="A4764:F4764"/>
    <mergeCell ref="A4765:F4765"/>
    <mergeCell ref="A4766:F4766"/>
    <mergeCell ref="A4767:F4767"/>
    <mergeCell ref="A4768:F4768"/>
    <mergeCell ref="A4773:G4773"/>
    <mergeCell ref="A4779:F4779"/>
    <mergeCell ref="A4780:F4780"/>
    <mergeCell ref="A4781:F4781"/>
    <mergeCell ref="A4679:F4679"/>
    <mergeCell ref="A4691:F4691"/>
    <mergeCell ref="A4692:F4692"/>
    <mergeCell ref="A4693:F4693"/>
    <mergeCell ref="A4694:F4694"/>
    <mergeCell ref="A4706:F4706"/>
    <mergeCell ref="A4707:F4707"/>
    <mergeCell ref="A4708:F4708"/>
    <mergeCell ref="A4709:F4709"/>
    <mergeCell ref="A4720:F4720"/>
    <mergeCell ref="A4721:F4721"/>
    <mergeCell ref="A4645:F4645"/>
    <mergeCell ref="A4646:F4646"/>
    <mergeCell ref="A4647:F4647"/>
    <mergeCell ref="A4648:F4648"/>
    <mergeCell ref="A4659:F4659"/>
    <mergeCell ref="A4660:F4660"/>
    <mergeCell ref="A4661:F4661"/>
    <mergeCell ref="A4662:F4662"/>
    <mergeCell ref="A4663:F4663"/>
    <mergeCell ref="A4664:F4664"/>
    <mergeCell ref="A4675:F4675"/>
    <mergeCell ref="A4676:F4676"/>
    <mergeCell ref="A4677:F4677"/>
    <mergeCell ref="A4678:F4678"/>
    <mergeCell ref="A4611:F4611"/>
    <mergeCell ref="A4612:F4612"/>
    <mergeCell ref="A4613:F4613"/>
    <mergeCell ref="A4614:F4614"/>
    <mergeCell ref="A4615:F4615"/>
    <mergeCell ref="A4616:F4616"/>
    <mergeCell ref="A4627:F4627"/>
    <mergeCell ref="A4628:F4628"/>
    <mergeCell ref="A4629:F4629"/>
    <mergeCell ref="A4630:F4630"/>
    <mergeCell ref="A4631:F4631"/>
    <mergeCell ref="A4632:F4632"/>
    <mergeCell ref="A4643:F4643"/>
    <mergeCell ref="A4644:F4644"/>
    <mergeCell ref="A4502:F4502"/>
    <mergeCell ref="A4503:F4503"/>
    <mergeCell ref="A4504:F4504"/>
    <mergeCell ref="A4517:F4517"/>
    <mergeCell ref="A4518:F4518"/>
    <mergeCell ref="A4519:F4519"/>
    <mergeCell ref="A4532:F4532"/>
    <mergeCell ref="A4533:F4533"/>
    <mergeCell ref="A4534:F4534"/>
    <mergeCell ref="A4547:F4547"/>
    <mergeCell ref="A4548:F4548"/>
    <mergeCell ref="A4549:F4549"/>
    <mergeCell ref="A4562:F4562"/>
    <mergeCell ref="A4454:F4454"/>
    <mergeCell ref="A4455:F4455"/>
    <mergeCell ref="A4456:F4456"/>
    <mergeCell ref="A4457:F4457"/>
    <mergeCell ref="A4469:F4469"/>
    <mergeCell ref="A4470:F4470"/>
    <mergeCell ref="A4471:F4471"/>
    <mergeCell ref="A4472:F4472"/>
    <mergeCell ref="A4485:F4485"/>
    <mergeCell ref="A4486:F4486"/>
    <mergeCell ref="A4487:F4487"/>
    <mergeCell ref="A4488:F4488"/>
    <mergeCell ref="A4501:F4501"/>
    <mergeCell ref="A4410:F4410"/>
    <mergeCell ref="A4421:F4421"/>
    <mergeCell ref="A4422:F4422"/>
    <mergeCell ref="A4423:F4423"/>
    <mergeCell ref="A4424:F4424"/>
    <mergeCell ref="A4425:F4425"/>
    <mergeCell ref="A4426:F4426"/>
    <mergeCell ref="A4437:F4437"/>
    <mergeCell ref="A4438:F4438"/>
    <mergeCell ref="A4439:F4439"/>
    <mergeCell ref="A4440:F4440"/>
    <mergeCell ref="A4441:F4441"/>
    <mergeCell ref="A4442:F4442"/>
    <mergeCell ref="A4453:F4453"/>
    <mergeCell ref="A4376:F4376"/>
    <mergeCell ref="A4377:F4377"/>
    <mergeCell ref="A4378:F4378"/>
    <mergeCell ref="A4389:F4389"/>
    <mergeCell ref="A4390:F4390"/>
    <mergeCell ref="A4391:F4391"/>
    <mergeCell ref="A4392:F4392"/>
    <mergeCell ref="A4393:F4393"/>
    <mergeCell ref="A4394:F4394"/>
    <mergeCell ref="A4405:F4405"/>
    <mergeCell ref="A4406:F4406"/>
    <mergeCell ref="A4407:F4407"/>
    <mergeCell ref="A4408:F4408"/>
    <mergeCell ref="A4409:F4409"/>
    <mergeCell ref="A4282:F4282"/>
    <mergeCell ref="A4299:F4299"/>
    <mergeCell ref="A4234:F4234"/>
    <mergeCell ref="A4249:F4249"/>
    <mergeCell ref="A4189:F4189"/>
    <mergeCell ref="A4204:F4204"/>
    <mergeCell ref="A4143:F4143"/>
    <mergeCell ref="A4159:F4159"/>
    <mergeCell ref="A4174:F4174"/>
    <mergeCell ref="A4069:G4069"/>
    <mergeCell ref="A4083:F4083"/>
    <mergeCell ref="A4098:F4098"/>
    <mergeCell ref="A4113:F4113"/>
    <mergeCell ref="A4128:F4128"/>
    <mergeCell ref="A3913:F3913"/>
    <mergeCell ref="A3930:F3930"/>
    <mergeCell ref="A3836:F3836"/>
    <mergeCell ref="A3852:F3852"/>
    <mergeCell ref="A3790:F3790"/>
    <mergeCell ref="A3627:F3627"/>
    <mergeCell ref="A3578:F3578"/>
    <mergeCell ref="A3612:F3612"/>
    <mergeCell ref="A3528:F3528"/>
    <mergeCell ref="A3544:F3544"/>
    <mergeCell ref="A3484:F3484"/>
    <mergeCell ref="A3512:F3512"/>
    <mergeCell ref="A3513:G3513"/>
    <mergeCell ref="A3412:F3412"/>
    <mergeCell ref="A3429:F3429"/>
    <mergeCell ref="A3430:G3430"/>
    <mergeCell ref="A3360:F3360"/>
    <mergeCell ref="A3377:F3377"/>
    <mergeCell ref="A3326:F3326"/>
    <mergeCell ref="A3343:F3343"/>
    <mergeCell ref="A3290:F3290"/>
    <mergeCell ref="A3208:F3208"/>
    <mergeCell ref="A3177:F3177"/>
    <mergeCell ref="A3191:F3191"/>
    <mergeCell ref="A3095:F3095"/>
    <mergeCell ref="A3065:F3065"/>
    <mergeCell ref="A3080:F3080"/>
    <mergeCell ref="A3081:G3081"/>
    <mergeCell ref="A3014:F3014"/>
    <mergeCell ref="A2965:F2965"/>
    <mergeCell ref="A2966:G2966"/>
    <mergeCell ref="A2999:F2999"/>
    <mergeCell ref="A3000:G3000"/>
    <mergeCell ref="A2815:F2815"/>
    <mergeCell ref="A2650:F2650"/>
    <mergeCell ref="A2702:F2702"/>
    <mergeCell ref="A2719:F2719"/>
    <mergeCell ref="A2614:F2614"/>
    <mergeCell ref="A2632:F2632"/>
    <mergeCell ref="A2580:F2580"/>
    <mergeCell ref="A2596:F2596"/>
    <mergeCell ref="A2528:F2528"/>
    <mergeCell ref="A2544:F2544"/>
    <mergeCell ref="A2419:F2419"/>
    <mergeCell ref="A2437:F2437"/>
    <mergeCell ref="A2383:F2383"/>
    <mergeCell ref="A2401:F2401"/>
    <mergeCell ref="A2365:F2365"/>
    <mergeCell ref="A2366:G2366"/>
    <mergeCell ref="A2110:F2110"/>
    <mergeCell ref="A2128:F2128"/>
    <mergeCell ref="A1982:F1982"/>
    <mergeCell ref="A1998:F1998"/>
    <mergeCell ref="A2013:F2013"/>
    <mergeCell ref="A2023:G2023"/>
    <mergeCell ref="A1968:F1968"/>
    <mergeCell ref="A1965:G1965"/>
    <mergeCell ref="A1978:G1978"/>
    <mergeCell ref="A1898:F1898"/>
    <mergeCell ref="A1913:F1913"/>
    <mergeCell ref="A1931:F1931"/>
    <mergeCell ref="A1806:F1806"/>
    <mergeCell ref="A1821:F1821"/>
    <mergeCell ref="A1838:F1838"/>
    <mergeCell ref="A1873:F1873"/>
    <mergeCell ref="A1883:G1883"/>
    <mergeCell ref="A1757:F1757"/>
    <mergeCell ref="A1773:F1773"/>
    <mergeCell ref="A1700:F1700"/>
    <mergeCell ref="A1717:F1717"/>
    <mergeCell ref="A1727:G1727"/>
    <mergeCell ref="A1740:F1740"/>
    <mergeCell ref="A1597:F1597"/>
    <mergeCell ref="A1616:F1616"/>
    <mergeCell ref="A1543:F1543"/>
    <mergeCell ref="A1561:F1561"/>
    <mergeCell ref="A1447:G1447"/>
    <mergeCell ref="A1383:F1383"/>
    <mergeCell ref="A1401:F1401"/>
    <mergeCell ref="A1416:F1416"/>
    <mergeCell ref="A1393:G1393"/>
    <mergeCell ref="A1411:G1411"/>
    <mergeCell ref="A1287:F1287"/>
    <mergeCell ref="A1297:G1297"/>
    <mergeCell ref="B1298:G1298"/>
    <mergeCell ref="A1192:G1192"/>
    <mergeCell ref="A1153:F1153"/>
    <mergeCell ref="A1168:F1168"/>
    <mergeCell ref="A1182:F1182"/>
    <mergeCell ref="A1163:G1163"/>
    <mergeCell ref="A1178:G1178"/>
    <mergeCell ref="A1120:F1120"/>
    <mergeCell ref="A1137:F1137"/>
    <mergeCell ref="A1024:F1024"/>
    <mergeCell ref="A1041:F1041"/>
    <mergeCell ref="A1056:F1056"/>
    <mergeCell ref="A1076:F1076"/>
    <mergeCell ref="A1086:G1086"/>
    <mergeCell ref="A880:F880"/>
    <mergeCell ref="A839:F839"/>
    <mergeCell ref="A701:F701"/>
    <mergeCell ref="A716:F716"/>
    <mergeCell ref="A732:F732"/>
    <mergeCell ref="A652:F652"/>
    <mergeCell ref="A668:F668"/>
    <mergeCell ref="A684:F684"/>
    <mergeCell ref="A635:F635"/>
    <mergeCell ref="A522:F522"/>
    <mergeCell ref="A434:F434"/>
    <mergeCell ref="A455:F455"/>
    <mergeCell ref="A456:G456"/>
    <mergeCell ref="A403:F403"/>
    <mergeCell ref="A417:F417"/>
    <mergeCell ref="A386:F386"/>
    <mergeCell ref="A1424:F1424"/>
    <mergeCell ref="A1425:F1425"/>
    <mergeCell ref="A5258:F5258"/>
    <mergeCell ref="A5259:F5259"/>
    <mergeCell ref="A5234:F5234"/>
    <mergeCell ref="A5242:F5242"/>
    <mergeCell ref="A5243:F5243"/>
    <mergeCell ref="A5250:F5250"/>
    <mergeCell ref="A5241:F5241"/>
    <mergeCell ref="A5321:F5321"/>
    <mergeCell ref="A5294:F5294"/>
    <mergeCell ref="A5315:F5315"/>
    <mergeCell ref="A5203:F5203"/>
    <mergeCell ref="A5210:F5210"/>
    <mergeCell ref="A5211:F5211"/>
    <mergeCell ref="A5212:F5212"/>
    <mergeCell ref="A5226:F5226"/>
    <mergeCell ref="A5227:F5227"/>
    <mergeCell ref="A5228:F5228"/>
    <mergeCell ref="A5219:F5219"/>
    <mergeCell ref="A5225:F5225"/>
    <mergeCell ref="A5178:F5178"/>
    <mergeCell ref="A5179:F5179"/>
    <mergeCell ref="A5180:F5180"/>
    <mergeCell ref="A5181:F5181"/>
    <mergeCell ref="A5172:F5172"/>
    <mergeCell ref="A5187:F5187"/>
    <mergeCell ref="A5194:F5194"/>
    <mergeCell ref="A5195:F5195"/>
    <mergeCell ref="A5196:F5196"/>
    <mergeCell ref="A5189:F5189"/>
    <mergeCell ref="A5190:F5190"/>
    <mergeCell ref="A5191:F5191"/>
    <mergeCell ref="A5192:F5192"/>
    <mergeCell ref="A5193:F5193"/>
    <mergeCell ref="A5197:G5197"/>
    <mergeCell ref="A5132:F5132"/>
    <mergeCell ref="A5133:F5133"/>
    <mergeCell ref="A5140:F5140"/>
    <mergeCell ref="A5149:F5149"/>
    <mergeCell ref="A5156:F5156"/>
    <mergeCell ref="A5163:F5163"/>
    <mergeCell ref="A5164:F5164"/>
    <mergeCell ref="A5165:F5165"/>
    <mergeCell ref="A5063:F5063"/>
    <mergeCell ref="A5079:F5079"/>
    <mergeCell ref="A5088:F5088"/>
    <mergeCell ref="A5115:F5115"/>
    <mergeCell ref="A5116:F5116"/>
    <mergeCell ref="A5117:F5117"/>
    <mergeCell ref="A5118:F5118"/>
    <mergeCell ref="A5100:F5100"/>
    <mergeCell ref="A5101:F5101"/>
    <mergeCell ref="A5102:F5102"/>
    <mergeCell ref="A5103:F5103"/>
    <mergeCell ref="A5094:F5094"/>
    <mergeCell ref="A5109:F5109"/>
    <mergeCell ref="A5114:F5114"/>
    <mergeCell ref="A4931:F4931"/>
    <mergeCell ref="A4922:F4922"/>
    <mergeCell ref="A4923:F4923"/>
    <mergeCell ref="A4924:F4924"/>
    <mergeCell ref="A4972:F4972"/>
    <mergeCell ref="A4986:F4986"/>
    <mergeCell ref="A4977:F4977"/>
    <mergeCell ref="A4978:F4978"/>
    <mergeCell ref="A4979:F4979"/>
    <mergeCell ref="A4952:F4952"/>
    <mergeCell ref="A4980:F4980"/>
    <mergeCell ref="A4981:F4981"/>
    <mergeCell ref="A4933:F4933"/>
    <mergeCell ref="A4934:F4934"/>
    <mergeCell ref="A4901:F4901"/>
    <mergeCell ref="A4892:F4892"/>
    <mergeCell ref="A4886:F4886"/>
    <mergeCell ref="A4916:F4916"/>
    <mergeCell ref="A4907:F4907"/>
    <mergeCell ref="A4908:F4908"/>
    <mergeCell ref="A4925:F4925"/>
    <mergeCell ref="A4909:F4909"/>
    <mergeCell ref="A4910:F4910"/>
    <mergeCell ref="A4906:F4906"/>
    <mergeCell ref="A4801:F4801"/>
    <mergeCell ref="A4802:F4802"/>
    <mergeCell ref="A4818:F4818"/>
    <mergeCell ref="A4832:F4832"/>
    <mergeCell ref="A4833:F4833"/>
    <mergeCell ref="A4847:F4847"/>
    <mergeCell ref="A4848:F4848"/>
    <mergeCell ref="A4849:F4849"/>
    <mergeCell ref="A4862:F4862"/>
    <mergeCell ref="A4824:F4824"/>
    <mergeCell ref="A4803:F4803"/>
    <mergeCell ref="A4840:F4840"/>
    <mergeCell ref="A4769:F4769"/>
    <mergeCell ref="A4770:F4770"/>
    <mergeCell ref="A4771:F4771"/>
    <mergeCell ref="A4785:F4785"/>
    <mergeCell ref="A4786:F4786"/>
    <mergeCell ref="A4756:F4756"/>
    <mergeCell ref="A4778:F4778"/>
    <mergeCell ref="A4800:F4800"/>
    <mergeCell ref="A4782:F4782"/>
    <mergeCell ref="A4783:F4783"/>
    <mergeCell ref="A4784:F4784"/>
    <mergeCell ref="A4795:F4795"/>
    <mergeCell ref="A4796:F4796"/>
    <mergeCell ref="A4797:F4797"/>
    <mergeCell ref="A4798:F4798"/>
    <mergeCell ref="A4799:F4799"/>
    <mergeCell ref="A4741:F4741"/>
    <mergeCell ref="A4740:F4740"/>
    <mergeCell ref="A4733:F4733"/>
    <mergeCell ref="A4705:F4705"/>
    <mergeCell ref="A4711:F4711"/>
    <mergeCell ref="A4725:F4725"/>
    <mergeCell ref="A4699:F4699"/>
    <mergeCell ref="A4712:F4712"/>
    <mergeCell ref="A4713:F4713"/>
    <mergeCell ref="A4714:F4714"/>
    <mergeCell ref="A4719:F4719"/>
    <mergeCell ref="A4726:F4726"/>
    <mergeCell ref="A4738:F4738"/>
    <mergeCell ref="A4722:F4722"/>
    <mergeCell ref="A4723:F4723"/>
    <mergeCell ref="A4734:F4734"/>
    <mergeCell ref="A4735:F4735"/>
    <mergeCell ref="A4736:F4736"/>
    <mergeCell ref="A4737:F4737"/>
    <mergeCell ref="A4554:F4554"/>
    <mergeCell ref="A4555:F4555"/>
    <mergeCell ref="A4569:F4569"/>
    <mergeCell ref="A4570:F4570"/>
    <mergeCell ref="A4674:F4674"/>
    <mergeCell ref="A4690:F4690"/>
    <mergeCell ref="A4710:F4710"/>
    <mergeCell ref="A4563:F4563"/>
    <mergeCell ref="A4564:F4564"/>
    <mergeCell ref="A4579:F4579"/>
    <mergeCell ref="A4595:F4595"/>
    <mergeCell ref="A4596:F4596"/>
    <mergeCell ref="A4597:F4597"/>
    <mergeCell ref="A4598:F4598"/>
    <mergeCell ref="A4599:F4599"/>
    <mergeCell ref="A4600:F4600"/>
    <mergeCell ref="A4546:F4546"/>
    <mergeCell ref="A4561:F4561"/>
    <mergeCell ref="A4626:F4626"/>
    <mergeCell ref="A4610:F4610"/>
    <mergeCell ref="A4602:F4602"/>
    <mergeCell ref="A4587:F4587"/>
    <mergeCell ref="A4585:F4585"/>
    <mergeCell ref="A4586:F4586"/>
    <mergeCell ref="A4594:F4594"/>
    <mergeCell ref="A4601:F4601"/>
    <mergeCell ref="A4553:F4553"/>
    <mergeCell ref="A4500:F4500"/>
    <mergeCell ref="A4539:F4539"/>
    <mergeCell ref="A4540:F4540"/>
    <mergeCell ref="A4507:F4507"/>
    <mergeCell ref="A4508:F4508"/>
    <mergeCell ref="A4509:F4509"/>
    <mergeCell ref="A4522:F4522"/>
    <mergeCell ref="A4523:F4523"/>
    <mergeCell ref="A4524:F4524"/>
    <mergeCell ref="A4525:F4525"/>
    <mergeCell ref="A4516:F4516"/>
    <mergeCell ref="A4531:F4531"/>
    <mergeCell ref="A4468:F4468"/>
    <mergeCell ref="A4484:F4484"/>
    <mergeCell ref="A4538:F4538"/>
    <mergeCell ref="A4295:F4295"/>
    <mergeCell ref="A4296:F4296"/>
    <mergeCell ref="A4297:F4297"/>
    <mergeCell ref="A4312:F4312"/>
    <mergeCell ref="A4313:F4313"/>
    <mergeCell ref="A4459:F4459"/>
    <mergeCell ref="A4460:F4460"/>
    <mergeCell ref="A4461:F4461"/>
    <mergeCell ref="A4475:F4475"/>
    <mergeCell ref="A4476:F4476"/>
    <mergeCell ref="A4477:F4477"/>
    <mergeCell ref="A4320:F4320"/>
    <mergeCell ref="A4344:F4344"/>
    <mergeCell ref="A4311:F4311"/>
    <mergeCell ref="A4371:F4371"/>
    <mergeCell ref="A4346:F4346"/>
    <mergeCell ref="A4427:F4427"/>
    <mergeCell ref="A4428:F4428"/>
    <mergeCell ref="A4429:F4429"/>
    <mergeCell ref="A4444:F4444"/>
    <mergeCell ref="A4445:F4445"/>
    <mergeCell ref="A4362:F4362"/>
    <mergeCell ref="A4358:F4358"/>
    <mergeCell ref="A4359:F4359"/>
    <mergeCell ref="A4360:F4360"/>
    <mergeCell ref="A4361:F4361"/>
    <mergeCell ref="A4372:F4372"/>
    <mergeCell ref="A4173:F4173"/>
    <mergeCell ref="A4279:F4279"/>
    <mergeCell ref="A4280:F4280"/>
    <mergeCell ref="A4316:F4316"/>
    <mergeCell ref="A4317:F4317"/>
    <mergeCell ref="A4318:F4318"/>
    <mergeCell ref="A4314:F4314"/>
    <mergeCell ref="A4315:F4315"/>
    <mergeCell ref="A4331:F4331"/>
    <mergeCell ref="A4298:F4298"/>
    <mergeCell ref="A4319:F4319"/>
    <mergeCell ref="A4348:F4348"/>
    <mergeCell ref="A4349:F4349"/>
    <mergeCell ref="A4350:F4350"/>
    <mergeCell ref="A4351:F4351"/>
    <mergeCell ref="A4363:F4363"/>
    <mergeCell ref="A4364:F4364"/>
    <mergeCell ref="A4365:F4365"/>
    <mergeCell ref="A4366:F4366"/>
    <mergeCell ref="A4379:F4379"/>
    <mergeCell ref="A4294:F4294"/>
    <mergeCell ref="A4293:F4293"/>
    <mergeCell ref="A3904:F3904"/>
    <mergeCell ref="A3905:F3905"/>
    <mergeCell ref="A3906:F3906"/>
    <mergeCell ref="A3907:F3907"/>
    <mergeCell ref="A3908:F3908"/>
    <mergeCell ref="A3909:F3909"/>
    <mergeCell ref="A3910:F3910"/>
    <mergeCell ref="A3911:F3911"/>
    <mergeCell ref="A3912:F3912"/>
    <mergeCell ref="A3999:F3999"/>
    <mergeCell ref="A4000:F4000"/>
    <mergeCell ref="A3991:F3991"/>
    <mergeCell ref="A4186:F4186"/>
    <mergeCell ref="A4052:F4052"/>
    <mergeCell ref="A4067:F4067"/>
    <mergeCell ref="A4030:F4030"/>
    <mergeCell ref="A4031:F4031"/>
    <mergeCell ref="A4032:F4032"/>
    <mergeCell ref="A4033:F4033"/>
    <mergeCell ref="A4034:F4034"/>
    <mergeCell ref="A4047:F4047"/>
    <mergeCell ref="A4048:F4048"/>
    <mergeCell ref="A4049:F4049"/>
    <mergeCell ref="A4059:F4059"/>
    <mergeCell ref="A4121:F4121"/>
    <mergeCell ref="A4119:F4119"/>
    <mergeCell ref="A4120:F4120"/>
    <mergeCell ref="A4172:F4172"/>
    <mergeCell ref="A3874:F3874"/>
    <mergeCell ref="A3861:F3861"/>
    <mergeCell ref="A3862:F3862"/>
    <mergeCell ref="A3863:F3863"/>
    <mergeCell ref="A3864:F3864"/>
    <mergeCell ref="A3846:F3846"/>
    <mergeCell ref="A3847:F3847"/>
    <mergeCell ref="A3848:F3848"/>
    <mergeCell ref="A3849:F3849"/>
    <mergeCell ref="A3845:F3845"/>
    <mergeCell ref="A3860:F3860"/>
    <mergeCell ref="A3851:F3851"/>
    <mergeCell ref="A3865:F3865"/>
    <mergeCell ref="A3866:F3866"/>
    <mergeCell ref="A3869:F3869"/>
    <mergeCell ref="A3883:F3883"/>
    <mergeCell ref="A3897:F3897"/>
    <mergeCell ref="A3703:F3703"/>
    <mergeCell ref="A3704:F3704"/>
    <mergeCell ref="A3705:F3705"/>
    <mergeCell ref="A3687:F3687"/>
    <mergeCell ref="A3722:F3722"/>
    <mergeCell ref="A3723:F3723"/>
    <mergeCell ref="A3797:F3797"/>
    <mergeCell ref="A3798:F3798"/>
    <mergeCell ref="A3799:F3799"/>
    <mergeCell ref="A3800:F3800"/>
    <mergeCell ref="A3796:F3796"/>
    <mergeCell ref="A3789:F3789"/>
    <mergeCell ref="A3843:F3843"/>
    <mergeCell ref="A3844:F3844"/>
    <mergeCell ref="A3729:F3729"/>
    <mergeCell ref="A3745:F3745"/>
    <mergeCell ref="A3753:F3753"/>
    <mergeCell ref="A3754:F3754"/>
    <mergeCell ref="A3755:F3755"/>
    <mergeCell ref="A3766:F3766"/>
    <mergeCell ref="A3767:F3767"/>
    <mergeCell ref="A3768:F3768"/>
    <mergeCell ref="A3769:F3769"/>
    <mergeCell ref="A3770:F3770"/>
    <mergeCell ref="A3771:F3771"/>
    <mergeCell ref="A3772:F3772"/>
    <mergeCell ref="A3781:F3781"/>
    <mergeCell ref="A3756:F3756"/>
    <mergeCell ref="A3757:F3757"/>
    <mergeCell ref="A3758:F3758"/>
    <mergeCell ref="A3759:F3759"/>
    <mergeCell ref="A3760:F3760"/>
    <mergeCell ref="A3773:F3773"/>
    <mergeCell ref="A3774:F3774"/>
    <mergeCell ref="A3761:F3761"/>
    <mergeCell ref="A3775:F3775"/>
    <mergeCell ref="A3444:F3444"/>
    <mergeCell ref="A3445:F3445"/>
    <mergeCell ref="A3446:F3446"/>
    <mergeCell ref="A3462:F3462"/>
    <mergeCell ref="A3570:F3570"/>
    <mergeCell ref="A3603:F3603"/>
    <mergeCell ref="A3604:F3604"/>
    <mergeCell ref="A3605:F3605"/>
    <mergeCell ref="A3744:F3744"/>
    <mergeCell ref="A3726:F3726"/>
    <mergeCell ref="A3742:F3742"/>
    <mergeCell ref="A3743:F3743"/>
    <mergeCell ref="A3483:F3483"/>
    <mergeCell ref="A3508:F3508"/>
    <mergeCell ref="A3509:F3509"/>
    <mergeCell ref="A3506:F3506"/>
    <mergeCell ref="A3477:F3477"/>
    <mergeCell ref="A3478:F3478"/>
    <mergeCell ref="A3577:F3577"/>
    <mergeCell ref="A3593:F3593"/>
    <mergeCell ref="A3594:F3594"/>
    <mergeCell ref="A3609:F3609"/>
    <mergeCell ref="A3610:F3610"/>
    <mergeCell ref="A3611:F3611"/>
    <mergeCell ref="A3625:F3625"/>
    <mergeCell ref="A3626:F3626"/>
    <mergeCell ref="A3586:F3586"/>
    <mergeCell ref="A3481:F3481"/>
    <mergeCell ref="A3482:F3482"/>
    <mergeCell ref="A3479:F3479"/>
    <mergeCell ref="A3480:F3480"/>
    <mergeCell ref="A3420:F3420"/>
    <mergeCell ref="A3421:F3421"/>
    <mergeCell ref="A3422:F3422"/>
    <mergeCell ref="A3423:F3423"/>
    <mergeCell ref="A3438:F3438"/>
    <mergeCell ref="A3439:F3439"/>
    <mergeCell ref="A3440:F3440"/>
    <mergeCell ref="A3456:F3456"/>
    <mergeCell ref="A3457:F3457"/>
    <mergeCell ref="A3458:F3458"/>
    <mergeCell ref="A3441:F3441"/>
    <mergeCell ref="A3303:F3303"/>
    <mergeCell ref="A3304:F3304"/>
    <mergeCell ref="A3341:F3341"/>
    <mergeCell ref="A3376:F3376"/>
    <mergeCell ref="A3334:F3334"/>
    <mergeCell ref="A3335:F3335"/>
    <mergeCell ref="A3392:F3392"/>
    <mergeCell ref="A3427:F3427"/>
    <mergeCell ref="A3263:F3263"/>
    <mergeCell ref="A3264:F3264"/>
    <mergeCell ref="A3265:F3265"/>
    <mergeCell ref="A3266:F3266"/>
    <mergeCell ref="A3267:F3267"/>
    <mergeCell ref="A3281:F3281"/>
    <mergeCell ref="A3282:F3282"/>
    <mergeCell ref="A3285:F3285"/>
    <mergeCell ref="A3283:F3283"/>
    <mergeCell ref="A3284:F3284"/>
    <mergeCell ref="A3271:F3271"/>
    <mergeCell ref="A3409:F3409"/>
    <mergeCell ref="A3410:F3410"/>
    <mergeCell ref="A3411:F3411"/>
    <mergeCell ref="A3387:F3387"/>
    <mergeCell ref="A3388:F3388"/>
    <mergeCell ref="A3385:F3385"/>
    <mergeCell ref="A3235:F3235"/>
    <mergeCell ref="A3236:F3236"/>
    <mergeCell ref="A3237:F3237"/>
    <mergeCell ref="A3238:F3238"/>
    <mergeCell ref="A3239:F3239"/>
    <mergeCell ref="A3201:F3201"/>
    <mergeCell ref="A3202:F3202"/>
    <mergeCell ref="A3217:F3217"/>
    <mergeCell ref="A3232:F3232"/>
    <mergeCell ref="A3252:F3252"/>
    <mergeCell ref="A3253:F3253"/>
    <mergeCell ref="A3254:F3254"/>
    <mergeCell ref="A3299:F3299"/>
    <mergeCell ref="A3300:F3300"/>
    <mergeCell ref="A3301:F3301"/>
    <mergeCell ref="A3302:F3302"/>
    <mergeCell ref="A3220:F3220"/>
    <mergeCell ref="A3218:F3218"/>
    <mergeCell ref="A3219:F3219"/>
    <mergeCell ref="A3206:F3206"/>
    <mergeCell ref="A3207:F3207"/>
    <mergeCell ref="A3184:F3184"/>
    <mergeCell ref="A3185:F3185"/>
    <mergeCell ref="A3186:F3186"/>
    <mergeCell ref="A3187:F3187"/>
    <mergeCell ref="A3188:F3188"/>
    <mergeCell ref="A3137:F3137"/>
    <mergeCell ref="A3287:F3287"/>
    <mergeCell ref="A3288:F3288"/>
    <mergeCell ref="A3289:F3289"/>
    <mergeCell ref="A3199:F3199"/>
    <mergeCell ref="A3200:F3200"/>
    <mergeCell ref="A3176:F3176"/>
    <mergeCell ref="A3174:F3174"/>
    <mergeCell ref="A3175:F3175"/>
    <mergeCell ref="A3231:F3231"/>
    <mergeCell ref="A3215:F3215"/>
    <mergeCell ref="A3216:F3216"/>
    <mergeCell ref="A3221:F3221"/>
    <mergeCell ref="A3222:F3222"/>
    <mergeCell ref="A3223:F3223"/>
    <mergeCell ref="A3248:F3248"/>
    <mergeCell ref="A3249:F3249"/>
    <mergeCell ref="A3250:F3250"/>
    <mergeCell ref="A3234:F3234"/>
    <mergeCell ref="A2776:F2776"/>
    <mergeCell ref="A2777:F2777"/>
    <mergeCell ref="A3060:F3060"/>
    <mergeCell ref="A3076:F3076"/>
    <mergeCell ref="A3077:F3077"/>
    <mergeCell ref="A3056:F3056"/>
    <mergeCell ref="A3057:F3057"/>
    <mergeCell ref="A3058:F3058"/>
    <mergeCell ref="A3059:F3059"/>
    <mergeCell ref="A3073:F3073"/>
    <mergeCell ref="A3074:F3074"/>
    <mergeCell ref="A3075:F3075"/>
    <mergeCell ref="A3072:F3072"/>
    <mergeCell ref="A3061:F3061"/>
    <mergeCell ref="A3062:F3062"/>
    <mergeCell ref="A3063:F3063"/>
    <mergeCell ref="A3064:F3064"/>
    <mergeCell ref="A3008:F3008"/>
    <mergeCell ref="A3009:F3009"/>
    <mergeCell ref="A2998:F2998"/>
    <mergeCell ref="A3071:F3071"/>
    <mergeCell ref="A2906:F2906"/>
    <mergeCell ref="A2907:F2907"/>
    <mergeCell ref="A2908:F2908"/>
    <mergeCell ref="A2909:F2909"/>
    <mergeCell ref="A2910:F2910"/>
    <mergeCell ref="A2888:F2888"/>
    <mergeCell ref="A2889:F2889"/>
    <mergeCell ref="A2904:F2904"/>
    <mergeCell ref="A2905:F2905"/>
    <mergeCell ref="A2841:F2841"/>
    <mergeCell ref="A2822:F2822"/>
    <mergeCell ref="A2790:F2790"/>
    <mergeCell ref="A2791:F2791"/>
    <mergeCell ref="A2792:F2792"/>
    <mergeCell ref="A2793:F2793"/>
    <mergeCell ref="A2759:F2759"/>
    <mergeCell ref="A2760:F2760"/>
    <mergeCell ref="A2711:F2711"/>
    <mergeCell ref="A2749:F2749"/>
    <mergeCell ref="A2750:F2750"/>
    <mergeCell ref="A2747:F2747"/>
    <mergeCell ref="A2748:F2748"/>
    <mergeCell ref="A2774:F2774"/>
    <mergeCell ref="A2775:F2775"/>
    <mergeCell ref="A2743:F2743"/>
    <mergeCell ref="A2744:F2744"/>
    <mergeCell ref="A2745:F2745"/>
    <mergeCell ref="A2746:F2746"/>
    <mergeCell ref="A2761:F2761"/>
    <mergeCell ref="A2762:F2762"/>
    <mergeCell ref="A2811:F2811"/>
    <mergeCell ref="A2698:F2698"/>
    <mergeCell ref="A2699:F2699"/>
    <mergeCell ref="A2726:F2726"/>
    <mergeCell ref="A2712:F2712"/>
    <mergeCell ref="A2727:F2727"/>
    <mergeCell ref="A2662:F2662"/>
    <mergeCell ref="A2663:F2663"/>
    <mergeCell ref="A2728:F2728"/>
    <mergeCell ref="A2710:F2710"/>
    <mergeCell ref="A2729:F2729"/>
    <mergeCell ref="A2730:F2730"/>
    <mergeCell ref="A2742:F2742"/>
    <mergeCell ref="A2758:F2758"/>
    <mergeCell ref="A2716:F2716"/>
    <mergeCell ref="A2717:F2717"/>
    <mergeCell ref="A2718:F2718"/>
    <mergeCell ref="A2731:F2731"/>
    <mergeCell ref="A2732:F2732"/>
    <mergeCell ref="A2733:F2733"/>
    <mergeCell ref="A2734:F2734"/>
    <mergeCell ref="A2720:G2720"/>
    <mergeCell ref="A2502:F2502"/>
    <mergeCell ref="A2503:F2503"/>
    <mergeCell ref="A2504:F2504"/>
    <mergeCell ref="A2508:F2508"/>
    <mergeCell ref="A2509:F2509"/>
    <mergeCell ref="A2522:F2522"/>
    <mergeCell ref="A2523:F2523"/>
    <mergeCell ref="A2593:F2593"/>
    <mergeCell ref="A2594:F2594"/>
    <mergeCell ref="A2595:F2595"/>
    <mergeCell ref="A2694:F2694"/>
    <mergeCell ref="A2695:F2695"/>
    <mergeCell ref="A2696:F2696"/>
    <mergeCell ref="A2680:F2680"/>
    <mergeCell ref="A2681:F2681"/>
    <mergeCell ref="A2682:F2682"/>
    <mergeCell ref="A2683:F2683"/>
    <mergeCell ref="A2684:F2684"/>
    <mergeCell ref="A2685:F2685"/>
    <mergeCell ref="A2661:F2661"/>
    <mergeCell ref="A2623:F2623"/>
    <mergeCell ref="A2659:F2659"/>
    <mergeCell ref="A2660:F2660"/>
    <mergeCell ref="A2641:F2641"/>
    <mergeCell ref="A2630:F2630"/>
    <mergeCell ref="A2410:F2410"/>
    <mergeCell ref="A2377:F2377"/>
    <mergeCell ref="A2378:F2378"/>
    <mergeCell ref="A2362:F2362"/>
    <mergeCell ref="A2363:F2363"/>
    <mergeCell ref="A2364:F2364"/>
    <mergeCell ref="A2379:F2379"/>
    <mergeCell ref="A2380:F2380"/>
    <mergeCell ref="A2381:F2381"/>
    <mergeCell ref="A2382:F2382"/>
    <mergeCell ref="A2607:F2607"/>
    <mergeCell ref="A2608:F2608"/>
    <mergeCell ref="A2587:F2587"/>
    <mergeCell ref="A2588:F2588"/>
    <mergeCell ref="A2589:F2589"/>
    <mergeCell ref="A2590:F2590"/>
    <mergeCell ref="A2591:F2591"/>
    <mergeCell ref="A2471:F2471"/>
    <mergeCell ref="A2472:F2472"/>
    <mergeCell ref="A2488:F2488"/>
    <mergeCell ref="A2489:F2489"/>
    <mergeCell ref="A2490:F2490"/>
    <mergeCell ref="A2491:F2491"/>
    <mergeCell ref="A2506:F2506"/>
    <mergeCell ref="A2507:F2507"/>
    <mergeCell ref="A2487:F2487"/>
    <mergeCell ref="A2501:F2501"/>
    <mergeCell ref="A1745:F1745"/>
    <mergeCell ref="A1758:F1758"/>
    <mergeCell ref="A1759:F1759"/>
    <mergeCell ref="A1760:F1760"/>
    <mergeCell ref="A1761:F1761"/>
    <mergeCell ref="A1790:F1790"/>
    <mergeCell ref="A2356:F2356"/>
    <mergeCell ref="A2357:F2357"/>
    <mergeCell ref="A2358:F2358"/>
    <mergeCell ref="A2338:F2338"/>
    <mergeCell ref="A2339:F2339"/>
    <mergeCell ref="A2325:F2325"/>
    <mergeCell ref="A2326:F2326"/>
    <mergeCell ref="A2360:F2360"/>
    <mergeCell ref="A2359:F2359"/>
    <mergeCell ref="A2133:F2133"/>
    <mergeCell ref="A2063:F2063"/>
    <mergeCell ref="A2095:F2095"/>
    <mergeCell ref="A2096:F2096"/>
    <mergeCell ref="A2097:F2097"/>
    <mergeCell ref="A2198:F2198"/>
    <mergeCell ref="A2199:F2199"/>
    <mergeCell ref="A2181:F2181"/>
    <mergeCell ref="A2217:F2217"/>
    <mergeCell ref="A2218:F2218"/>
    <mergeCell ref="A1934:F1934"/>
    <mergeCell ref="A1970:F1970"/>
    <mergeCell ref="A1653:F1653"/>
    <mergeCell ref="A1654:F1654"/>
    <mergeCell ref="A1649:F1649"/>
    <mergeCell ref="A1650:F1650"/>
    <mergeCell ref="A1667:F1667"/>
    <mergeCell ref="A1668:F1668"/>
    <mergeCell ref="A1669:F1669"/>
    <mergeCell ref="A1683:F1683"/>
    <mergeCell ref="A1684:F1684"/>
    <mergeCell ref="A1685:F1685"/>
    <mergeCell ref="A1686:F1686"/>
    <mergeCell ref="A1687:F1687"/>
    <mergeCell ref="A1725:F1725"/>
    <mergeCell ref="A1726:F1726"/>
    <mergeCell ref="A1724:F1724"/>
    <mergeCell ref="A1720:F1720"/>
    <mergeCell ref="A1702:F1702"/>
    <mergeCell ref="A1703:F1703"/>
    <mergeCell ref="A1704:F1704"/>
    <mergeCell ref="A1705:F1705"/>
    <mergeCell ref="B1712:G1712"/>
    <mergeCell ref="A1719:F1719"/>
    <mergeCell ref="A1688:F1688"/>
    <mergeCell ref="A1701:F1701"/>
    <mergeCell ref="A1718:F1718"/>
    <mergeCell ref="A1709:F1709"/>
    <mergeCell ref="B1693:G1693"/>
    <mergeCell ref="A1706:F1706"/>
    <mergeCell ref="A1344:F1344"/>
    <mergeCell ref="A1345:F1345"/>
    <mergeCell ref="A1604:F1604"/>
    <mergeCell ref="A1617:F1617"/>
    <mergeCell ref="A1618:F1618"/>
    <mergeCell ref="A1582:F1582"/>
    <mergeCell ref="A1583:F1583"/>
    <mergeCell ref="A1584:F1584"/>
    <mergeCell ref="A1585:F1585"/>
    <mergeCell ref="A1598:F1598"/>
    <mergeCell ref="A1599:F1599"/>
    <mergeCell ref="A1527:F1527"/>
    <mergeCell ref="A1528:F1528"/>
    <mergeCell ref="A1529:F1529"/>
    <mergeCell ref="A1525:F1525"/>
    <mergeCell ref="A1526:F1526"/>
    <mergeCell ref="A1564:F1564"/>
    <mergeCell ref="A1544:F1544"/>
    <mergeCell ref="A1545:F1545"/>
    <mergeCell ref="A1546:F1546"/>
    <mergeCell ref="A1568:F1568"/>
    <mergeCell ref="A1569:F1569"/>
    <mergeCell ref="A1565:F1565"/>
    <mergeCell ref="A1409:F1409"/>
    <mergeCell ref="A1410:F1410"/>
    <mergeCell ref="A1417:F1417"/>
    <mergeCell ref="A1418:F1418"/>
    <mergeCell ref="A1419:F1419"/>
    <mergeCell ref="A1241:F1241"/>
    <mergeCell ref="A1242:F1242"/>
    <mergeCell ref="A1243:F1243"/>
    <mergeCell ref="A1289:F1289"/>
    <mergeCell ref="A1290:F1290"/>
    <mergeCell ref="A1291:F1291"/>
    <mergeCell ref="A1307:F1307"/>
    <mergeCell ref="A1308:F1308"/>
    <mergeCell ref="A1309:F1309"/>
    <mergeCell ref="A1305:F1305"/>
    <mergeCell ref="A1306:F1306"/>
    <mergeCell ref="A1288:F1288"/>
    <mergeCell ref="A1326:F1326"/>
    <mergeCell ref="A1358:F1358"/>
    <mergeCell ref="A1376:F1376"/>
    <mergeCell ref="A1391:F1391"/>
    <mergeCell ref="A1337:F1337"/>
    <mergeCell ref="A1338:F1338"/>
    <mergeCell ref="A1339:F1339"/>
    <mergeCell ref="A1340:F1340"/>
    <mergeCell ref="A1341:F1341"/>
    <mergeCell ref="A1320:F1320"/>
    <mergeCell ref="A1321:F1321"/>
    <mergeCell ref="A1327:F1327"/>
    <mergeCell ref="A1328:F1328"/>
    <mergeCell ref="A1342:F1342"/>
    <mergeCell ref="A1343:F1343"/>
    <mergeCell ref="A1175:F1175"/>
    <mergeCell ref="A1174:F1174"/>
    <mergeCell ref="A1190:F1190"/>
    <mergeCell ref="A1189:F1189"/>
    <mergeCell ref="A1204:F1204"/>
    <mergeCell ref="A1217:F1217"/>
    <mergeCell ref="A1218:F1218"/>
    <mergeCell ref="A1219:F1219"/>
    <mergeCell ref="A1220:F1220"/>
    <mergeCell ref="A1235:F1235"/>
    <mergeCell ref="A1236:F1236"/>
    <mergeCell ref="A1237:F1237"/>
    <mergeCell ref="A1253:F1253"/>
    <mergeCell ref="A1254:F1254"/>
    <mergeCell ref="A1255:F1255"/>
    <mergeCell ref="A1205:F1205"/>
    <mergeCell ref="A1206:F1206"/>
    <mergeCell ref="A1207:F1207"/>
    <mergeCell ref="A1221:F1221"/>
    <mergeCell ref="A1222:F1222"/>
    <mergeCell ref="A1223:F1223"/>
    <mergeCell ref="A1224:F1224"/>
    <mergeCell ref="A1238:F1238"/>
    <mergeCell ref="A1216:F1216"/>
    <mergeCell ref="A1239:F1239"/>
    <mergeCell ref="A1240:F1240"/>
    <mergeCell ref="A780:F780"/>
    <mergeCell ref="A781:F781"/>
    <mergeCell ref="A764:F764"/>
    <mergeCell ref="A761:F761"/>
    <mergeCell ref="A777:F777"/>
    <mergeCell ref="A725:F725"/>
    <mergeCell ref="A726:F726"/>
    <mergeCell ref="A727:F727"/>
    <mergeCell ref="A728:F728"/>
    <mergeCell ref="A840:F840"/>
    <mergeCell ref="A841:F841"/>
    <mergeCell ref="A861:F861"/>
    <mergeCell ref="A959:F959"/>
    <mergeCell ref="A955:F955"/>
    <mergeCell ref="A938:F938"/>
    <mergeCell ref="A929:F929"/>
    <mergeCell ref="A943:F943"/>
    <mergeCell ref="A944:F944"/>
    <mergeCell ref="A945:F945"/>
    <mergeCell ref="A946:F946"/>
    <mergeCell ref="A823:F823"/>
    <mergeCell ref="A824:F824"/>
    <mergeCell ref="A825:F825"/>
    <mergeCell ref="A826:F826"/>
    <mergeCell ref="A827:F827"/>
    <mergeCell ref="A828:F828"/>
    <mergeCell ref="A811:F811"/>
    <mergeCell ref="A808:F808"/>
    <mergeCell ref="A678:F678"/>
    <mergeCell ref="A679:F679"/>
    <mergeCell ref="A680:F680"/>
    <mergeCell ref="A681:F681"/>
    <mergeCell ref="A682:F682"/>
    <mergeCell ref="A683:F683"/>
    <mergeCell ref="A695:F695"/>
    <mergeCell ref="A696:F696"/>
    <mergeCell ref="A697:F697"/>
    <mergeCell ref="A698:F698"/>
    <mergeCell ref="A699:F699"/>
    <mergeCell ref="A700:F700"/>
    <mergeCell ref="A675:F675"/>
    <mergeCell ref="A676:F676"/>
    <mergeCell ref="A677:F677"/>
    <mergeCell ref="A747:F747"/>
    <mergeCell ref="A707:F707"/>
    <mergeCell ref="A724:F724"/>
    <mergeCell ref="A708:F708"/>
    <mergeCell ref="A709:F709"/>
    <mergeCell ref="A710:F710"/>
    <mergeCell ref="A711:F711"/>
    <mergeCell ref="A692:F692"/>
    <mergeCell ref="A746:F746"/>
    <mergeCell ref="A743:F743"/>
    <mergeCell ref="A744:F744"/>
    <mergeCell ref="A745:F745"/>
    <mergeCell ref="A693:F693"/>
    <mergeCell ref="A694:F694"/>
    <mergeCell ref="A712:F712"/>
    <mergeCell ref="A644:F644"/>
    <mergeCell ref="A645:F645"/>
    <mergeCell ref="A646:F646"/>
    <mergeCell ref="A647:F647"/>
    <mergeCell ref="A648:F648"/>
    <mergeCell ref="A649:F649"/>
    <mergeCell ref="B654:G654"/>
    <mergeCell ref="A660:F660"/>
    <mergeCell ref="A661:F661"/>
    <mergeCell ref="A662:F662"/>
    <mergeCell ref="A663:F663"/>
    <mergeCell ref="A664:F664"/>
    <mergeCell ref="A665:F665"/>
    <mergeCell ref="A666:F666"/>
    <mergeCell ref="A667:F667"/>
    <mergeCell ref="A650:F650"/>
    <mergeCell ref="A651:F651"/>
    <mergeCell ref="A659:F659"/>
    <mergeCell ref="B655:G655"/>
    <mergeCell ref="A585:F585"/>
    <mergeCell ref="A586:F586"/>
    <mergeCell ref="A597:F597"/>
    <mergeCell ref="A598:F598"/>
    <mergeCell ref="A599:F599"/>
    <mergeCell ref="A600:F600"/>
    <mergeCell ref="A601:F601"/>
    <mergeCell ref="A602:F602"/>
    <mergeCell ref="A603:F603"/>
    <mergeCell ref="A604:F604"/>
    <mergeCell ref="A626:F626"/>
    <mergeCell ref="A627:F627"/>
    <mergeCell ref="A643:F643"/>
    <mergeCell ref="A632:F632"/>
    <mergeCell ref="A634:F634"/>
    <mergeCell ref="A587:F587"/>
    <mergeCell ref="A588:F588"/>
    <mergeCell ref="A596:F596"/>
    <mergeCell ref="A628:F628"/>
    <mergeCell ref="A629:F629"/>
    <mergeCell ref="A630:F630"/>
    <mergeCell ref="A631:F631"/>
    <mergeCell ref="A633:F633"/>
    <mergeCell ref="A582:F582"/>
    <mergeCell ref="A583:F583"/>
    <mergeCell ref="A584:F584"/>
    <mergeCell ref="A554:F554"/>
    <mergeCell ref="A555:F555"/>
    <mergeCell ref="A570:F570"/>
    <mergeCell ref="A571:F571"/>
    <mergeCell ref="A572:F572"/>
    <mergeCell ref="A557:F557"/>
    <mergeCell ref="A558:F558"/>
    <mergeCell ref="A573:F573"/>
    <mergeCell ref="A556:F556"/>
    <mergeCell ref="A559:F559"/>
    <mergeCell ref="A552:F552"/>
    <mergeCell ref="A527:F527"/>
    <mergeCell ref="A528:F528"/>
    <mergeCell ref="A529:F529"/>
    <mergeCell ref="A553:F553"/>
    <mergeCell ref="A565:F565"/>
    <mergeCell ref="A566:F566"/>
    <mergeCell ref="A567:F567"/>
    <mergeCell ref="A568:F568"/>
    <mergeCell ref="A569:F569"/>
    <mergeCell ref="A580:F580"/>
    <mergeCell ref="A581:F581"/>
    <mergeCell ref="A515:F515"/>
    <mergeCell ref="A518:F518"/>
    <mergeCell ref="A519:F519"/>
    <mergeCell ref="A520:F520"/>
    <mergeCell ref="A516:F516"/>
    <mergeCell ref="A521:F521"/>
    <mergeCell ref="A530:F530"/>
    <mergeCell ref="A531:F531"/>
    <mergeCell ref="A532:F532"/>
    <mergeCell ref="A533:F533"/>
    <mergeCell ref="A534:F534"/>
    <mergeCell ref="A535:F535"/>
    <mergeCell ref="A517:F517"/>
    <mergeCell ref="A513:F513"/>
    <mergeCell ref="A514:F514"/>
    <mergeCell ref="A550:F550"/>
    <mergeCell ref="A551:F551"/>
    <mergeCell ref="A4658:F4658"/>
    <mergeCell ref="B371:G371"/>
    <mergeCell ref="A411:F411"/>
    <mergeCell ref="A412:F412"/>
    <mergeCell ref="A413:F413"/>
    <mergeCell ref="A416:F416"/>
    <mergeCell ref="B419:G419"/>
    <mergeCell ref="A425:F425"/>
    <mergeCell ref="A426:F426"/>
    <mergeCell ref="A427:F427"/>
    <mergeCell ref="A428:F428"/>
    <mergeCell ref="A429:F429"/>
    <mergeCell ref="A433:F433"/>
    <mergeCell ref="A446:F446"/>
    <mergeCell ref="A414:F414"/>
    <mergeCell ref="A415:F415"/>
    <mergeCell ref="A447:F447"/>
    <mergeCell ref="A448:F448"/>
    <mergeCell ref="A449:F449"/>
    <mergeCell ref="A450:F450"/>
    <mergeCell ref="A451:F451"/>
    <mergeCell ref="A452:F452"/>
    <mergeCell ref="A453:F453"/>
    <mergeCell ref="A454:F454"/>
    <mergeCell ref="A468:F468"/>
    <mergeCell ref="A469:F469"/>
    <mergeCell ref="A470:F470"/>
    <mergeCell ref="A471:F471"/>
    <mergeCell ref="A483:F483"/>
    <mergeCell ref="A484:F484"/>
    <mergeCell ref="A4649:F4649"/>
    <mergeCell ref="A3875:F3875"/>
    <mergeCell ref="A3888:F3888"/>
    <mergeCell ref="A3889:F3889"/>
    <mergeCell ref="A3890:F3890"/>
    <mergeCell ref="A3921:F3921"/>
    <mergeCell ref="A3939:F3939"/>
    <mergeCell ref="A3940:F3940"/>
    <mergeCell ref="A3941:F3941"/>
    <mergeCell ref="A3985:F3985"/>
    <mergeCell ref="A3968:F3968"/>
    <mergeCell ref="A3922:F3922"/>
    <mergeCell ref="A3923:F3923"/>
    <mergeCell ref="A3891:F3891"/>
    <mergeCell ref="A3892:F3892"/>
    <mergeCell ref="A3876:F3876"/>
    <mergeCell ref="A3877:F3877"/>
    <mergeCell ref="A3878:F3878"/>
    <mergeCell ref="A3879:F3879"/>
    <mergeCell ref="A3893:F3893"/>
    <mergeCell ref="A3894:F3894"/>
    <mergeCell ref="A4002:F4002"/>
    <mergeCell ref="A4003:F4003"/>
    <mergeCell ref="A4004:F4004"/>
    <mergeCell ref="A904:F904"/>
    <mergeCell ref="A905:F905"/>
    <mergeCell ref="A906:F906"/>
    <mergeCell ref="A907:F907"/>
    <mergeCell ref="A1169:F1169"/>
    <mergeCell ref="A1170:F1170"/>
    <mergeCell ref="A2642:F2642"/>
    <mergeCell ref="A2624:F2624"/>
    <mergeCell ref="A2625:F2625"/>
    <mergeCell ref="A1509:F1509"/>
    <mergeCell ref="A1510:F1510"/>
    <mergeCell ref="A1562:F1562"/>
    <mergeCell ref="A1563:F1563"/>
    <mergeCell ref="A1567:F1567"/>
    <mergeCell ref="A1581:F1581"/>
    <mergeCell ref="A1548:F1548"/>
    <mergeCell ref="A1825:F1825"/>
    <mergeCell ref="A1826:F1826"/>
    <mergeCell ref="A2220:F2220"/>
    <mergeCell ref="A2216:F2216"/>
    <mergeCell ref="A2017:F2017"/>
    <mergeCell ref="A2018:F2018"/>
    <mergeCell ref="A2031:F2031"/>
    <mergeCell ref="A2032:F2032"/>
    <mergeCell ref="A2033:F2033"/>
    <mergeCell ref="A2180:F2180"/>
    <mergeCell ref="A1512:F1512"/>
    <mergeCell ref="A1513:F1513"/>
    <mergeCell ref="A1651:F1651"/>
    <mergeCell ref="A1652:F1652"/>
    <mergeCell ref="A1933:F1933"/>
    <mergeCell ref="A239:F239"/>
    <mergeCell ref="A240:F240"/>
    <mergeCell ref="A367:F367"/>
    <mergeCell ref="A368:F368"/>
    <mergeCell ref="A369:F369"/>
    <mergeCell ref="A370:G370"/>
    <mergeCell ref="A330:F330"/>
    <mergeCell ref="A331:F331"/>
    <mergeCell ref="A332:F332"/>
    <mergeCell ref="A333:F333"/>
    <mergeCell ref="A334:F334"/>
    <mergeCell ref="A335:F335"/>
    <mergeCell ref="A363:F363"/>
    <mergeCell ref="A364:F364"/>
    <mergeCell ref="A365:F365"/>
    <mergeCell ref="A336:F336"/>
    <mergeCell ref="A337:F337"/>
    <mergeCell ref="A338:F338"/>
    <mergeCell ref="A339:F339"/>
    <mergeCell ref="B341:G341"/>
    <mergeCell ref="A360:F360"/>
    <mergeCell ref="A361:F361"/>
    <mergeCell ref="B295:G295"/>
    <mergeCell ref="A301:F301"/>
    <mergeCell ref="A302:F302"/>
    <mergeCell ref="A307:F307"/>
    <mergeCell ref="A366:F366"/>
    <mergeCell ref="A292:F292"/>
    <mergeCell ref="A293:F293"/>
    <mergeCell ref="A288:F288"/>
    <mergeCell ref="A289:F289"/>
    <mergeCell ref="A261:F261"/>
    <mergeCell ref="A139:F139"/>
    <mergeCell ref="A34:F34"/>
    <mergeCell ref="A795:F795"/>
    <mergeCell ref="A796:F796"/>
    <mergeCell ref="A797:F797"/>
    <mergeCell ref="A798:F798"/>
    <mergeCell ref="A793:F793"/>
    <mergeCell ref="A810:F810"/>
    <mergeCell ref="A467:F467"/>
    <mergeCell ref="A465:F465"/>
    <mergeCell ref="A485:F485"/>
    <mergeCell ref="A486:F486"/>
    <mergeCell ref="A487:F487"/>
    <mergeCell ref="A220:F220"/>
    <mergeCell ref="A206:F206"/>
    <mergeCell ref="A207:F207"/>
    <mergeCell ref="A208:F208"/>
    <mergeCell ref="A247:F247"/>
    <mergeCell ref="A248:F248"/>
    <mergeCell ref="A249:F249"/>
    <mergeCell ref="A250:F250"/>
    <mergeCell ref="A257:G257"/>
    <mergeCell ref="A270:F270"/>
    <mergeCell ref="A242:F242"/>
    <mergeCell ref="A265:F265"/>
    <mergeCell ref="A266:F266"/>
    <mergeCell ref="A210:F210"/>
    <mergeCell ref="A304:F304"/>
    <mergeCell ref="A305:F305"/>
    <mergeCell ref="A306:F306"/>
    <mergeCell ref="A300:F300"/>
    <mergeCell ref="A269:F269"/>
    <mergeCell ref="A155:F155"/>
    <mergeCell ref="A156:F156"/>
    <mergeCell ref="A223:F223"/>
    <mergeCell ref="A224:F224"/>
    <mergeCell ref="A225:F225"/>
    <mergeCell ref="A226:F226"/>
    <mergeCell ref="A203:F203"/>
    <mergeCell ref="A16:F16"/>
    <mergeCell ref="A26:G26"/>
    <mergeCell ref="A41:F41"/>
    <mergeCell ref="A42:F42"/>
    <mergeCell ref="A43:G43"/>
    <mergeCell ref="B44:G44"/>
    <mergeCell ref="A47:F47"/>
    <mergeCell ref="A48:F48"/>
    <mergeCell ref="A57:G57"/>
    <mergeCell ref="B58:G58"/>
    <mergeCell ref="B59:G59"/>
    <mergeCell ref="A135:F135"/>
    <mergeCell ref="A136:F136"/>
    <mergeCell ref="A145:G145"/>
    <mergeCell ref="A150:F150"/>
    <mergeCell ref="A151:F151"/>
    <mergeCell ref="A152:F152"/>
    <mergeCell ref="A40:F40"/>
    <mergeCell ref="A166:F166"/>
    <mergeCell ref="A167:F167"/>
    <mergeCell ref="A195:G195"/>
    <mergeCell ref="A201:F201"/>
    <mergeCell ref="A144:F144"/>
    <mergeCell ref="A137:F137"/>
    <mergeCell ref="A138:F138"/>
    <mergeCell ref="A193:F193"/>
    <mergeCell ref="A194:F194"/>
    <mergeCell ref="A35:F35"/>
    <mergeCell ref="A36:F36"/>
    <mergeCell ref="A37:F37"/>
    <mergeCell ref="A205:F205"/>
    <mergeCell ref="A211:G211"/>
    <mergeCell ref="A221:F221"/>
    <mergeCell ref="A222:F222"/>
    <mergeCell ref="A229:F229"/>
    <mergeCell ref="A230:G230"/>
    <mergeCell ref="A236:F236"/>
    <mergeCell ref="A237:F237"/>
    <mergeCell ref="A238:F238"/>
    <mergeCell ref="A2237:F2237"/>
    <mergeCell ref="A2046:F2046"/>
    <mergeCell ref="A2047:F2047"/>
    <mergeCell ref="A2129:F2129"/>
    <mergeCell ref="A2130:F2130"/>
    <mergeCell ref="A2098:F2098"/>
    <mergeCell ref="A2273:F2273"/>
    <mergeCell ref="A2274:F2274"/>
    <mergeCell ref="A2182:F2182"/>
    <mergeCell ref="A2183:F2183"/>
    <mergeCell ref="A2184:F2184"/>
    <mergeCell ref="A268:F268"/>
    <mergeCell ref="A271:G271"/>
    <mergeCell ref="B272:G272"/>
    <mergeCell ref="A286:F286"/>
    <mergeCell ref="A287:F287"/>
    <mergeCell ref="A4552:F4552"/>
    <mergeCell ref="A4537:F4537"/>
    <mergeCell ref="A3511:F3511"/>
    <mergeCell ref="A3426:F3426"/>
    <mergeCell ref="A3251:F3251"/>
    <mergeCell ref="A3286:F3286"/>
    <mergeCell ref="A3319:F3319"/>
    <mergeCell ref="A3320:F3320"/>
    <mergeCell ref="A3321:F3321"/>
    <mergeCell ref="A3268:F3268"/>
    <mergeCell ref="A3269:F3269"/>
    <mergeCell ref="A3475:F3475"/>
    <mergeCell ref="A3476:F3476"/>
    <mergeCell ref="A3443:F3443"/>
    <mergeCell ref="A3405:F3405"/>
    <mergeCell ref="A3571:F3571"/>
    <mergeCell ref="A3572:F3572"/>
    <mergeCell ref="A3674:F3674"/>
    <mergeCell ref="A3675:F3675"/>
    <mergeCell ref="A3676:F3676"/>
    <mergeCell ref="A3624:F3624"/>
    <mergeCell ref="A3606:F3606"/>
    <mergeCell ref="A142:F142"/>
    <mergeCell ref="A143:F143"/>
    <mergeCell ref="A858:F858"/>
    <mergeCell ref="A1355:F1355"/>
    <mergeCell ref="A1371:F1371"/>
    <mergeCell ref="A1372:F1372"/>
    <mergeCell ref="A1476:F1476"/>
    <mergeCell ref="A1477:F1477"/>
    <mergeCell ref="A1375:F1375"/>
    <mergeCell ref="A1438:F1438"/>
    <mergeCell ref="A807:F807"/>
    <mergeCell ref="A187:F187"/>
    <mergeCell ref="A188:F188"/>
    <mergeCell ref="A189:F189"/>
    <mergeCell ref="A204:F204"/>
    <mergeCell ref="A227:F227"/>
    <mergeCell ref="A842:F842"/>
    <mergeCell ref="A779:F779"/>
    <mergeCell ref="A782:F782"/>
    <mergeCell ref="A794:F794"/>
    <mergeCell ref="A264:F264"/>
    <mergeCell ref="A319:F319"/>
    <mergeCell ref="A320:F320"/>
    <mergeCell ref="A321:F321"/>
    <mergeCell ref="A322:F322"/>
    <mergeCell ref="A323:F323"/>
    <mergeCell ref="A324:G324"/>
    <mergeCell ref="A340:G340"/>
    <mergeCell ref="A202:F202"/>
    <mergeCell ref="A209:F209"/>
    <mergeCell ref="A362:F362"/>
    <mergeCell ref="A252:F252"/>
    <mergeCell ref="A253:F253"/>
    <mergeCell ref="A254:F254"/>
    <mergeCell ref="A255:F255"/>
    <mergeCell ref="A38:F38"/>
    <mergeCell ref="A191:F191"/>
    <mergeCell ref="A192:F192"/>
    <mergeCell ref="A49:F49"/>
    <mergeCell ref="A50:F50"/>
    <mergeCell ref="A51:F51"/>
    <mergeCell ref="A52:F52"/>
    <mergeCell ref="A53:F53"/>
    <mergeCell ref="A54:F54"/>
    <mergeCell ref="A55:F55"/>
    <mergeCell ref="A56:F56"/>
    <mergeCell ref="A168:F168"/>
    <mergeCell ref="A169:F169"/>
    <mergeCell ref="A170:F170"/>
    <mergeCell ref="A174:G174"/>
    <mergeCell ref="A185:F185"/>
    <mergeCell ref="A158:F158"/>
    <mergeCell ref="A159:F159"/>
    <mergeCell ref="A153:F153"/>
    <mergeCell ref="A154:F154"/>
    <mergeCell ref="A186:F186"/>
    <mergeCell ref="A39:F39"/>
    <mergeCell ref="A157:F157"/>
    <mergeCell ref="A160:G160"/>
    <mergeCell ref="A164:F164"/>
    <mergeCell ref="A171:F171"/>
    <mergeCell ref="A140:F140"/>
    <mergeCell ref="A141:F141"/>
    <mergeCell ref="A903:F903"/>
    <mergeCell ref="A960:F960"/>
    <mergeCell ref="A961:F961"/>
    <mergeCell ref="A962:F962"/>
    <mergeCell ref="A228:F228"/>
    <mergeCell ref="A190:F190"/>
    <mergeCell ref="A172:F172"/>
    <mergeCell ref="A173:F173"/>
    <mergeCell ref="A165:F165"/>
    <mergeCell ref="A778:F778"/>
    <mergeCell ref="A294:G294"/>
    <mergeCell ref="A809:F809"/>
    <mergeCell ref="A1043:F1043"/>
    <mergeCell ref="A1044:F1044"/>
    <mergeCell ref="A812:F812"/>
    <mergeCell ref="A813:F813"/>
    <mergeCell ref="A814:F814"/>
    <mergeCell ref="A859:F859"/>
    <mergeCell ref="A860:F860"/>
    <mergeCell ref="A908:F908"/>
    <mergeCell ref="A909:F909"/>
    <mergeCell ref="A910:F910"/>
    <mergeCell ref="A233:F233"/>
    <mergeCell ref="A234:F234"/>
    <mergeCell ref="A235:F235"/>
    <mergeCell ref="A243:G243"/>
    <mergeCell ref="A303:F303"/>
    <mergeCell ref="A316:F316"/>
    <mergeCell ref="A317:F317"/>
    <mergeCell ref="A318:F318"/>
    <mergeCell ref="A256:F256"/>
    <mergeCell ref="A251:F251"/>
    <mergeCell ref="A1905:F1905"/>
    <mergeCell ref="A1906:F1906"/>
    <mergeCell ref="A1907:F1907"/>
    <mergeCell ref="A1095:F1095"/>
    <mergeCell ref="A1090:F1090"/>
    <mergeCell ref="A1091:F1091"/>
    <mergeCell ref="A1092:F1092"/>
    <mergeCell ref="A844:F844"/>
    <mergeCell ref="A1077:F1077"/>
    <mergeCell ref="A1078:F1078"/>
    <mergeCell ref="A1062:F1062"/>
    <mergeCell ref="A1063:F1063"/>
    <mergeCell ref="A843:F843"/>
    <mergeCell ref="A1029:F1029"/>
    <mergeCell ref="A1046:F1046"/>
    <mergeCell ref="A1008:F1008"/>
    <mergeCell ref="A1009:F1009"/>
    <mergeCell ref="A1010:F1010"/>
    <mergeCell ref="A1045:F1045"/>
    <mergeCell ref="A1057:F1057"/>
    <mergeCell ref="A1042:F1042"/>
    <mergeCell ref="A1058:F1058"/>
    <mergeCell ref="A1059:F1059"/>
    <mergeCell ref="A885:F885"/>
    <mergeCell ref="A886:F886"/>
    <mergeCell ref="A887:F887"/>
    <mergeCell ref="A888:F888"/>
    <mergeCell ref="A889:F889"/>
    <mergeCell ref="A1096:F1096"/>
    <mergeCell ref="A976:F976"/>
    <mergeCell ref="A992:F992"/>
    <mergeCell ref="A993:F993"/>
    <mergeCell ref="A994:F994"/>
    <mergeCell ref="A1011:F1011"/>
    <mergeCell ref="A1012:F1012"/>
    <mergeCell ref="A1094:F1094"/>
    <mergeCell ref="A1155:F1155"/>
    <mergeCell ref="A1107:F1107"/>
    <mergeCell ref="A1108:F1108"/>
    <mergeCell ref="A1109:F1109"/>
    <mergeCell ref="A1110:F1110"/>
    <mergeCell ref="A1111:F1111"/>
    <mergeCell ref="A1060:F1060"/>
    <mergeCell ref="A1061:F1061"/>
    <mergeCell ref="A1184:F1184"/>
    <mergeCell ref="A1185:F1185"/>
    <mergeCell ref="A1186:F1186"/>
    <mergeCell ref="A1187:F1187"/>
    <mergeCell ref="A1188:F1188"/>
    <mergeCell ref="A1199:F1199"/>
    <mergeCell ref="A1200:F1200"/>
    <mergeCell ref="A1201:F1201"/>
    <mergeCell ref="A1202:F1202"/>
    <mergeCell ref="A1203:F1203"/>
    <mergeCell ref="A1171:F1171"/>
    <mergeCell ref="A1172:F1172"/>
    <mergeCell ref="A1173:F1173"/>
    <mergeCell ref="A2415:F2415"/>
    <mergeCell ref="A2082:F2082"/>
    <mergeCell ref="A2079:F2079"/>
    <mergeCell ref="A2080:F2080"/>
    <mergeCell ref="A2081:F2081"/>
    <mergeCell ref="A2001:F2001"/>
    <mergeCell ref="A1969:F1969"/>
    <mergeCell ref="A1971:F1971"/>
    <mergeCell ref="A2036:F2036"/>
    <mergeCell ref="A2037:F2037"/>
    <mergeCell ref="A2038:F2038"/>
    <mergeCell ref="A1972:F1972"/>
    <mergeCell ref="A1973:F1973"/>
    <mergeCell ref="A1974:F1974"/>
    <mergeCell ref="A1975:F1975"/>
    <mergeCell ref="A1976:F1976"/>
    <mergeCell ref="A1987:F1987"/>
    <mergeCell ref="A2005:F2005"/>
    <mergeCell ref="A2006:F2006"/>
    <mergeCell ref="A2007:F2007"/>
    <mergeCell ref="A1985:F1985"/>
    <mergeCell ref="A2004:F2004"/>
    <mergeCell ref="A2019:F2019"/>
    <mergeCell ref="A1991:F1991"/>
    <mergeCell ref="A2223:F2223"/>
    <mergeCell ref="A2224:F2224"/>
    <mergeCell ref="A2535:F2535"/>
    <mergeCell ref="A2536:F2536"/>
    <mergeCell ref="A2290:F2290"/>
    <mergeCell ref="A2291:F2291"/>
    <mergeCell ref="A2292:F2292"/>
    <mergeCell ref="A2288:F2288"/>
    <mergeCell ref="A2289:F2289"/>
    <mergeCell ref="A2307:F2307"/>
    <mergeCell ref="A2308:F2308"/>
    <mergeCell ref="A2270:F2270"/>
    <mergeCell ref="A2271:F2271"/>
    <mergeCell ref="A2272:F2272"/>
    <mergeCell ref="A2238:F2238"/>
    <mergeCell ref="A2259:F2259"/>
    <mergeCell ref="A2260:F2260"/>
    <mergeCell ref="A2275:F2275"/>
    <mergeCell ref="A2276:F2276"/>
    <mergeCell ref="A2277:F2277"/>
    <mergeCell ref="A2278:F2278"/>
    <mergeCell ref="A2293:F2293"/>
    <mergeCell ref="A2294:F2294"/>
    <mergeCell ref="A2295:F2295"/>
    <mergeCell ref="A2296:F2296"/>
    <mergeCell ref="A2374:F2374"/>
    <mergeCell ref="A2891:F2891"/>
    <mergeCell ref="A2892:F2892"/>
    <mergeCell ref="A2893:F2893"/>
    <mergeCell ref="A2894:F2894"/>
    <mergeCell ref="A2895:F2895"/>
    <mergeCell ref="A2645:F2645"/>
    <mergeCell ref="A2626:F2626"/>
    <mergeCell ref="A2627:F2627"/>
    <mergeCell ref="A2643:F2643"/>
    <mergeCell ref="A2644:F2644"/>
    <mergeCell ref="A2200:F2200"/>
    <mergeCell ref="A2201:F2201"/>
    <mergeCell ref="A2202:F2202"/>
    <mergeCell ref="A2505:F2505"/>
    <mergeCell ref="A2521:F2521"/>
    <mergeCell ref="A2537:F2537"/>
    <mergeCell ref="A2464:F2464"/>
    <mergeCell ref="A2465:F2465"/>
    <mergeCell ref="A2466:F2466"/>
    <mergeCell ref="A2467:F2467"/>
    <mergeCell ref="A2468:F2468"/>
    <mergeCell ref="A2469:F2469"/>
    <mergeCell ref="A2485:F2485"/>
    <mergeCell ref="A2486:F2486"/>
    <mergeCell ref="A2484:F2484"/>
    <mergeCell ref="A2447:F2447"/>
    <mergeCell ref="A2428:F2428"/>
    <mergeCell ref="A3089:F3089"/>
    <mergeCell ref="A3090:F3090"/>
    <mergeCell ref="A3091:F3091"/>
    <mergeCell ref="A3086:F3086"/>
    <mergeCell ref="A3146:F3146"/>
    <mergeCell ref="A3147:F3147"/>
    <mergeCell ref="A3121:F3121"/>
    <mergeCell ref="A3109:F3109"/>
    <mergeCell ref="A3135:F3135"/>
    <mergeCell ref="A3136:F3136"/>
    <mergeCell ref="A3182:F3182"/>
    <mergeCell ref="A2941:F2941"/>
    <mergeCell ref="A2942:F2942"/>
    <mergeCell ref="A2943:F2943"/>
    <mergeCell ref="A2944:F2944"/>
    <mergeCell ref="A2956:F2956"/>
    <mergeCell ref="A2958:F2958"/>
    <mergeCell ref="A2959:F2959"/>
    <mergeCell ref="A2945:F2945"/>
    <mergeCell ref="A2960:F2960"/>
    <mergeCell ref="A3010:F3010"/>
    <mergeCell ref="A3011:F3011"/>
    <mergeCell ref="A3012:F3012"/>
    <mergeCell ref="A2982:F2982"/>
    <mergeCell ref="A3013:F3013"/>
    <mergeCell ref="A3124:F3124"/>
    <mergeCell ref="A3120:F3120"/>
    <mergeCell ref="A3183:F3183"/>
    <mergeCell ref="A3078:F3078"/>
    <mergeCell ref="A3079:F3079"/>
    <mergeCell ref="A3148:F3148"/>
    <mergeCell ref="A3149:F3149"/>
    <mergeCell ref="A3150:F3150"/>
    <mergeCell ref="A3151:F3151"/>
    <mergeCell ref="A3535:F3535"/>
    <mergeCell ref="A3536:F3536"/>
    <mergeCell ref="A3537:F3537"/>
    <mergeCell ref="A3555:F3555"/>
    <mergeCell ref="A3556:F3556"/>
    <mergeCell ref="A3557:F3557"/>
    <mergeCell ref="A3558:F3558"/>
    <mergeCell ref="A3559:F3559"/>
    <mergeCell ref="A3554:F3554"/>
    <mergeCell ref="A3233:F3233"/>
    <mergeCell ref="A3247:F3247"/>
    <mergeCell ref="A3087:F3087"/>
    <mergeCell ref="A3088:F3088"/>
    <mergeCell ref="A3092:F3092"/>
    <mergeCell ref="A3093:F3093"/>
    <mergeCell ref="A3094:F3094"/>
    <mergeCell ref="A3139:F3139"/>
    <mergeCell ref="A3104:F3104"/>
    <mergeCell ref="A3122:F3122"/>
    <mergeCell ref="A3123:F3123"/>
    <mergeCell ref="A3560:F3560"/>
    <mergeCell ref="A3552:F3552"/>
    <mergeCell ref="A3553:F3553"/>
    <mergeCell ref="A3619:F3619"/>
    <mergeCell ref="A3620:F3620"/>
    <mergeCell ref="A3573:F3573"/>
    <mergeCell ref="A3574:F3574"/>
    <mergeCell ref="A3575:F3575"/>
    <mergeCell ref="A3576:F3576"/>
    <mergeCell ref="A3590:F3590"/>
    <mergeCell ref="A3591:F3591"/>
    <mergeCell ref="A3587:F3587"/>
    <mergeCell ref="A3588:F3588"/>
    <mergeCell ref="A3589:F3589"/>
    <mergeCell ref="A3569:F3569"/>
    <mergeCell ref="A3618:F3618"/>
    <mergeCell ref="A3592:F3592"/>
    <mergeCell ref="A3607:F3607"/>
    <mergeCell ref="A3608:F3608"/>
    <mergeCell ref="A3561:F3561"/>
    <mergeCell ref="A3621:F3621"/>
    <mergeCell ref="A3622:F3622"/>
    <mergeCell ref="A3654:F3654"/>
    <mergeCell ref="A3655:F3655"/>
    <mergeCell ref="A3656:F3656"/>
    <mergeCell ref="A3649:F3649"/>
    <mergeCell ref="A3650:F3650"/>
    <mergeCell ref="A3651:F3651"/>
    <mergeCell ref="A3652:F3652"/>
    <mergeCell ref="A3653:F3653"/>
    <mergeCell ref="A3657:F3657"/>
    <mergeCell ref="A3678:F3678"/>
    <mergeCell ref="A3679:F3679"/>
    <mergeCell ref="A3671:F3671"/>
    <mergeCell ref="A3672:F3672"/>
    <mergeCell ref="A3673:F3673"/>
    <mergeCell ref="A3623:F3623"/>
    <mergeCell ref="A3658:F3658"/>
    <mergeCell ref="A3926:F3926"/>
    <mergeCell ref="A3711:F3711"/>
    <mergeCell ref="A3924:F3924"/>
    <mergeCell ref="A3925:F3925"/>
    <mergeCell ref="A3677:F3677"/>
    <mergeCell ref="A3688:F3688"/>
    <mergeCell ref="A3689:F3689"/>
    <mergeCell ref="A3690:F3690"/>
    <mergeCell ref="A3691:F3691"/>
    <mergeCell ref="A3692:F3692"/>
    <mergeCell ref="A3693:F3693"/>
    <mergeCell ref="A3694:F3694"/>
    <mergeCell ref="A3695:F3695"/>
    <mergeCell ref="A3708:F3708"/>
    <mergeCell ref="A3709:F3709"/>
    <mergeCell ref="A3710:F3710"/>
    <mergeCell ref="A3752:F3752"/>
    <mergeCell ref="A3782:F3782"/>
    <mergeCell ref="A3811:F3811"/>
    <mergeCell ref="A3812:F3812"/>
    <mergeCell ref="A3813:F3813"/>
    <mergeCell ref="A3814:F3814"/>
    <mergeCell ref="A3815:F3815"/>
    <mergeCell ref="A3827:F3827"/>
    <mergeCell ref="A3828:F3828"/>
    <mergeCell ref="A3786:F3786"/>
    <mergeCell ref="A3787:F3787"/>
    <mergeCell ref="A3788:F3788"/>
    <mergeCell ref="A3724:F3724"/>
    <mergeCell ref="A3725:F3725"/>
    <mergeCell ref="A3736:F3736"/>
    <mergeCell ref="A3737:F3737"/>
    <mergeCell ref="A3738:F3738"/>
    <mergeCell ref="A3739:F3739"/>
    <mergeCell ref="A3740:F3740"/>
    <mergeCell ref="A3741:F3741"/>
    <mergeCell ref="A3727:F3727"/>
    <mergeCell ref="A3728:F3728"/>
    <mergeCell ref="A4153:F4153"/>
    <mergeCell ref="A4154:F4154"/>
    <mergeCell ref="A4155:F4155"/>
    <mergeCell ref="A4169:F4169"/>
    <mergeCell ref="A4170:F4170"/>
    <mergeCell ref="A4171:F4171"/>
    <mergeCell ref="A4187:F4187"/>
    <mergeCell ref="A4093:F4093"/>
    <mergeCell ref="A4094:F4094"/>
    <mergeCell ref="A4107:F4107"/>
    <mergeCell ref="A4108:F4108"/>
    <mergeCell ref="A4109:F4109"/>
    <mergeCell ref="A4090:F4090"/>
    <mergeCell ref="A4075:F4075"/>
    <mergeCell ref="A4076:F4076"/>
    <mergeCell ref="A4060:F4060"/>
    <mergeCell ref="A4151:F4151"/>
    <mergeCell ref="A4089:F4089"/>
    <mergeCell ref="A4074:F4074"/>
    <mergeCell ref="A4062:F4062"/>
    <mergeCell ref="A4063:F4063"/>
    <mergeCell ref="A4188:F4188"/>
    <mergeCell ref="A4183:F4183"/>
    <mergeCell ref="A4184:F4184"/>
    <mergeCell ref="A4185:F4185"/>
    <mergeCell ref="A3976:F3976"/>
    <mergeCell ref="A3992:F3992"/>
    <mergeCell ref="A3986:F3986"/>
    <mergeCell ref="A3987:F3987"/>
    <mergeCell ref="A3988:F3988"/>
    <mergeCell ref="A4001:F4001"/>
    <mergeCell ref="A4150:F4150"/>
    <mergeCell ref="A4029:F4029"/>
    <mergeCell ref="A4081:F4081"/>
    <mergeCell ref="A4152:F4152"/>
    <mergeCell ref="A4180:F4180"/>
    <mergeCell ref="A4181:F4181"/>
    <mergeCell ref="A4182:F4182"/>
    <mergeCell ref="A4156:F4156"/>
    <mergeCell ref="A4157:F4157"/>
    <mergeCell ref="A4158:F4158"/>
    <mergeCell ref="A4046:F4046"/>
    <mergeCell ref="A4044:F4044"/>
    <mergeCell ref="A4017:F4017"/>
    <mergeCell ref="A4018:F4018"/>
    <mergeCell ref="A4019:F4019"/>
    <mergeCell ref="A4092:F4092"/>
    <mergeCell ref="A5000:F5000"/>
    <mergeCell ref="A5016:F5016"/>
    <mergeCell ref="A4256:F4256"/>
    <mergeCell ref="A4411:F4411"/>
    <mergeCell ref="A4412:F4412"/>
    <mergeCell ref="A4413:F4413"/>
    <mergeCell ref="A4491:F4491"/>
    <mergeCell ref="A4492:F4492"/>
    <mergeCell ref="A4493:F4493"/>
    <mergeCell ref="A4420:F4420"/>
    <mergeCell ref="A4436:F4436"/>
    <mergeCell ref="A4452:F4452"/>
    <mergeCell ref="A4332:F4332"/>
    <mergeCell ref="A4333:F4333"/>
    <mergeCell ref="A4334:F4334"/>
    <mergeCell ref="A4335:F4335"/>
    <mergeCell ref="A4336:F4336"/>
    <mergeCell ref="B7:G7"/>
    <mergeCell ref="B8:G8"/>
    <mergeCell ref="F1:G1"/>
    <mergeCell ref="A2:G2"/>
    <mergeCell ref="A3:G3"/>
    <mergeCell ref="A4:G4"/>
    <mergeCell ref="E5:G5"/>
    <mergeCell ref="A17:F17"/>
    <mergeCell ref="A18:F18"/>
    <mergeCell ref="A19:F19"/>
    <mergeCell ref="A20:F20"/>
    <mergeCell ref="A21:F21"/>
    <mergeCell ref="A22:F22"/>
    <mergeCell ref="A23:F23"/>
    <mergeCell ref="A24:F24"/>
    <mergeCell ref="A25:F25"/>
    <mergeCell ref="A33:F33"/>
    <mergeCell ref="B6:G6"/>
    <mergeCell ref="B10:G10"/>
    <mergeCell ref="B11:G11"/>
    <mergeCell ref="A262:F262"/>
    <mergeCell ref="A263:F263"/>
    <mergeCell ref="A284:F284"/>
    <mergeCell ref="A314:F314"/>
    <mergeCell ref="A315:F315"/>
    <mergeCell ref="A299:F299"/>
    <mergeCell ref="A267:F267"/>
    <mergeCell ref="A308:F308"/>
    <mergeCell ref="A309:G309"/>
    <mergeCell ref="A290:F290"/>
    <mergeCell ref="A291:F291"/>
    <mergeCell ref="A241:F241"/>
    <mergeCell ref="A285:F285"/>
    <mergeCell ref="A713:F713"/>
    <mergeCell ref="A714:F714"/>
    <mergeCell ref="A1634:F1634"/>
    <mergeCell ref="A1635:F1635"/>
    <mergeCell ref="A715:F715"/>
    <mergeCell ref="A881:F881"/>
    <mergeCell ref="A882:F882"/>
    <mergeCell ref="A883:F883"/>
    <mergeCell ref="A884:F884"/>
    <mergeCell ref="A1636:F1636"/>
    <mergeCell ref="A1637:F1637"/>
    <mergeCell ref="A4877:F4877"/>
    <mergeCell ref="A4878:F4878"/>
    <mergeCell ref="A4879:F4879"/>
    <mergeCell ref="A4880:F4880"/>
    <mergeCell ref="A4893:F4893"/>
    <mergeCell ref="A4894:F4894"/>
    <mergeCell ref="A4895:F4895"/>
    <mergeCell ref="A2519:F2519"/>
    <mergeCell ref="A2520:F2520"/>
    <mergeCell ref="A4871:F4871"/>
    <mergeCell ref="A4863:F4863"/>
    <mergeCell ref="A4864:F4864"/>
    <mergeCell ref="A4865:F4865"/>
    <mergeCell ref="A5022:F5022"/>
    <mergeCell ref="A1689:F1689"/>
    <mergeCell ref="A1690:F1690"/>
    <mergeCell ref="A1707:F1707"/>
    <mergeCell ref="A1708:F1708"/>
    <mergeCell ref="A1547:F1547"/>
    <mergeCell ref="A1457:F1457"/>
    <mergeCell ref="A1458:F1458"/>
    <mergeCell ref="A1459:F1459"/>
    <mergeCell ref="A1386:F1386"/>
    <mergeCell ref="A1322:F1322"/>
    <mergeCell ref="A1323:F1323"/>
    <mergeCell ref="A1324:F1324"/>
    <mergeCell ref="A1325:F1325"/>
    <mergeCell ref="A1356:F1356"/>
    <mergeCell ref="A1357:F1357"/>
    <mergeCell ref="A1511:F1511"/>
    <mergeCell ref="A1495:F1495"/>
    <mergeCell ref="A1492:F1492"/>
    <mergeCell ref="A1493:F1493"/>
    <mergeCell ref="A1494:F1494"/>
    <mergeCell ref="A1600:F1600"/>
    <mergeCell ref="A1601:F1601"/>
    <mergeCell ref="A1602:F1602"/>
    <mergeCell ref="A1580:F1580"/>
    <mergeCell ref="A1603:F1603"/>
    <mergeCell ref="A1508:F1508"/>
    <mergeCell ref="A1674:F1674"/>
    <mergeCell ref="A1359:F1359"/>
    <mergeCell ref="A1360:F1360"/>
    <mergeCell ref="A1361:F1361"/>
    <mergeCell ref="A1362:F1362"/>
    <mergeCell ref="A1917:F1917"/>
    <mergeCell ref="A1746:F1746"/>
    <mergeCell ref="A1744:F1744"/>
    <mergeCell ref="A377:F377"/>
    <mergeCell ref="A378:F378"/>
    <mergeCell ref="A379:F379"/>
    <mergeCell ref="A380:F380"/>
    <mergeCell ref="A381:F381"/>
    <mergeCell ref="A382:F382"/>
    <mergeCell ref="A383:F383"/>
    <mergeCell ref="A384:F384"/>
    <mergeCell ref="A385:F385"/>
    <mergeCell ref="A394:F394"/>
    <mergeCell ref="A396:F396"/>
    <mergeCell ref="A397:F397"/>
    <mergeCell ref="A398:F398"/>
    <mergeCell ref="A399:F399"/>
    <mergeCell ref="A400:F400"/>
    <mergeCell ref="A395:F395"/>
    <mergeCell ref="A472:F472"/>
    <mergeCell ref="A466:F466"/>
    <mergeCell ref="A401:F401"/>
    <mergeCell ref="A402:F402"/>
    <mergeCell ref="A408:F408"/>
    <mergeCell ref="A409:F409"/>
    <mergeCell ref="A410:F410"/>
    <mergeCell ref="A430:F430"/>
    <mergeCell ref="A431:F431"/>
    <mergeCell ref="A432:F432"/>
    <mergeCell ref="A473:F473"/>
    <mergeCell ref="A1655:F1655"/>
    <mergeCell ref="A1670:F1670"/>
    <mergeCell ref="A1899:F1899"/>
    <mergeCell ref="A1900:F1900"/>
    <mergeCell ref="A1844:F1844"/>
    <mergeCell ref="A1879:F1879"/>
    <mergeCell ref="A1880:F1880"/>
    <mergeCell ref="A1876:F1876"/>
    <mergeCell ref="A1919:F1919"/>
    <mergeCell ref="A1822:F1822"/>
    <mergeCell ref="A1823:F1823"/>
    <mergeCell ref="A1824:F1824"/>
    <mergeCell ref="A1807:F1807"/>
    <mergeCell ref="A1808:F1808"/>
    <mergeCell ref="A1809:F1809"/>
    <mergeCell ref="A1675:F1675"/>
    <mergeCell ref="A1721:F1721"/>
    <mergeCell ref="A1722:F1722"/>
    <mergeCell ref="A1723:F1723"/>
    <mergeCell ref="A1682:F1682"/>
    <mergeCell ref="A1741:F1741"/>
    <mergeCell ref="A1742:F1742"/>
    <mergeCell ref="A1841:F1841"/>
    <mergeCell ref="A1842:F1842"/>
    <mergeCell ref="A1839:F1839"/>
    <mergeCell ref="A1840:F1840"/>
    <mergeCell ref="A1904:F1904"/>
    <mergeCell ref="A1914:F1914"/>
    <mergeCell ref="A1915:F1915"/>
    <mergeCell ref="A1916:F1916"/>
    <mergeCell ref="B1833:G1833"/>
    <mergeCell ref="A1878:F1878"/>
    <mergeCell ref="A1747:F1747"/>
    <mergeCell ref="A1748:F1748"/>
    <mergeCell ref="A1749:F1749"/>
    <mergeCell ref="B1752:G1752"/>
    <mergeCell ref="A1763:F1763"/>
    <mergeCell ref="A1764:F1764"/>
    <mergeCell ref="A1765:F1765"/>
    <mergeCell ref="A1766:F1766"/>
    <mergeCell ref="A1918:F1918"/>
    <mergeCell ref="A1956:F1956"/>
    <mergeCell ref="A1937:F1937"/>
    <mergeCell ref="A1938:F1938"/>
    <mergeCell ref="A1939:F1939"/>
    <mergeCell ref="A1940:F1940"/>
    <mergeCell ref="A1920:F1920"/>
    <mergeCell ref="A1921:F1921"/>
    <mergeCell ref="A1922:F1922"/>
    <mergeCell ref="A1935:F1935"/>
    <mergeCell ref="A1936:F1936"/>
    <mergeCell ref="A1843:F1843"/>
    <mergeCell ref="A1874:F1874"/>
    <mergeCell ref="A1875:F1875"/>
    <mergeCell ref="A2188:F2188"/>
    <mergeCell ref="A2203:F2203"/>
    <mergeCell ref="A1959:F1959"/>
    <mergeCell ref="A1960:F1960"/>
    <mergeCell ref="A1762:F1762"/>
    <mergeCell ref="A1777:F1777"/>
    <mergeCell ref="A1778:F1778"/>
    <mergeCell ref="A1779:F1779"/>
    <mergeCell ref="A1795:F1795"/>
    <mergeCell ref="A1810:F1810"/>
    <mergeCell ref="A1827:F1827"/>
    <mergeCell ref="A1828:F1828"/>
    <mergeCell ref="A1983:F1983"/>
    <mergeCell ref="A1984:F1984"/>
    <mergeCell ref="A1961:F1961"/>
    <mergeCell ref="A1962:F1962"/>
    <mergeCell ref="A1963:F1963"/>
    <mergeCell ref="A1964:F1964"/>
    <mergeCell ref="A1901:F1901"/>
    <mergeCell ref="A1902:F1902"/>
    <mergeCell ref="A1903:F1903"/>
    <mergeCell ref="A1881:F1881"/>
    <mergeCell ref="A1882:F1882"/>
    <mergeCell ref="A1855:F1855"/>
    <mergeCell ref="A1932:F1932"/>
    <mergeCell ref="A1830:F1830"/>
    <mergeCell ref="A2396:F2396"/>
    <mergeCell ref="A2392:F2392"/>
    <mergeCell ref="A2393:F2393"/>
    <mergeCell ref="A2239:F2239"/>
    <mergeCell ref="A2240:F2240"/>
    <mergeCell ref="A2241:F2241"/>
    <mergeCell ref="A2242:F2242"/>
    <mergeCell ref="A2257:F2257"/>
    <mergeCell ref="A2258:F2258"/>
    <mergeCell ref="A2111:F2111"/>
    <mergeCell ref="A2112:F2112"/>
    <mergeCell ref="A2113:F2113"/>
    <mergeCell ref="A2114:F2114"/>
    <mergeCell ref="A2115:F2115"/>
    <mergeCell ref="A2116:F2116"/>
    <mergeCell ref="A2256:F2256"/>
    <mergeCell ref="A2252:F2252"/>
    <mergeCell ref="A2253:F2253"/>
    <mergeCell ref="A2254:F2254"/>
    <mergeCell ref="A2255:F2255"/>
    <mergeCell ref="A2131:F2131"/>
    <mergeCell ref="A2132:F2132"/>
    <mergeCell ref="A2234:F2234"/>
    <mergeCell ref="A2235:F2235"/>
    <mergeCell ref="A2236:F2236"/>
    <mergeCell ref="A2185:F2185"/>
    <mergeCell ref="A2186:F2186"/>
    <mergeCell ref="A2187:F2187"/>
    <mergeCell ref="A2330:F2330"/>
    <mergeCell ref="A2343:F2343"/>
    <mergeCell ref="A2344:F2344"/>
    <mergeCell ref="A2345:F2345"/>
    <mergeCell ref="A2346:F2346"/>
    <mergeCell ref="A2306:F2306"/>
    <mergeCell ref="A2322:F2322"/>
    <mergeCell ref="A2323:F2323"/>
    <mergeCell ref="A2324:F2324"/>
    <mergeCell ref="A2342:F2342"/>
    <mergeCell ref="A2340:F2340"/>
    <mergeCell ref="A2341:F2341"/>
    <mergeCell ref="A2395:F2395"/>
    <mergeCell ref="A2394:F2394"/>
    <mergeCell ref="A2361:F2361"/>
    <mergeCell ref="A2375:F2375"/>
    <mergeCell ref="A2808:F2808"/>
    <mergeCell ref="A2809:F2809"/>
    <mergeCell ref="A2806:F2806"/>
    <mergeCell ref="A2840:F2840"/>
    <mergeCell ref="A2839:F2839"/>
    <mergeCell ref="A2823:F2823"/>
    <mergeCell ref="A2824:F2824"/>
    <mergeCell ref="A2825:F2825"/>
    <mergeCell ref="A2807:F2807"/>
    <mergeCell ref="A2433:F2433"/>
    <mergeCell ref="A2434:F2434"/>
    <mergeCell ref="A2435:F2435"/>
    <mergeCell ref="A2436:F2436"/>
    <mergeCell ref="A2451:F2451"/>
    <mergeCell ref="A2452:F2452"/>
    <mergeCell ref="A2453:F2453"/>
    <mergeCell ref="A2454:F2454"/>
    <mergeCell ref="A2431:F2431"/>
    <mergeCell ref="A2432:F2432"/>
    <mergeCell ref="A2810:F2810"/>
    <mergeCell ref="A2826:F2826"/>
    <mergeCell ref="A2796:F2796"/>
    <mergeCell ref="A2797:F2797"/>
    <mergeCell ref="A2798:F2798"/>
    <mergeCell ref="A2483:F2483"/>
    <mergeCell ref="A2446:F2446"/>
    <mergeCell ref="A2977:F2977"/>
    <mergeCell ref="A2978:F2978"/>
    <mergeCell ref="A2979:F2979"/>
    <mergeCell ref="A2974:F2974"/>
    <mergeCell ref="A2980:F2980"/>
    <mergeCell ref="A2981:F2981"/>
    <mergeCell ref="A2995:F2995"/>
    <mergeCell ref="A2996:F2996"/>
    <mergeCell ref="A2997:F2997"/>
    <mergeCell ref="A2812:F2812"/>
    <mergeCell ref="A2813:F2813"/>
    <mergeCell ref="A2814:F2814"/>
    <mergeCell ref="A2827:F2827"/>
    <mergeCell ref="A2828:F2828"/>
    <mergeCell ref="A2829:F2829"/>
    <mergeCell ref="A2830:F2830"/>
    <mergeCell ref="A2842:F2842"/>
    <mergeCell ref="A2928:F2928"/>
    <mergeCell ref="A2957:F2957"/>
    <mergeCell ref="A2931:F2931"/>
    <mergeCell ref="A2932:F2932"/>
    <mergeCell ref="A2933:F2933"/>
    <mergeCell ref="A2946:F2946"/>
    <mergeCell ref="A2947:F2947"/>
    <mergeCell ref="A2948:F2948"/>
    <mergeCell ref="A2949:F2949"/>
    <mergeCell ref="A3152:F3152"/>
    <mergeCell ref="A3153:F3153"/>
    <mergeCell ref="A3154:F3154"/>
    <mergeCell ref="A3168:F3168"/>
    <mergeCell ref="A3169:F3169"/>
    <mergeCell ref="A3170:F3170"/>
    <mergeCell ref="A2843:F2843"/>
    <mergeCell ref="A2925:F2925"/>
    <mergeCell ref="A2926:F2926"/>
    <mergeCell ref="A2927:F2927"/>
    <mergeCell ref="A2961:F2961"/>
    <mergeCell ref="A2975:F2975"/>
    <mergeCell ref="A2976:F2976"/>
    <mergeCell ref="A2990:F2990"/>
    <mergeCell ref="A2991:F2991"/>
    <mergeCell ref="A2992:F2992"/>
    <mergeCell ref="A2993:F2993"/>
    <mergeCell ref="A2994:F2994"/>
    <mergeCell ref="A3005:F3005"/>
    <mergeCell ref="A3006:F3006"/>
    <mergeCell ref="A3007:F3007"/>
    <mergeCell ref="A2962:F2962"/>
    <mergeCell ref="A2963:F2963"/>
    <mergeCell ref="A2964:F2964"/>
    <mergeCell ref="A2844:F2844"/>
    <mergeCell ref="A2845:F2845"/>
    <mergeCell ref="A3393:F3393"/>
    <mergeCell ref="A3463:F3463"/>
    <mergeCell ref="A3464:F3464"/>
    <mergeCell ref="A3460:F3460"/>
    <mergeCell ref="A3461:F3461"/>
    <mergeCell ref="A3373:F3373"/>
    <mergeCell ref="A3374:F3374"/>
    <mergeCell ref="A3375:F3375"/>
    <mergeCell ref="A3389:F3389"/>
    <mergeCell ref="A3390:F3390"/>
    <mergeCell ref="A3391:F3391"/>
    <mergeCell ref="A3406:F3406"/>
    <mergeCell ref="A3407:F3407"/>
    <mergeCell ref="A3408:F3408"/>
    <mergeCell ref="A3428:F3428"/>
    <mergeCell ref="A3424:F3424"/>
    <mergeCell ref="A3425:F3425"/>
    <mergeCell ref="A3442:F3442"/>
    <mergeCell ref="A3459:F3459"/>
    <mergeCell ref="A3403:F3403"/>
    <mergeCell ref="A3404:F3404"/>
    <mergeCell ref="A3394:F3394"/>
    <mergeCell ref="A4079:F4079"/>
    <mergeCell ref="A4065:F4065"/>
    <mergeCell ref="A4066:F4066"/>
    <mergeCell ref="A3984:F3984"/>
    <mergeCell ref="A4015:F4015"/>
    <mergeCell ref="A4080:F4080"/>
    <mergeCell ref="A4061:F4061"/>
    <mergeCell ref="A4016:F4016"/>
    <mergeCell ref="A4014:F4014"/>
    <mergeCell ref="A3937:F3937"/>
    <mergeCell ref="A3938:F3938"/>
    <mergeCell ref="A3969:F3969"/>
    <mergeCell ref="A3970:F3970"/>
    <mergeCell ref="A4068:F4068"/>
    <mergeCell ref="A3801:F3801"/>
    <mergeCell ref="A3881:F3881"/>
    <mergeCell ref="A3880:F3880"/>
    <mergeCell ref="A3706:F3706"/>
    <mergeCell ref="A3707:F3707"/>
    <mergeCell ref="A3720:F3720"/>
    <mergeCell ref="A3721:F3721"/>
    <mergeCell ref="A4138:F4138"/>
    <mergeCell ref="A4139:F4139"/>
    <mergeCell ref="A4165:F4165"/>
    <mergeCell ref="A4166:F4166"/>
    <mergeCell ref="A4167:F4167"/>
    <mergeCell ref="A4168:F4168"/>
    <mergeCell ref="A3895:F3895"/>
    <mergeCell ref="A3896:F3896"/>
    <mergeCell ref="A4020:F4020"/>
    <mergeCell ref="A4021:F4021"/>
    <mergeCell ref="A4035:F4035"/>
    <mergeCell ref="A4036:F4036"/>
    <mergeCell ref="A4037:F4037"/>
    <mergeCell ref="A4050:F4050"/>
    <mergeCell ref="A4051:F4051"/>
    <mergeCell ref="A4104:F4104"/>
    <mergeCell ref="A4195:F4195"/>
    <mergeCell ref="A4196:F4196"/>
    <mergeCell ref="A4197:F4197"/>
    <mergeCell ref="A4198:F4198"/>
    <mergeCell ref="A4199:F4199"/>
    <mergeCell ref="A4200:F4200"/>
    <mergeCell ref="A4211:F4211"/>
    <mergeCell ref="A4212:F4212"/>
    <mergeCell ref="A4213:F4213"/>
    <mergeCell ref="A4214:F4214"/>
    <mergeCell ref="A4215:F4215"/>
    <mergeCell ref="A4242:F4242"/>
    <mergeCell ref="A4243:F4243"/>
    <mergeCell ref="A4226:F4226"/>
    <mergeCell ref="A4227:F4227"/>
    <mergeCell ref="A4218:F4218"/>
    <mergeCell ref="A4201:F4201"/>
    <mergeCell ref="A4202:F4202"/>
    <mergeCell ref="A4203:F4203"/>
    <mergeCell ref="A4240:F4240"/>
    <mergeCell ref="A4241:F4241"/>
    <mergeCell ref="A4225:F4225"/>
    <mergeCell ref="A4231:F4231"/>
    <mergeCell ref="A4232:F4232"/>
    <mergeCell ref="A4233:F4233"/>
    <mergeCell ref="A4219:F4219"/>
    <mergeCell ref="A4228:F4228"/>
    <mergeCell ref="A4229:F4229"/>
    <mergeCell ref="A4230:F4230"/>
    <mergeCell ref="A4216:F4216"/>
    <mergeCell ref="A4217:F4217"/>
    <mergeCell ref="A4210:F4210"/>
    <mergeCell ref="A4388:F4388"/>
    <mergeCell ref="A4404:F4404"/>
    <mergeCell ref="A4328:F4328"/>
    <mergeCell ref="A4329:F4329"/>
    <mergeCell ref="A4345:F4345"/>
    <mergeCell ref="A4245:F4245"/>
    <mergeCell ref="A4259:F4259"/>
    <mergeCell ref="A4260:F4260"/>
    <mergeCell ref="A4275:F4275"/>
    <mergeCell ref="A4292:F4292"/>
    <mergeCell ref="A4246:F4246"/>
    <mergeCell ref="A4247:F4247"/>
    <mergeCell ref="A4248:F4248"/>
    <mergeCell ref="A4244:F4244"/>
    <mergeCell ref="A4255:F4255"/>
    <mergeCell ref="A4276:F4276"/>
    <mergeCell ref="A4397:F4397"/>
    <mergeCell ref="A4330:F4330"/>
    <mergeCell ref="A4277:F4277"/>
    <mergeCell ref="A4278:F4278"/>
    <mergeCell ref="A4682:F4682"/>
    <mergeCell ref="A4683:F4683"/>
    <mergeCell ref="A4696:F4696"/>
    <mergeCell ref="A4697:F4697"/>
    <mergeCell ref="A4698:F4698"/>
    <mergeCell ref="A4578:F4578"/>
    <mergeCell ref="A4603:F4603"/>
    <mergeCell ref="A4619:F4619"/>
    <mergeCell ref="A4634:F4634"/>
    <mergeCell ref="A4635:F4635"/>
    <mergeCell ref="A4650:F4650"/>
    <mergeCell ref="A4651:F4651"/>
    <mergeCell ref="A4665:F4665"/>
    <mergeCell ref="A4856:F4856"/>
    <mergeCell ref="A4815:F4815"/>
    <mergeCell ref="A4816:F4816"/>
    <mergeCell ref="A4817:F4817"/>
    <mergeCell ref="A4831:F4831"/>
    <mergeCell ref="A4727:F4727"/>
    <mergeCell ref="A4728:F4728"/>
    <mergeCell ref="A4742:F4742"/>
    <mergeCell ref="A4772:F4772"/>
    <mergeCell ref="A4787:F4787"/>
    <mergeCell ref="A4794:F4794"/>
    <mergeCell ref="A4809:F4809"/>
    <mergeCell ref="A4747:F4747"/>
    <mergeCell ref="A4754:F4754"/>
    <mergeCell ref="A4755:F4755"/>
    <mergeCell ref="A4739:F4739"/>
    <mergeCell ref="A4763:F4763"/>
    <mergeCell ref="A5007:F5007"/>
    <mergeCell ref="A5008:F5008"/>
    <mergeCell ref="A5009:F5009"/>
    <mergeCell ref="A5054:F5054"/>
    <mergeCell ref="A5055:F5055"/>
    <mergeCell ref="A5070:F5070"/>
    <mergeCell ref="A5071:F5071"/>
    <mergeCell ref="A5072:F5072"/>
    <mergeCell ref="A5040:F5040"/>
    <mergeCell ref="A5039:F5039"/>
    <mergeCell ref="A5031:F5031"/>
    <mergeCell ref="A5046:F5046"/>
    <mergeCell ref="A5085:F5085"/>
    <mergeCell ref="A5337:F5337"/>
    <mergeCell ref="A5338:F5338"/>
    <mergeCell ref="A5342:F5342"/>
    <mergeCell ref="A5322:F5322"/>
    <mergeCell ref="A5323:F5323"/>
    <mergeCell ref="A5324:F5324"/>
    <mergeCell ref="A5329:F5329"/>
    <mergeCell ref="A5400:F5400"/>
    <mergeCell ref="A5401:F5401"/>
    <mergeCell ref="A5402:F5402"/>
    <mergeCell ref="A5403:F5403"/>
    <mergeCell ref="A5409:F5409"/>
    <mergeCell ref="A5416:F5416"/>
    <mergeCell ref="A5371:F5371"/>
    <mergeCell ref="A5372:F5372"/>
    <mergeCell ref="A5379:F5379"/>
    <mergeCell ref="A5385:F5385"/>
    <mergeCell ref="A5386:F5386"/>
    <mergeCell ref="A5387:F5387"/>
    <mergeCell ref="A5388:F5388"/>
    <mergeCell ref="A5394:F5394"/>
    <mergeCell ref="A5475:F5475"/>
    <mergeCell ref="A5417:F5417"/>
    <mergeCell ref="A5418:F5418"/>
    <mergeCell ref="A5425:F5425"/>
    <mergeCell ref="A5431:F5431"/>
    <mergeCell ref="A5432:F5432"/>
    <mergeCell ref="A5433:F5433"/>
    <mergeCell ref="A5434:F5434"/>
    <mergeCell ref="A5440:F5440"/>
    <mergeCell ref="A723:F723"/>
    <mergeCell ref="A489:F489"/>
    <mergeCell ref="A490:F490"/>
    <mergeCell ref="A491:F491"/>
    <mergeCell ref="A499:F499"/>
    <mergeCell ref="A500:F500"/>
    <mergeCell ref="A501:F501"/>
    <mergeCell ref="A502:F502"/>
    <mergeCell ref="A503:F503"/>
    <mergeCell ref="A504:F504"/>
    <mergeCell ref="A505:F505"/>
    <mergeCell ref="A506:F506"/>
    <mergeCell ref="A507:F507"/>
    <mergeCell ref="A488:F488"/>
    <mergeCell ref="A817:G817"/>
    <mergeCell ref="A829:F829"/>
    <mergeCell ref="A830:F830"/>
    <mergeCell ref="A831:F831"/>
    <mergeCell ref="A832:F832"/>
    <mergeCell ref="A833:G833"/>
    <mergeCell ref="A845:F845"/>
    <mergeCell ref="A846:F846"/>
    <mergeCell ref="A847:F847"/>
    <mergeCell ref="A848:F848"/>
    <mergeCell ref="A862:F862"/>
    <mergeCell ref="A863:F863"/>
    <mergeCell ref="A864:F864"/>
    <mergeCell ref="A865:F865"/>
    <mergeCell ref="A866:F866"/>
    <mergeCell ref="A857:F857"/>
    <mergeCell ref="A1144:F1144"/>
    <mergeCell ref="A1145:F1145"/>
    <mergeCell ref="A1146:F1146"/>
    <mergeCell ref="A1160:F1160"/>
    <mergeCell ref="A1161:F1161"/>
    <mergeCell ref="A1162:F1162"/>
    <mergeCell ref="A1176:F1176"/>
    <mergeCell ref="A1177:F1177"/>
    <mergeCell ref="A1191:F1191"/>
    <mergeCell ref="A1065:F1065"/>
    <mergeCell ref="A1079:F1079"/>
    <mergeCell ref="A1080:F1080"/>
    <mergeCell ref="A1081:F1081"/>
    <mergeCell ref="A1082:F1082"/>
    <mergeCell ref="A1083:F1083"/>
    <mergeCell ref="A1158:F1158"/>
    <mergeCell ref="A1114:F1114"/>
    <mergeCell ref="A1115:F1115"/>
    <mergeCell ref="A1129:F1129"/>
    <mergeCell ref="A1143:F1143"/>
    <mergeCell ref="A1093:F1093"/>
    <mergeCell ref="A1639:F1639"/>
    <mergeCell ref="A1640:F1640"/>
    <mergeCell ref="A1641:F1641"/>
    <mergeCell ref="A1642:F1642"/>
    <mergeCell ref="A1121:F1121"/>
    <mergeCell ref="A1122:F1122"/>
    <mergeCell ref="A1113:F1113"/>
    <mergeCell ref="A1183:F1183"/>
    <mergeCell ref="A1845:F1845"/>
    <mergeCell ref="A1846:F1846"/>
    <mergeCell ref="A1847:F1847"/>
    <mergeCell ref="A1774:F1774"/>
    <mergeCell ref="A1775:F1775"/>
    <mergeCell ref="A1776:F1776"/>
    <mergeCell ref="A1789:F1789"/>
    <mergeCell ref="A1829:F1829"/>
    <mergeCell ref="A1159:F1159"/>
    <mergeCell ref="A1157:F1157"/>
    <mergeCell ref="A1156:F1156"/>
    <mergeCell ref="A1123:F1123"/>
    <mergeCell ref="A1124:F1124"/>
    <mergeCell ref="A1125:F1125"/>
    <mergeCell ref="A1126:F1126"/>
    <mergeCell ref="A1138:F1138"/>
    <mergeCell ref="A1139:F1139"/>
    <mergeCell ref="A1127:F1127"/>
    <mergeCell ref="A1128:F1128"/>
    <mergeCell ref="A1140:F1140"/>
    <mergeCell ref="A1856:F1856"/>
    <mergeCell ref="A1877:F1877"/>
    <mergeCell ref="A1743:F1743"/>
    <mergeCell ref="A2136:F2136"/>
    <mergeCell ref="A2137:F2137"/>
    <mergeCell ref="A2050:F2050"/>
    <mergeCell ref="A2051:F2051"/>
    <mergeCell ref="A2052:F2052"/>
    <mergeCell ref="A2021:F2021"/>
    <mergeCell ref="A2022:F2022"/>
    <mergeCell ref="A1977:F1977"/>
    <mergeCell ref="A2039:F2039"/>
    <mergeCell ref="A2000:F2000"/>
    <mergeCell ref="A1988:F1988"/>
    <mergeCell ref="A1989:F1989"/>
    <mergeCell ref="A1990:F1990"/>
    <mergeCell ref="A2002:F2002"/>
    <mergeCell ref="A2003:F2003"/>
    <mergeCell ref="A1986:F1986"/>
    <mergeCell ref="A2048:F2048"/>
    <mergeCell ref="A2014:F2014"/>
    <mergeCell ref="A2015:F2015"/>
    <mergeCell ref="A2016:F2016"/>
    <mergeCell ref="A1999:F1999"/>
    <mergeCell ref="A2135:F2135"/>
    <mergeCell ref="A2068:F2068"/>
    <mergeCell ref="A2204:F2204"/>
    <mergeCell ref="A2205:F2205"/>
    <mergeCell ref="A2206:F2206"/>
    <mergeCell ref="A2221:F2221"/>
    <mergeCell ref="A2222:F2222"/>
    <mergeCell ref="A2219:F2219"/>
    <mergeCell ref="A1862:F1862"/>
    <mergeCell ref="A1863:F1863"/>
    <mergeCell ref="B1866:G1866"/>
    <mergeCell ref="A1857:F1857"/>
    <mergeCell ref="A1858:F1858"/>
    <mergeCell ref="A1859:F1859"/>
    <mergeCell ref="A1860:F1860"/>
    <mergeCell ref="A1861:F1861"/>
    <mergeCell ref="A2053:F2053"/>
    <mergeCell ref="A2054:F2054"/>
    <mergeCell ref="B2057:G2057"/>
    <mergeCell ref="A1957:F1957"/>
    <mergeCell ref="A1958:F1958"/>
    <mergeCell ref="A2020:F2020"/>
    <mergeCell ref="A2034:F2034"/>
    <mergeCell ref="A2035:F2035"/>
    <mergeCell ref="A2049:F2049"/>
    <mergeCell ref="A2763:F2763"/>
    <mergeCell ref="A2764:F2764"/>
    <mergeCell ref="A2765:F2765"/>
    <mergeCell ref="A2766:F2766"/>
    <mergeCell ref="A2779:F2779"/>
    <mergeCell ref="A2780:F2780"/>
    <mergeCell ref="A2781:F2781"/>
    <mergeCell ref="A2782:F2782"/>
    <mergeCell ref="A2795:F2795"/>
    <mergeCell ref="A2524:F2524"/>
    <mergeCell ref="A2525:F2525"/>
    <mergeCell ref="A2526:F2526"/>
    <mergeCell ref="A2527:F2527"/>
    <mergeCell ref="A2540:F2540"/>
    <mergeCell ref="A2541:F2541"/>
    <mergeCell ref="A2542:F2542"/>
    <mergeCell ref="A2543:F2543"/>
    <mergeCell ref="A2558:F2558"/>
    <mergeCell ref="A2559:F2559"/>
    <mergeCell ref="A2560:F2560"/>
    <mergeCell ref="A2561:F2561"/>
    <mergeCell ref="A2778:F2778"/>
    <mergeCell ref="A2794:F2794"/>
    <mergeCell ref="A2631:F2631"/>
    <mergeCell ref="A2646:F2646"/>
    <mergeCell ref="A3372:F3372"/>
    <mergeCell ref="A3368:F3368"/>
    <mergeCell ref="A3369:F3369"/>
    <mergeCell ref="A3351:F3351"/>
    <mergeCell ref="A3352:F3352"/>
    <mergeCell ref="A3353:F3353"/>
    <mergeCell ref="A3354:F3354"/>
    <mergeCell ref="A3370:F3370"/>
    <mergeCell ref="A3371:F3371"/>
    <mergeCell ref="A3386:F3386"/>
    <mergeCell ref="A3867:F3867"/>
    <mergeCell ref="A3868:F3868"/>
    <mergeCell ref="A3317:F3317"/>
    <mergeCell ref="A3255:F3255"/>
    <mergeCell ref="A3270:F3270"/>
    <mergeCell ref="A3521:F3521"/>
    <mergeCell ref="A3522:F3522"/>
    <mergeCell ref="A3523:F3523"/>
    <mergeCell ref="A3538:F3538"/>
    <mergeCell ref="A3539:F3539"/>
    <mergeCell ref="A3510:F3510"/>
    <mergeCell ref="A3507:F3507"/>
    <mergeCell ref="A3305:F3305"/>
    <mergeCell ref="A3306:F3306"/>
    <mergeCell ref="A3307:F3307"/>
    <mergeCell ref="A3325:F3325"/>
    <mergeCell ref="A3342:F3342"/>
    <mergeCell ref="A4261:F4261"/>
    <mergeCell ref="A4262:F4262"/>
    <mergeCell ref="A4263:F4263"/>
    <mergeCell ref="A4082:F4082"/>
    <mergeCell ref="A4095:F4095"/>
    <mergeCell ref="A4096:F4096"/>
    <mergeCell ref="A4273:F4273"/>
    <mergeCell ref="A4274:F4274"/>
    <mergeCell ref="A4257:F4257"/>
    <mergeCell ref="A4258:F4258"/>
    <mergeCell ref="A4291:F4291"/>
    <mergeCell ref="A4290:F4290"/>
    <mergeCell ref="A4124:F4124"/>
    <mergeCell ref="A4134:F4134"/>
    <mergeCell ref="A4135:F4135"/>
    <mergeCell ref="A4136:F4136"/>
    <mergeCell ref="A4137:F4137"/>
    <mergeCell ref="A4112:F4112"/>
    <mergeCell ref="A4097:F4097"/>
    <mergeCell ref="A4106:F4106"/>
    <mergeCell ref="A4091:F4091"/>
    <mergeCell ref="A4110:F4110"/>
    <mergeCell ref="A4111:F4111"/>
    <mergeCell ref="A4125:F4125"/>
    <mergeCell ref="A4281:F4281"/>
    <mergeCell ref="A4126:F4126"/>
    <mergeCell ref="A4127:F4127"/>
    <mergeCell ref="A5363:F5363"/>
    <mergeCell ref="A5370:F5370"/>
    <mergeCell ref="A5320:F5320"/>
    <mergeCell ref="A5333:F5333"/>
    <mergeCell ref="A5334:F5334"/>
    <mergeCell ref="A5335:F5335"/>
    <mergeCell ref="A5336:F5336"/>
    <mergeCell ref="A771:G771"/>
    <mergeCell ref="A783:F783"/>
    <mergeCell ref="A784:F784"/>
    <mergeCell ref="A785:F785"/>
    <mergeCell ref="A786:F786"/>
    <mergeCell ref="A787:G787"/>
    <mergeCell ref="A799:F799"/>
    <mergeCell ref="A800:F800"/>
    <mergeCell ref="A801:F801"/>
    <mergeCell ref="A802:F802"/>
    <mergeCell ref="A803:G803"/>
    <mergeCell ref="A815:F815"/>
    <mergeCell ref="A816:F816"/>
    <mergeCell ref="A748:F748"/>
    <mergeCell ref="A749:F749"/>
    <mergeCell ref="A750:F750"/>
    <mergeCell ref="A751:F751"/>
    <mergeCell ref="B754:G754"/>
    <mergeCell ref="B755:G755"/>
    <mergeCell ref="A765:F765"/>
    <mergeCell ref="A766:F766"/>
    <mergeCell ref="A767:F767"/>
    <mergeCell ref="A768:F768"/>
    <mergeCell ref="A769:F769"/>
    <mergeCell ref="A770:F770"/>
    <mergeCell ref="A729:F729"/>
    <mergeCell ref="A762:F762"/>
    <mergeCell ref="A763:F763"/>
    <mergeCell ref="A753:G753"/>
    <mergeCell ref="A730:F730"/>
    <mergeCell ref="A731:F731"/>
    <mergeCell ref="A752:F752"/>
    <mergeCell ref="A1064:F1064"/>
    <mergeCell ref="A963:F963"/>
    <mergeCell ref="A977:F977"/>
    <mergeCell ref="A978:F978"/>
    <mergeCell ref="A911:F911"/>
    <mergeCell ref="A925:F925"/>
    <mergeCell ref="A926:F926"/>
    <mergeCell ref="A927:F927"/>
    <mergeCell ref="A928:F928"/>
    <mergeCell ref="A973:F973"/>
    <mergeCell ref="A974:F974"/>
    <mergeCell ref="A921:F921"/>
    <mergeCell ref="A922:F922"/>
    <mergeCell ref="A923:F923"/>
    <mergeCell ref="A924:F924"/>
    <mergeCell ref="A975:F975"/>
    <mergeCell ref="A939:F939"/>
    <mergeCell ref="A940:F940"/>
    <mergeCell ref="A941:F941"/>
    <mergeCell ref="A942:F942"/>
    <mergeCell ref="A991:F991"/>
    <mergeCell ref="A957:F957"/>
    <mergeCell ref="A958:F958"/>
    <mergeCell ref="A956:F956"/>
    <mergeCell ref="A979:F979"/>
    <mergeCell ref="A980:F980"/>
    <mergeCell ref="A981:F981"/>
    <mergeCell ref="A995:F995"/>
    <mergeCell ref="A996:F996"/>
    <mergeCell ref="A997:F997"/>
    <mergeCell ref="A998:F998"/>
    <mergeCell ref="A999:F999"/>
    <mergeCell ref="A1013:F1013"/>
    <mergeCell ref="A1014:F1014"/>
    <mergeCell ref="A1015:F1015"/>
    <mergeCell ref="A1016:F1016"/>
    <mergeCell ref="A1141:F1141"/>
    <mergeCell ref="A1142:F1142"/>
    <mergeCell ref="A1154:F1154"/>
    <mergeCell ref="A1258:F1258"/>
    <mergeCell ref="A1030:F1030"/>
    <mergeCell ref="A1031:F1031"/>
    <mergeCell ref="A1032:F1032"/>
    <mergeCell ref="A1033:F1033"/>
    <mergeCell ref="A1084:F1084"/>
    <mergeCell ref="A1085:F1085"/>
    <mergeCell ref="A1112:F1112"/>
    <mergeCell ref="A1025:F1025"/>
    <mergeCell ref="A1026:F1026"/>
    <mergeCell ref="A1027:F1027"/>
    <mergeCell ref="A1028:F1028"/>
    <mergeCell ref="A1097:F1097"/>
    <mergeCell ref="A1098:F1098"/>
    <mergeCell ref="A1047:F1047"/>
    <mergeCell ref="A1048:F1048"/>
    <mergeCell ref="A1049:F1049"/>
    <mergeCell ref="A1050:F1050"/>
    <mergeCell ref="A1259:F1259"/>
    <mergeCell ref="A1260:F1260"/>
    <mergeCell ref="A1261:F1261"/>
    <mergeCell ref="A1275:F1275"/>
    <mergeCell ref="A1276:F1276"/>
    <mergeCell ref="A1256:F1256"/>
    <mergeCell ref="A1270:F1270"/>
    <mergeCell ref="A1271:F1271"/>
    <mergeCell ref="A1272:F1272"/>
    <mergeCell ref="A1273:F1273"/>
    <mergeCell ref="A1274:F1274"/>
    <mergeCell ref="A1311:F1311"/>
    <mergeCell ref="A1312:F1312"/>
    <mergeCell ref="A1313:F1313"/>
    <mergeCell ref="A1277:F1277"/>
    <mergeCell ref="A1278:F1278"/>
    <mergeCell ref="A1292:F1292"/>
    <mergeCell ref="A1293:F1293"/>
    <mergeCell ref="A1294:F1294"/>
    <mergeCell ref="A1295:F1295"/>
    <mergeCell ref="A1296:F1296"/>
    <mergeCell ref="B1299:G1299"/>
    <mergeCell ref="A1310:F1310"/>
    <mergeCell ref="A1257:F1257"/>
    <mergeCell ref="A1363:F1363"/>
    <mergeCell ref="A1377:F1377"/>
    <mergeCell ref="A1378:F1378"/>
    <mergeCell ref="A1379:F1379"/>
    <mergeCell ref="A1439:F1439"/>
    <mergeCell ref="A1387:F1387"/>
    <mergeCell ref="A1388:F1388"/>
    <mergeCell ref="A1389:F1389"/>
    <mergeCell ref="A1390:F1390"/>
    <mergeCell ref="A1373:F1373"/>
    <mergeCell ref="A1374:F1374"/>
    <mergeCell ref="A1384:F1384"/>
    <mergeCell ref="A1385:F1385"/>
    <mergeCell ref="A1402:F1402"/>
    <mergeCell ref="A1403:F1403"/>
    <mergeCell ref="A1404:F1404"/>
    <mergeCell ref="A1405:F1405"/>
    <mergeCell ref="A1406:F1406"/>
    <mergeCell ref="A1407:F1407"/>
    <mergeCell ref="A1408:F1408"/>
    <mergeCell ref="A1392:F1392"/>
    <mergeCell ref="A1420:F1420"/>
    <mergeCell ref="A1421:F1421"/>
    <mergeCell ref="A1422:F1422"/>
    <mergeCell ref="A1423:F1423"/>
    <mergeCell ref="A1440:F1440"/>
    <mergeCell ref="A1441:F1441"/>
    <mergeCell ref="A1442:F1442"/>
    <mergeCell ref="A1443:F1443"/>
    <mergeCell ref="A1444:F1444"/>
    <mergeCell ref="A1445:F1445"/>
    <mergeCell ref="A1446:F1446"/>
    <mergeCell ref="A1460:F1460"/>
    <mergeCell ref="A1461:F1461"/>
    <mergeCell ref="A1462:F1462"/>
    <mergeCell ref="A1463:F1463"/>
    <mergeCell ref="A1464:F1464"/>
    <mergeCell ref="A1478:F1478"/>
    <mergeCell ref="A1456:F1456"/>
    <mergeCell ref="A1474:F1474"/>
    <mergeCell ref="A1475:F1475"/>
    <mergeCell ref="A1479:F1479"/>
    <mergeCell ref="A1480:F1480"/>
    <mergeCell ref="A1481:F1481"/>
    <mergeCell ref="A1530:F1530"/>
    <mergeCell ref="A1531:F1531"/>
    <mergeCell ref="A1532:F1532"/>
    <mergeCell ref="A1533:F1533"/>
    <mergeCell ref="B1536:G1536"/>
    <mergeCell ref="A1549:F1549"/>
    <mergeCell ref="A1550:F1550"/>
    <mergeCell ref="A1551:F1551"/>
    <mergeCell ref="A1552:F1552"/>
    <mergeCell ref="A1482:F1482"/>
    <mergeCell ref="B1485:G1485"/>
    <mergeCell ref="A1496:F1496"/>
    <mergeCell ref="A1497:F1497"/>
    <mergeCell ref="A1498:F1498"/>
    <mergeCell ref="A1499:F1499"/>
    <mergeCell ref="A1500:F1500"/>
    <mergeCell ref="A1514:F1514"/>
    <mergeCell ref="A1515:F1515"/>
    <mergeCell ref="A1516:F1516"/>
    <mergeCell ref="A1566:F1566"/>
    <mergeCell ref="A1605:F1605"/>
    <mergeCell ref="A1606:F1606"/>
    <mergeCell ref="B1609:G1609"/>
    <mergeCell ref="A1622:F1622"/>
    <mergeCell ref="A1623:F1623"/>
    <mergeCell ref="A1624:F1624"/>
    <mergeCell ref="A1625:F1625"/>
    <mergeCell ref="A1570:F1570"/>
    <mergeCell ref="A1586:F1586"/>
    <mergeCell ref="A1587:F1587"/>
    <mergeCell ref="A1588:F1588"/>
    <mergeCell ref="A1619:F1619"/>
    <mergeCell ref="A1620:F1620"/>
    <mergeCell ref="A1621:F1621"/>
    <mergeCell ref="A1579:F1579"/>
    <mergeCell ref="A1638:F1638"/>
    <mergeCell ref="A1780:F1780"/>
    <mergeCell ref="A1781:F1781"/>
    <mergeCell ref="A1782:F1782"/>
    <mergeCell ref="A1796:F1796"/>
    <mergeCell ref="A1797:F1797"/>
    <mergeCell ref="A1811:F1811"/>
    <mergeCell ref="A1812:F1812"/>
    <mergeCell ref="A1813:F1813"/>
    <mergeCell ref="A1814:F1814"/>
    <mergeCell ref="A1815:F1815"/>
    <mergeCell ref="A1791:F1791"/>
    <mergeCell ref="A1792:F1792"/>
    <mergeCell ref="A1793:F1793"/>
    <mergeCell ref="A1794:F1794"/>
    <mergeCell ref="B1645:G1645"/>
    <mergeCell ref="A1656:F1656"/>
    <mergeCell ref="A1657:F1657"/>
    <mergeCell ref="A1671:F1671"/>
    <mergeCell ref="A1672:F1672"/>
    <mergeCell ref="A1673:F1673"/>
    <mergeCell ref="A2069:F2069"/>
    <mergeCell ref="A2083:F2083"/>
    <mergeCell ref="A2084:F2084"/>
    <mergeCell ref="A2085:F2085"/>
    <mergeCell ref="A2086:F2086"/>
    <mergeCell ref="A2087:F2087"/>
    <mergeCell ref="A2066:F2066"/>
    <mergeCell ref="A2064:F2064"/>
    <mergeCell ref="A2065:F2065"/>
    <mergeCell ref="A2061:F2061"/>
    <mergeCell ref="A2062:F2062"/>
    <mergeCell ref="A2067:F2067"/>
    <mergeCell ref="A2099:F2099"/>
    <mergeCell ref="A2094:F2094"/>
    <mergeCell ref="A2100:F2100"/>
    <mergeCell ref="A2101:F2101"/>
    <mergeCell ref="A2102:F2102"/>
    <mergeCell ref="A2103:F2103"/>
    <mergeCell ref="A2117:F2117"/>
    <mergeCell ref="A2118:F2118"/>
    <mergeCell ref="A2119:F2119"/>
    <mergeCell ref="A2134:F2134"/>
    <mergeCell ref="A2470:F2470"/>
    <mergeCell ref="A2397:F2397"/>
    <mergeCell ref="A2398:F2398"/>
    <mergeCell ref="A2399:F2399"/>
    <mergeCell ref="A2400:F2400"/>
    <mergeCell ref="A2309:F2309"/>
    <mergeCell ref="A2310:F2310"/>
    <mergeCell ref="A2311:F2311"/>
    <mergeCell ref="A2312:F2312"/>
    <mergeCell ref="A2313:F2313"/>
    <mergeCell ref="A2314:F2314"/>
    <mergeCell ref="A2327:F2327"/>
    <mergeCell ref="A2328:F2328"/>
    <mergeCell ref="A2329:F2329"/>
    <mergeCell ref="A2411:F2411"/>
    <mergeCell ref="A2412:F2412"/>
    <mergeCell ref="A2413:F2413"/>
    <mergeCell ref="A2429:F2429"/>
    <mergeCell ref="A2430:F2430"/>
    <mergeCell ref="A2449:F2449"/>
    <mergeCell ref="A2450:F2450"/>
    <mergeCell ref="A2448:F2448"/>
    <mergeCell ref="A2376:F2376"/>
    <mergeCell ref="A2414:F2414"/>
    <mergeCell ref="A2416:F2416"/>
    <mergeCell ref="A2417:F2417"/>
    <mergeCell ref="A2418:F2418"/>
    <mergeCell ref="A2610:F2610"/>
    <mergeCell ref="A2611:F2611"/>
    <mergeCell ref="A2612:F2612"/>
    <mergeCell ref="A2613:F2613"/>
    <mergeCell ref="A2628:F2628"/>
    <mergeCell ref="A2629:F2629"/>
    <mergeCell ref="A2574:F2574"/>
    <mergeCell ref="A2575:F2575"/>
    <mergeCell ref="A2576:F2576"/>
    <mergeCell ref="A2577:F2577"/>
    <mergeCell ref="A2578:F2578"/>
    <mergeCell ref="A2579:F2579"/>
    <mergeCell ref="A2592:F2592"/>
    <mergeCell ref="A2538:F2538"/>
    <mergeCell ref="A2539:F2539"/>
    <mergeCell ref="A2553:F2553"/>
    <mergeCell ref="A2605:F2605"/>
    <mergeCell ref="A2606:F2606"/>
    <mergeCell ref="A2554:F2554"/>
    <mergeCell ref="A2555:F2555"/>
    <mergeCell ref="A2556:F2556"/>
    <mergeCell ref="A2557:F2557"/>
    <mergeCell ref="A2571:F2571"/>
    <mergeCell ref="A2572:F2572"/>
    <mergeCell ref="A2573:F2573"/>
    <mergeCell ref="A2609:F2609"/>
    <mergeCell ref="A2647:F2647"/>
    <mergeCell ref="A2648:F2648"/>
    <mergeCell ref="A2700:F2700"/>
    <mergeCell ref="A2701:F2701"/>
    <mergeCell ref="A2714:F2714"/>
    <mergeCell ref="A2715:F2715"/>
    <mergeCell ref="A2697:F2697"/>
    <mergeCell ref="A2713:F2713"/>
    <mergeCell ref="A2649:F2649"/>
    <mergeCell ref="A2664:F2664"/>
    <mergeCell ref="A2665:F2665"/>
    <mergeCell ref="A2666:F2666"/>
    <mergeCell ref="A2667:F2667"/>
    <mergeCell ref="A2677:F2677"/>
    <mergeCell ref="A2693:F2693"/>
    <mergeCell ref="A2678:F2678"/>
    <mergeCell ref="A2679:F2679"/>
    <mergeCell ref="A2846:F2846"/>
    <mergeCell ref="A2847:F2847"/>
    <mergeCell ref="A2863:F2863"/>
    <mergeCell ref="A2864:F2864"/>
    <mergeCell ref="A2880:F2880"/>
    <mergeCell ref="A2896:F2896"/>
    <mergeCell ref="A2911:F2911"/>
    <mergeCell ref="A2912:F2912"/>
    <mergeCell ref="A2929:F2929"/>
    <mergeCell ref="A2930:F2930"/>
    <mergeCell ref="A2856:F2856"/>
    <mergeCell ref="A2857:F2857"/>
    <mergeCell ref="A2858:F2858"/>
    <mergeCell ref="A2859:F2859"/>
    <mergeCell ref="A2860:F2860"/>
    <mergeCell ref="A2861:F2861"/>
    <mergeCell ref="A2862:F2862"/>
    <mergeCell ref="A2874:F2874"/>
    <mergeCell ref="A2875:F2875"/>
    <mergeCell ref="A2876:F2876"/>
    <mergeCell ref="A2877:F2877"/>
    <mergeCell ref="A2872:F2872"/>
    <mergeCell ref="A2873:F2873"/>
    <mergeCell ref="A2878:F2878"/>
    <mergeCell ref="A2879:F2879"/>
    <mergeCell ref="A2890:F2890"/>
    <mergeCell ref="A3101:F3101"/>
    <mergeCell ref="A3102:F3102"/>
    <mergeCell ref="A3103:F3103"/>
    <mergeCell ref="A3116:F3116"/>
    <mergeCell ref="A3117:F3117"/>
    <mergeCell ref="A3118:F3118"/>
    <mergeCell ref="A3119:F3119"/>
    <mergeCell ref="A3131:F3131"/>
    <mergeCell ref="A3132:F3132"/>
    <mergeCell ref="A3133:F3133"/>
    <mergeCell ref="A3134:F3134"/>
    <mergeCell ref="A3105:F3105"/>
    <mergeCell ref="A3323:F3323"/>
    <mergeCell ref="A3324:F3324"/>
    <mergeCell ref="A3138:F3138"/>
    <mergeCell ref="A3106:F3106"/>
    <mergeCell ref="A3107:F3107"/>
    <mergeCell ref="A3108:F3108"/>
    <mergeCell ref="A3171:F3171"/>
    <mergeCell ref="A3172:F3172"/>
    <mergeCell ref="A3173:F3173"/>
    <mergeCell ref="A3189:F3189"/>
    <mergeCell ref="A3190:F3190"/>
    <mergeCell ref="A3203:F3203"/>
    <mergeCell ref="A3204:F3204"/>
    <mergeCell ref="A3205:F3205"/>
    <mergeCell ref="A3355:F3355"/>
    <mergeCell ref="A3356:F3356"/>
    <mergeCell ref="A3357:F3357"/>
    <mergeCell ref="A3358:F3358"/>
    <mergeCell ref="A3359:F3359"/>
    <mergeCell ref="A3336:F3336"/>
    <mergeCell ref="A3337:F3337"/>
    <mergeCell ref="A3338:F3338"/>
    <mergeCell ref="A3339:F3339"/>
    <mergeCell ref="A3340:F3340"/>
    <mergeCell ref="A3318:F3318"/>
    <mergeCell ref="A3322:F3322"/>
    <mergeCell ref="A3829:F3829"/>
    <mergeCell ref="A3830:F3830"/>
    <mergeCell ref="A3816:F3816"/>
    <mergeCell ref="A3817:F3817"/>
    <mergeCell ref="A3818:F3818"/>
    <mergeCell ref="A3831:F3831"/>
    <mergeCell ref="A3832:F3832"/>
    <mergeCell ref="A3833:F3833"/>
    <mergeCell ref="A3834:F3834"/>
    <mergeCell ref="A3503:F3503"/>
    <mergeCell ref="A3504:F3504"/>
    <mergeCell ref="A3505:F3505"/>
    <mergeCell ref="A3524:F3524"/>
    <mergeCell ref="A3525:F3525"/>
    <mergeCell ref="A3526:F3526"/>
    <mergeCell ref="A3527:F3527"/>
    <mergeCell ref="A3540:F3540"/>
    <mergeCell ref="A3541:F3541"/>
    <mergeCell ref="A3542:F3542"/>
    <mergeCell ref="A3543:F3543"/>
    <mergeCell ref="A3519:F3519"/>
    <mergeCell ref="A3520:F3520"/>
    <mergeCell ref="A3927:F3927"/>
    <mergeCell ref="A3928:F3928"/>
    <mergeCell ref="A3929:F3929"/>
    <mergeCell ref="A3942:F3942"/>
    <mergeCell ref="A3943:F3943"/>
    <mergeCell ref="A3944:F3944"/>
    <mergeCell ref="A3945:F3945"/>
    <mergeCell ref="B3948:G3948"/>
    <mergeCell ref="A3971:F3971"/>
    <mergeCell ref="A3972:F3972"/>
    <mergeCell ref="A3973:F3973"/>
    <mergeCell ref="A3974:F3974"/>
    <mergeCell ref="A3975:F3975"/>
    <mergeCell ref="A4122:F4122"/>
    <mergeCell ref="A4123:F4123"/>
    <mergeCell ref="A4140:F4140"/>
    <mergeCell ref="A4141:F4141"/>
    <mergeCell ref="A4142:F4142"/>
    <mergeCell ref="A3783:F3783"/>
    <mergeCell ref="A3784:F3784"/>
    <mergeCell ref="A3785:F3785"/>
    <mergeCell ref="A3802:F3802"/>
    <mergeCell ref="A3803:F3803"/>
    <mergeCell ref="A3804:F3804"/>
    <mergeCell ref="A3805:F3805"/>
    <mergeCell ref="A3806:G3806"/>
    <mergeCell ref="A3819:F3819"/>
    <mergeCell ref="A3820:F3820"/>
    <mergeCell ref="A3821:G3821"/>
    <mergeCell ref="A3835:F3835"/>
    <mergeCell ref="A3850:F3850"/>
    <mergeCell ref="A3882:F3882"/>
    <mergeCell ref="A3989:F3989"/>
    <mergeCell ref="A3990:F3990"/>
    <mergeCell ref="A4005:F4005"/>
    <mergeCell ref="A4006:F4006"/>
    <mergeCell ref="A4105:F4105"/>
    <mergeCell ref="A4022:F4022"/>
    <mergeCell ref="A4007:F4007"/>
    <mergeCell ref="A4045:F4045"/>
    <mergeCell ref="A4064:F4064"/>
    <mergeCell ref="A4077:F4077"/>
    <mergeCell ref="A4078:F4078"/>
    <mergeCell ref="A4395:F4395"/>
    <mergeCell ref="A4443:F4443"/>
    <mergeCell ref="A4396:F4396"/>
    <mergeCell ref="A4380:F4380"/>
    <mergeCell ref="A4347:F4347"/>
    <mergeCell ref="A4373:F4373"/>
    <mergeCell ref="A4374:F4374"/>
    <mergeCell ref="A4375:F4375"/>
    <mergeCell ref="A4666:F4666"/>
    <mergeCell ref="A4667:F4667"/>
    <mergeCell ref="A4681:F4681"/>
    <mergeCell ref="A4724:F4724"/>
    <mergeCell ref="A4633:F4633"/>
    <mergeCell ref="A4617:F4617"/>
    <mergeCell ref="A4618:F4618"/>
    <mergeCell ref="A4642:F4642"/>
    <mergeCell ref="A5267:F5267"/>
    <mergeCell ref="A4991:F4991"/>
    <mergeCell ref="A4992:F4992"/>
    <mergeCell ref="A4993:F4993"/>
    <mergeCell ref="A4994:F4994"/>
    <mergeCell ref="A4995:F4995"/>
    <mergeCell ref="A5023:F5023"/>
    <mergeCell ref="A5024:F5024"/>
    <mergeCell ref="A5025:F5025"/>
    <mergeCell ref="A5037:F5037"/>
    <mergeCell ref="A5038:F5038"/>
    <mergeCell ref="A5086:F5086"/>
    <mergeCell ref="A5087:F5087"/>
    <mergeCell ref="A2163:F2163"/>
    <mergeCell ref="A2164:F2164"/>
    <mergeCell ref="A2165:F2165"/>
    <mergeCell ref="A2166:F2166"/>
    <mergeCell ref="A2167:F2167"/>
    <mergeCell ref="A2168:F2168"/>
    <mergeCell ref="A2169:F2169"/>
    <mergeCell ref="A2170:F2170"/>
    <mergeCell ref="A2171:F2171"/>
    <mergeCell ref="A2172:F2172"/>
    <mergeCell ref="A5124:F5124"/>
    <mergeCell ref="A5131:F5131"/>
    <mergeCell ref="A5147:F5147"/>
    <mergeCell ref="A5148:F5148"/>
  </mergeCells>
  <printOptions horizontalCentered="1"/>
  <pageMargins left="0.43307086614173229" right="0.19685039370078741" top="0.59055118110236227" bottom="0.59055118110236227" header="0" footer="0"/>
  <pageSetup paperSize="9" scale="66" fitToHeight="295" orientation="portrait" r:id="rId1"/>
  <headerFooter>
    <oddFooter>&amp;R&amp;"Verdana,Negrito itálico"&amp;10Página &amp;P de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953D6E-4C66-4F27-8D80-E1E8651D5EA0}">
  <dimension ref="A1:L42"/>
  <sheetViews>
    <sheetView view="pageBreakPreview" topLeftCell="A4" zoomScale="130" zoomScaleNormal="100" zoomScaleSheetLayoutView="130" workbookViewId="0">
      <selection activeCell="A36" sqref="A36"/>
    </sheetView>
  </sheetViews>
  <sheetFormatPr defaultRowHeight="15" x14ac:dyDescent="0.25"/>
  <cols>
    <col min="1" max="1" width="28.140625" customWidth="1"/>
    <col min="2" max="2" width="14.140625" bestFit="1" customWidth="1"/>
    <col min="3" max="3" width="6.85546875" style="32" bestFit="1" customWidth="1"/>
    <col min="4" max="6" width="11.140625" customWidth="1"/>
    <col min="7" max="7" width="10.85546875" customWidth="1"/>
    <col min="9" max="9" width="11.140625" customWidth="1"/>
    <col min="10" max="10" width="11" customWidth="1"/>
    <col min="11" max="11" width="12.28515625" customWidth="1"/>
    <col min="12" max="12" width="10.85546875" customWidth="1"/>
    <col min="231" max="231" width="27.42578125" customWidth="1"/>
    <col min="232" max="232" width="16" bestFit="1" customWidth="1"/>
    <col min="233" max="233" width="9.28515625" bestFit="1" customWidth="1"/>
    <col min="234" max="234" width="11.140625" bestFit="1" customWidth="1"/>
    <col min="235" max="236" width="9.7109375" bestFit="1" customWidth="1"/>
    <col min="237" max="239" width="10.7109375" bestFit="1" customWidth="1"/>
    <col min="240" max="241" width="10.85546875" bestFit="1" customWidth="1"/>
    <col min="242" max="242" width="12.28515625" customWidth="1"/>
    <col min="243" max="243" width="13.5703125" customWidth="1"/>
    <col min="244" max="244" width="14.42578125" customWidth="1"/>
    <col min="487" max="487" width="27.42578125" customWidth="1"/>
    <col min="488" max="488" width="16" bestFit="1" customWidth="1"/>
    <col min="489" max="489" width="9.28515625" bestFit="1" customWidth="1"/>
    <col min="490" max="490" width="11.140625" bestFit="1" customWidth="1"/>
    <col min="491" max="492" width="9.7109375" bestFit="1" customWidth="1"/>
    <col min="493" max="495" width="10.7109375" bestFit="1" customWidth="1"/>
    <col min="496" max="497" width="10.85546875" bestFit="1" customWidth="1"/>
    <col min="498" max="498" width="12.28515625" customWidth="1"/>
    <col min="499" max="499" width="13.5703125" customWidth="1"/>
    <col min="500" max="500" width="14.42578125" customWidth="1"/>
    <col min="743" max="743" width="27.42578125" customWidth="1"/>
    <col min="744" max="744" width="16" bestFit="1" customWidth="1"/>
    <col min="745" max="745" width="9.28515625" bestFit="1" customWidth="1"/>
    <col min="746" max="746" width="11.140625" bestFit="1" customWidth="1"/>
    <col min="747" max="748" width="9.7109375" bestFit="1" customWidth="1"/>
    <col min="749" max="751" width="10.7109375" bestFit="1" customWidth="1"/>
    <col min="752" max="753" width="10.85546875" bestFit="1" customWidth="1"/>
    <col min="754" max="754" width="12.28515625" customWidth="1"/>
    <col min="755" max="755" width="13.5703125" customWidth="1"/>
    <col min="756" max="756" width="14.42578125" customWidth="1"/>
    <col min="999" max="999" width="27.42578125" customWidth="1"/>
    <col min="1000" max="1000" width="16" bestFit="1" customWidth="1"/>
    <col min="1001" max="1001" width="9.28515625" bestFit="1" customWidth="1"/>
    <col min="1002" max="1002" width="11.140625" bestFit="1" customWidth="1"/>
    <col min="1003" max="1004" width="9.7109375" bestFit="1" customWidth="1"/>
    <col min="1005" max="1007" width="10.7109375" bestFit="1" customWidth="1"/>
    <col min="1008" max="1009" width="10.85546875" bestFit="1" customWidth="1"/>
    <col min="1010" max="1010" width="12.28515625" customWidth="1"/>
    <col min="1011" max="1011" width="13.5703125" customWidth="1"/>
    <col min="1012" max="1012" width="14.42578125" customWidth="1"/>
    <col min="1255" max="1255" width="27.42578125" customWidth="1"/>
    <col min="1256" max="1256" width="16" bestFit="1" customWidth="1"/>
    <col min="1257" max="1257" width="9.28515625" bestFit="1" customWidth="1"/>
    <col min="1258" max="1258" width="11.140625" bestFit="1" customWidth="1"/>
    <col min="1259" max="1260" width="9.7109375" bestFit="1" customWidth="1"/>
    <col min="1261" max="1263" width="10.7109375" bestFit="1" customWidth="1"/>
    <col min="1264" max="1265" width="10.85546875" bestFit="1" customWidth="1"/>
    <col min="1266" max="1266" width="12.28515625" customWidth="1"/>
    <col min="1267" max="1267" width="13.5703125" customWidth="1"/>
    <col min="1268" max="1268" width="14.42578125" customWidth="1"/>
    <col min="1511" max="1511" width="27.42578125" customWidth="1"/>
    <col min="1512" max="1512" width="16" bestFit="1" customWidth="1"/>
    <col min="1513" max="1513" width="9.28515625" bestFit="1" customWidth="1"/>
    <col min="1514" max="1514" width="11.140625" bestFit="1" customWidth="1"/>
    <col min="1515" max="1516" width="9.7109375" bestFit="1" customWidth="1"/>
    <col min="1517" max="1519" width="10.7109375" bestFit="1" customWidth="1"/>
    <col min="1520" max="1521" width="10.85546875" bestFit="1" customWidth="1"/>
    <col min="1522" max="1522" width="12.28515625" customWidth="1"/>
    <col min="1523" max="1523" width="13.5703125" customWidth="1"/>
    <col min="1524" max="1524" width="14.42578125" customWidth="1"/>
    <col min="1767" max="1767" width="27.42578125" customWidth="1"/>
    <col min="1768" max="1768" width="16" bestFit="1" customWidth="1"/>
    <col min="1769" max="1769" width="9.28515625" bestFit="1" customWidth="1"/>
    <col min="1770" max="1770" width="11.140625" bestFit="1" customWidth="1"/>
    <col min="1771" max="1772" width="9.7109375" bestFit="1" customWidth="1"/>
    <col min="1773" max="1775" width="10.7109375" bestFit="1" customWidth="1"/>
    <col min="1776" max="1777" width="10.85546875" bestFit="1" customWidth="1"/>
    <col min="1778" max="1778" width="12.28515625" customWidth="1"/>
    <col min="1779" max="1779" width="13.5703125" customWidth="1"/>
    <col min="1780" max="1780" width="14.42578125" customWidth="1"/>
    <col min="2023" max="2023" width="27.42578125" customWidth="1"/>
    <col min="2024" max="2024" width="16" bestFit="1" customWidth="1"/>
    <col min="2025" max="2025" width="9.28515625" bestFit="1" customWidth="1"/>
    <col min="2026" max="2026" width="11.140625" bestFit="1" customWidth="1"/>
    <col min="2027" max="2028" width="9.7109375" bestFit="1" customWidth="1"/>
    <col min="2029" max="2031" width="10.7109375" bestFit="1" customWidth="1"/>
    <col min="2032" max="2033" width="10.85546875" bestFit="1" customWidth="1"/>
    <col min="2034" max="2034" width="12.28515625" customWidth="1"/>
    <col min="2035" max="2035" width="13.5703125" customWidth="1"/>
    <col min="2036" max="2036" width="14.42578125" customWidth="1"/>
    <col min="2279" max="2279" width="27.42578125" customWidth="1"/>
    <col min="2280" max="2280" width="16" bestFit="1" customWidth="1"/>
    <col min="2281" max="2281" width="9.28515625" bestFit="1" customWidth="1"/>
    <col min="2282" max="2282" width="11.140625" bestFit="1" customWidth="1"/>
    <col min="2283" max="2284" width="9.7109375" bestFit="1" customWidth="1"/>
    <col min="2285" max="2287" width="10.7109375" bestFit="1" customWidth="1"/>
    <col min="2288" max="2289" width="10.85546875" bestFit="1" customWidth="1"/>
    <col min="2290" max="2290" width="12.28515625" customWidth="1"/>
    <col min="2291" max="2291" width="13.5703125" customWidth="1"/>
    <col min="2292" max="2292" width="14.42578125" customWidth="1"/>
    <col min="2535" max="2535" width="27.42578125" customWidth="1"/>
    <col min="2536" max="2536" width="16" bestFit="1" customWidth="1"/>
    <col min="2537" max="2537" width="9.28515625" bestFit="1" customWidth="1"/>
    <col min="2538" max="2538" width="11.140625" bestFit="1" customWidth="1"/>
    <col min="2539" max="2540" width="9.7109375" bestFit="1" customWidth="1"/>
    <col min="2541" max="2543" width="10.7109375" bestFit="1" customWidth="1"/>
    <col min="2544" max="2545" width="10.85546875" bestFit="1" customWidth="1"/>
    <col min="2546" max="2546" width="12.28515625" customWidth="1"/>
    <col min="2547" max="2547" width="13.5703125" customWidth="1"/>
    <col min="2548" max="2548" width="14.42578125" customWidth="1"/>
    <col min="2791" max="2791" width="27.42578125" customWidth="1"/>
    <col min="2792" max="2792" width="16" bestFit="1" customWidth="1"/>
    <col min="2793" max="2793" width="9.28515625" bestFit="1" customWidth="1"/>
    <col min="2794" max="2794" width="11.140625" bestFit="1" customWidth="1"/>
    <col min="2795" max="2796" width="9.7109375" bestFit="1" customWidth="1"/>
    <col min="2797" max="2799" width="10.7109375" bestFit="1" customWidth="1"/>
    <col min="2800" max="2801" width="10.85546875" bestFit="1" customWidth="1"/>
    <col min="2802" max="2802" width="12.28515625" customWidth="1"/>
    <col min="2803" max="2803" width="13.5703125" customWidth="1"/>
    <col min="2804" max="2804" width="14.42578125" customWidth="1"/>
    <col min="3047" max="3047" width="27.42578125" customWidth="1"/>
    <col min="3048" max="3048" width="16" bestFit="1" customWidth="1"/>
    <col min="3049" max="3049" width="9.28515625" bestFit="1" customWidth="1"/>
    <col min="3050" max="3050" width="11.140625" bestFit="1" customWidth="1"/>
    <col min="3051" max="3052" width="9.7109375" bestFit="1" customWidth="1"/>
    <col min="3053" max="3055" width="10.7109375" bestFit="1" customWidth="1"/>
    <col min="3056" max="3057" width="10.85546875" bestFit="1" customWidth="1"/>
    <col min="3058" max="3058" width="12.28515625" customWidth="1"/>
    <col min="3059" max="3059" width="13.5703125" customWidth="1"/>
    <col min="3060" max="3060" width="14.42578125" customWidth="1"/>
    <col min="3303" max="3303" width="27.42578125" customWidth="1"/>
    <col min="3304" max="3304" width="16" bestFit="1" customWidth="1"/>
    <col min="3305" max="3305" width="9.28515625" bestFit="1" customWidth="1"/>
    <col min="3306" max="3306" width="11.140625" bestFit="1" customWidth="1"/>
    <col min="3307" max="3308" width="9.7109375" bestFit="1" customWidth="1"/>
    <col min="3309" max="3311" width="10.7109375" bestFit="1" customWidth="1"/>
    <col min="3312" max="3313" width="10.85546875" bestFit="1" customWidth="1"/>
    <col min="3314" max="3314" width="12.28515625" customWidth="1"/>
    <col min="3315" max="3315" width="13.5703125" customWidth="1"/>
    <col min="3316" max="3316" width="14.42578125" customWidth="1"/>
    <col min="3559" max="3559" width="27.42578125" customWidth="1"/>
    <col min="3560" max="3560" width="16" bestFit="1" customWidth="1"/>
    <col min="3561" max="3561" width="9.28515625" bestFit="1" customWidth="1"/>
    <col min="3562" max="3562" width="11.140625" bestFit="1" customWidth="1"/>
    <col min="3563" max="3564" width="9.7109375" bestFit="1" customWidth="1"/>
    <col min="3565" max="3567" width="10.7109375" bestFit="1" customWidth="1"/>
    <col min="3568" max="3569" width="10.85546875" bestFit="1" customWidth="1"/>
    <col min="3570" max="3570" width="12.28515625" customWidth="1"/>
    <col min="3571" max="3571" width="13.5703125" customWidth="1"/>
    <col min="3572" max="3572" width="14.42578125" customWidth="1"/>
    <col min="3815" max="3815" width="27.42578125" customWidth="1"/>
    <col min="3816" max="3816" width="16" bestFit="1" customWidth="1"/>
    <col min="3817" max="3817" width="9.28515625" bestFit="1" customWidth="1"/>
    <col min="3818" max="3818" width="11.140625" bestFit="1" customWidth="1"/>
    <col min="3819" max="3820" width="9.7109375" bestFit="1" customWidth="1"/>
    <col min="3821" max="3823" width="10.7109375" bestFit="1" customWidth="1"/>
    <col min="3824" max="3825" width="10.85546875" bestFit="1" customWidth="1"/>
    <col min="3826" max="3826" width="12.28515625" customWidth="1"/>
    <col min="3827" max="3827" width="13.5703125" customWidth="1"/>
    <col min="3828" max="3828" width="14.42578125" customWidth="1"/>
    <col min="4071" max="4071" width="27.42578125" customWidth="1"/>
    <col min="4072" max="4072" width="16" bestFit="1" customWidth="1"/>
    <col min="4073" max="4073" width="9.28515625" bestFit="1" customWidth="1"/>
    <col min="4074" max="4074" width="11.140625" bestFit="1" customWidth="1"/>
    <col min="4075" max="4076" width="9.7109375" bestFit="1" customWidth="1"/>
    <col min="4077" max="4079" width="10.7109375" bestFit="1" customWidth="1"/>
    <col min="4080" max="4081" width="10.85546875" bestFit="1" customWidth="1"/>
    <col min="4082" max="4082" width="12.28515625" customWidth="1"/>
    <col min="4083" max="4083" width="13.5703125" customWidth="1"/>
    <col min="4084" max="4084" width="14.42578125" customWidth="1"/>
    <col min="4327" max="4327" width="27.42578125" customWidth="1"/>
    <col min="4328" max="4328" width="16" bestFit="1" customWidth="1"/>
    <col min="4329" max="4329" width="9.28515625" bestFit="1" customWidth="1"/>
    <col min="4330" max="4330" width="11.140625" bestFit="1" customWidth="1"/>
    <col min="4331" max="4332" width="9.7109375" bestFit="1" customWidth="1"/>
    <col min="4333" max="4335" width="10.7109375" bestFit="1" customWidth="1"/>
    <col min="4336" max="4337" width="10.85546875" bestFit="1" customWidth="1"/>
    <col min="4338" max="4338" width="12.28515625" customWidth="1"/>
    <col min="4339" max="4339" width="13.5703125" customWidth="1"/>
    <col min="4340" max="4340" width="14.42578125" customWidth="1"/>
    <col min="4583" max="4583" width="27.42578125" customWidth="1"/>
    <col min="4584" max="4584" width="16" bestFit="1" customWidth="1"/>
    <col min="4585" max="4585" width="9.28515625" bestFit="1" customWidth="1"/>
    <col min="4586" max="4586" width="11.140625" bestFit="1" customWidth="1"/>
    <col min="4587" max="4588" width="9.7109375" bestFit="1" customWidth="1"/>
    <col min="4589" max="4591" width="10.7109375" bestFit="1" customWidth="1"/>
    <col min="4592" max="4593" width="10.85546875" bestFit="1" customWidth="1"/>
    <col min="4594" max="4594" width="12.28515625" customWidth="1"/>
    <col min="4595" max="4595" width="13.5703125" customWidth="1"/>
    <col min="4596" max="4596" width="14.42578125" customWidth="1"/>
    <col min="4839" max="4839" width="27.42578125" customWidth="1"/>
    <col min="4840" max="4840" width="16" bestFit="1" customWidth="1"/>
    <col min="4841" max="4841" width="9.28515625" bestFit="1" customWidth="1"/>
    <col min="4842" max="4842" width="11.140625" bestFit="1" customWidth="1"/>
    <col min="4843" max="4844" width="9.7109375" bestFit="1" customWidth="1"/>
    <col min="4845" max="4847" width="10.7109375" bestFit="1" customWidth="1"/>
    <col min="4848" max="4849" width="10.85546875" bestFit="1" customWidth="1"/>
    <col min="4850" max="4850" width="12.28515625" customWidth="1"/>
    <col min="4851" max="4851" width="13.5703125" customWidth="1"/>
    <col min="4852" max="4852" width="14.42578125" customWidth="1"/>
    <col min="5095" max="5095" width="27.42578125" customWidth="1"/>
    <col min="5096" max="5096" width="16" bestFit="1" customWidth="1"/>
    <col min="5097" max="5097" width="9.28515625" bestFit="1" customWidth="1"/>
    <col min="5098" max="5098" width="11.140625" bestFit="1" customWidth="1"/>
    <col min="5099" max="5100" width="9.7109375" bestFit="1" customWidth="1"/>
    <col min="5101" max="5103" width="10.7109375" bestFit="1" customWidth="1"/>
    <col min="5104" max="5105" width="10.85546875" bestFit="1" customWidth="1"/>
    <col min="5106" max="5106" width="12.28515625" customWidth="1"/>
    <col min="5107" max="5107" width="13.5703125" customWidth="1"/>
    <col min="5108" max="5108" width="14.42578125" customWidth="1"/>
    <col min="5351" max="5351" width="27.42578125" customWidth="1"/>
    <col min="5352" max="5352" width="16" bestFit="1" customWidth="1"/>
    <col min="5353" max="5353" width="9.28515625" bestFit="1" customWidth="1"/>
    <col min="5354" max="5354" width="11.140625" bestFit="1" customWidth="1"/>
    <col min="5355" max="5356" width="9.7109375" bestFit="1" customWidth="1"/>
    <col min="5357" max="5359" width="10.7109375" bestFit="1" customWidth="1"/>
    <col min="5360" max="5361" width="10.85546875" bestFit="1" customWidth="1"/>
    <col min="5362" max="5362" width="12.28515625" customWidth="1"/>
    <col min="5363" max="5363" width="13.5703125" customWidth="1"/>
    <col min="5364" max="5364" width="14.42578125" customWidth="1"/>
    <col min="5607" max="5607" width="27.42578125" customWidth="1"/>
    <col min="5608" max="5608" width="16" bestFit="1" customWidth="1"/>
    <col min="5609" max="5609" width="9.28515625" bestFit="1" customWidth="1"/>
    <col min="5610" max="5610" width="11.140625" bestFit="1" customWidth="1"/>
    <col min="5611" max="5612" width="9.7109375" bestFit="1" customWidth="1"/>
    <col min="5613" max="5615" width="10.7109375" bestFit="1" customWidth="1"/>
    <col min="5616" max="5617" width="10.85546875" bestFit="1" customWidth="1"/>
    <col min="5618" max="5618" width="12.28515625" customWidth="1"/>
    <col min="5619" max="5619" width="13.5703125" customWidth="1"/>
    <col min="5620" max="5620" width="14.42578125" customWidth="1"/>
    <col min="5863" max="5863" width="27.42578125" customWidth="1"/>
    <col min="5864" max="5864" width="16" bestFit="1" customWidth="1"/>
    <col min="5865" max="5865" width="9.28515625" bestFit="1" customWidth="1"/>
    <col min="5866" max="5866" width="11.140625" bestFit="1" customWidth="1"/>
    <col min="5867" max="5868" width="9.7109375" bestFit="1" customWidth="1"/>
    <col min="5869" max="5871" width="10.7109375" bestFit="1" customWidth="1"/>
    <col min="5872" max="5873" width="10.85546875" bestFit="1" customWidth="1"/>
    <col min="5874" max="5874" width="12.28515625" customWidth="1"/>
    <col min="5875" max="5875" width="13.5703125" customWidth="1"/>
    <col min="5876" max="5876" width="14.42578125" customWidth="1"/>
    <col min="6119" max="6119" width="27.42578125" customWidth="1"/>
    <col min="6120" max="6120" width="16" bestFit="1" customWidth="1"/>
    <col min="6121" max="6121" width="9.28515625" bestFit="1" customWidth="1"/>
    <col min="6122" max="6122" width="11.140625" bestFit="1" customWidth="1"/>
    <col min="6123" max="6124" width="9.7109375" bestFit="1" customWidth="1"/>
    <col min="6125" max="6127" width="10.7109375" bestFit="1" customWidth="1"/>
    <col min="6128" max="6129" width="10.85546875" bestFit="1" customWidth="1"/>
    <col min="6130" max="6130" width="12.28515625" customWidth="1"/>
    <col min="6131" max="6131" width="13.5703125" customWidth="1"/>
    <col min="6132" max="6132" width="14.42578125" customWidth="1"/>
    <col min="6375" max="6375" width="27.42578125" customWidth="1"/>
    <col min="6376" max="6376" width="16" bestFit="1" customWidth="1"/>
    <col min="6377" max="6377" width="9.28515625" bestFit="1" customWidth="1"/>
    <col min="6378" max="6378" width="11.140625" bestFit="1" customWidth="1"/>
    <col min="6379" max="6380" width="9.7109375" bestFit="1" customWidth="1"/>
    <col min="6381" max="6383" width="10.7109375" bestFit="1" customWidth="1"/>
    <col min="6384" max="6385" width="10.85546875" bestFit="1" customWidth="1"/>
    <col min="6386" max="6386" width="12.28515625" customWidth="1"/>
    <col min="6387" max="6387" width="13.5703125" customWidth="1"/>
    <col min="6388" max="6388" width="14.42578125" customWidth="1"/>
    <col min="6631" max="6631" width="27.42578125" customWidth="1"/>
    <col min="6632" max="6632" width="16" bestFit="1" customWidth="1"/>
    <col min="6633" max="6633" width="9.28515625" bestFit="1" customWidth="1"/>
    <col min="6634" max="6634" width="11.140625" bestFit="1" customWidth="1"/>
    <col min="6635" max="6636" width="9.7109375" bestFit="1" customWidth="1"/>
    <col min="6637" max="6639" width="10.7109375" bestFit="1" customWidth="1"/>
    <col min="6640" max="6641" width="10.85546875" bestFit="1" customWidth="1"/>
    <col min="6642" max="6642" width="12.28515625" customWidth="1"/>
    <col min="6643" max="6643" width="13.5703125" customWidth="1"/>
    <col min="6644" max="6644" width="14.42578125" customWidth="1"/>
    <col min="6887" max="6887" width="27.42578125" customWidth="1"/>
    <col min="6888" max="6888" width="16" bestFit="1" customWidth="1"/>
    <col min="6889" max="6889" width="9.28515625" bestFit="1" customWidth="1"/>
    <col min="6890" max="6890" width="11.140625" bestFit="1" customWidth="1"/>
    <col min="6891" max="6892" width="9.7109375" bestFit="1" customWidth="1"/>
    <col min="6893" max="6895" width="10.7109375" bestFit="1" customWidth="1"/>
    <col min="6896" max="6897" width="10.85546875" bestFit="1" customWidth="1"/>
    <col min="6898" max="6898" width="12.28515625" customWidth="1"/>
    <col min="6899" max="6899" width="13.5703125" customWidth="1"/>
    <col min="6900" max="6900" width="14.42578125" customWidth="1"/>
    <col min="7143" max="7143" width="27.42578125" customWidth="1"/>
    <col min="7144" max="7144" width="16" bestFit="1" customWidth="1"/>
    <col min="7145" max="7145" width="9.28515625" bestFit="1" customWidth="1"/>
    <col min="7146" max="7146" width="11.140625" bestFit="1" customWidth="1"/>
    <col min="7147" max="7148" width="9.7109375" bestFit="1" customWidth="1"/>
    <col min="7149" max="7151" width="10.7109375" bestFit="1" customWidth="1"/>
    <col min="7152" max="7153" width="10.85546875" bestFit="1" customWidth="1"/>
    <col min="7154" max="7154" width="12.28515625" customWidth="1"/>
    <col min="7155" max="7155" width="13.5703125" customWidth="1"/>
    <col min="7156" max="7156" width="14.42578125" customWidth="1"/>
    <col min="7399" max="7399" width="27.42578125" customWidth="1"/>
    <col min="7400" max="7400" width="16" bestFit="1" customWidth="1"/>
    <col min="7401" max="7401" width="9.28515625" bestFit="1" customWidth="1"/>
    <col min="7402" max="7402" width="11.140625" bestFit="1" customWidth="1"/>
    <col min="7403" max="7404" width="9.7109375" bestFit="1" customWidth="1"/>
    <col min="7405" max="7407" width="10.7109375" bestFit="1" customWidth="1"/>
    <col min="7408" max="7409" width="10.85546875" bestFit="1" customWidth="1"/>
    <col min="7410" max="7410" width="12.28515625" customWidth="1"/>
    <col min="7411" max="7411" width="13.5703125" customWidth="1"/>
    <col min="7412" max="7412" width="14.42578125" customWidth="1"/>
    <col min="7655" max="7655" width="27.42578125" customWidth="1"/>
    <col min="7656" max="7656" width="16" bestFit="1" customWidth="1"/>
    <col min="7657" max="7657" width="9.28515625" bestFit="1" customWidth="1"/>
    <col min="7658" max="7658" width="11.140625" bestFit="1" customWidth="1"/>
    <col min="7659" max="7660" width="9.7109375" bestFit="1" customWidth="1"/>
    <col min="7661" max="7663" width="10.7109375" bestFit="1" customWidth="1"/>
    <col min="7664" max="7665" width="10.85546875" bestFit="1" customWidth="1"/>
    <col min="7666" max="7666" width="12.28515625" customWidth="1"/>
    <col min="7667" max="7667" width="13.5703125" customWidth="1"/>
    <col min="7668" max="7668" width="14.42578125" customWidth="1"/>
    <col min="7911" max="7911" width="27.42578125" customWidth="1"/>
    <col min="7912" max="7912" width="16" bestFit="1" customWidth="1"/>
    <col min="7913" max="7913" width="9.28515625" bestFit="1" customWidth="1"/>
    <col min="7914" max="7914" width="11.140625" bestFit="1" customWidth="1"/>
    <col min="7915" max="7916" width="9.7109375" bestFit="1" customWidth="1"/>
    <col min="7917" max="7919" width="10.7109375" bestFit="1" customWidth="1"/>
    <col min="7920" max="7921" width="10.85546875" bestFit="1" customWidth="1"/>
    <col min="7922" max="7922" width="12.28515625" customWidth="1"/>
    <col min="7923" max="7923" width="13.5703125" customWidth="1"/>
    <col min="7924" max="7924" width="14.42578125" customWidth="1"/>
    <col min="8167" max="8167" width="27.42578125" customWidth="1"/>
    <col min="8168" max="8168" width="16" bestFit="1" customWidth="1"/>
    <col min="8169" max="8169" width="9.28515625" bestFit="1" customWidth="1"/>
    <col min="8170" max="8170" width="11.140625" bestFit="1" customWidth="1"/>
    <col min="8171" max="8172" width="9.7109375" bestFit="1" customWidth="1"/>
    <col min="8173" max="8175" width="10.7109375" bestFit="1" customWidth="1"/>
    <col min="8176" max="8177" width="10.85546875" bestFit="1" customWidth="1"/>
    <col min="8178" max="8178" width="12.28515625" customWidth="1"/>
    <col min="8179" max="8179" width="13.5703125" customWidth="1"/>
    <col min="8180" max="8180" width="14.42578125" customWidth="1"/>
    <col min="8423" max="8423" width="27.42578125" customWidth="1"/>
    <col min="8424" max="8424" width="16" bestFit="1" customWidth="1"/>
    <col min="8425" max="8425" width="9.28515625" bestFit="1" customWidth="1"/>
    <col min="8426" max="8426" width="11.140625" bestFit="1" customWidth="1"/>
    <col min="8427" max="8428" width="9.7109375" bestFit="1" customWidth="1"/>
    <col min="8429" max="8431" width="10.7109375" bestFit="1" customWidth="1"/>
    <col min="8432" max="8433" width="10.85546875" bestFit="1" customWidth="1"/>
    <col min="8434" max="8434" width="12.28515625" customWidth="1"/>
    <col min="8435" max="8435" width="13.5703125" customWidth="1"/>
    <col min="8436" max="8436" width="14.42578125" customWidth="1"/>
    <col min="8679" max="8679" width="27.42578125" customWidth="1"/>
    <col min="8680" max="8680" width="16" bestFit="1" customWidth="1"/>
    <col min="8681" max="8681" width="9.28515625" bestFit="1" customWidth="1"/>
    <col min="8682" max="8682" width="11.140625" bestFit="1" customWidth="1"/>
    <col min="8683" max="8684" width="9.7109375" bestFit="1" customWidth="1"/>
    <col min="8685" max="8687" width="10.7109375" bestFit="1" customWidth="1"/>
    <col min="8688" max="8689" width="10.85546875" bestFit="1" customWidth="1"/>
    <col min="8690" max="8690" width="12.28515625" customWidth="1"/>
    <col min="8691" max="8691" width="13.5703125" customWidth="1"/>
    <col min="8692" max="8692" width="14.42578125" customWidth="1"/>
    <col min="8935" max="8935" width="27.42578125" customWidth="1"/>
    <col min="8936" max="8936" width="16" bestFit="1" customWidth="1"/>
    <col min="8937" max="8937" width="9.28515625" bestFit="1" customWidth="1"/>
    <col min="8938" max="8938" width="11.140625" bestFit="1" customWidth="1"/>
    <col min="8939" max="8940" width="9.7109375" bestFit="1" customWidth="1"/>
    <col min="8941" max="8943" width="10.7109375" bestFit="1" customWidth="1"/>
    <col min="8944" max="8945" width="10.85546875" bestFit="1" customWidth="1"/>
    <col min="8946" max="8946" width="12.28515625" customWidth="1"/>
    <col min="8947" max="8947" width="13.5703125" customWidth="1"/>
    <col min="8948" max="8948" width="14.42578125" customWidth="1"/>
    <col min="9191" max="9191" width="27.42578125" customWidth="1"/>
    <col min="9192" max="9192" width="16" bestFit="1" customWidth="1"/>
    <col min="9193" max="9193" width="9.28515625" bestFit="1" customWidth="1"/>
    <col min="9194" max="9194" width="11.140625" bestFit="1" customWidth="1"/>
    <col min="9195" max="9196" width="9.7109375" bestFit="1" customWidth="1"/>
    <col min="9197" max="9199" width="10.7109375" bestFit="1" customWidth="1"/>
    <col min="9200" max="9201" width="10.85546875" bestFit="1" customWidth="1"/>
    <col min="9202" max="9202" width="12.28515625" customWidth="1"/>
    <col min="9203" max="9203" width="13.5703125" customWidth="1"/>
    <col min="9204" max="9204" width="14.42578125" customWidth="1"/>
    <col min="9447" max="9447" width="27.42578125" customWidth="1"/>
    <col min="9448" max="9448" width="16" bestFit="1" customWidth="1"/>
    <col min="9449" max="9449" width="9.28515625" bestFit="1" customWidth="1"/>
    <col min="9450" max="9450" width="11.140625" bestFit="1" customWidth="1"/>
    <col min="9451" max="9452" width="9.7109375" bestFit="1" customWidth="1"/>
    <col min="9453" max="9455" width="10.7109375" bestFit="1" customWidth="1"/>
    <col min="9456" max="9457" width="10.85546875" bestFit="1" customWidth="1"/>
    <col min="9458" max="9458" width="12.28515625" customWidth="1"/>
    <col min="9459" max="9459" width="13.5703125" customWidth="1"/>
    <col min="9460" max="9460" width="14.42578125" customWidth="1"/>
    <col min="9703" max="9703" width="27.42578125" customWidth="1"/>
    <col min="9704" max="9704" width="16" bestFit="1" customWidth="1"/>
    <col min="9705" max="9705" width="9.28515625" bestFit="1" customWidth="1"/>
    <col min="9706" max="9706" width="11.140625" bestFit="1" customWidth="1"/>
    <col min="9707" max="9708" width="9.7109375" bestFit="1" customWidth="1"/>
    <col min="9709" max="9711" width="10.7109375" bestFit="1" customWidth="1"/>
    <col min="9712" max="9713" width="10.85546875" bestFit="1" customWidth="1"/>
    <col min="9714" max="9714" width="12.28515625" customWidth="1"/>
    <col min="9715" max="9715" width="13.5703125" customWidth="1"/>
    <col min="9716" max="9716" width="14.42578125" customWidth="1"/>
    <col min="9959" max="9959" width="27.42578125" customWidth="1"/>
    <col min="9960" max="9960" width="16" bestFit="1" customWidth="1"/>
    <col min="9961" max="9961" width="9.28515625" bestFit="1" customWidth="1"/>
    <col min="9962" max="9962" width="11.140625" bestFit="1" customWidth="1"/>
    <col min="9963" max="9964" width="9.7109375" bestFit="1" customWidth="1"/>
    <col min="9965" max="9967" width="10.7109375" bestFit="1" customWidth="1"/>
    <col min="9968" max="9969" width="10.85546875" bestFit="1" customWidth="1"/>
    <col min="9970" max="9970" width="12.28515625" customWidth="1"/>
    <col min="9971" max="9971" width="13.5703125" customWidth="1"/>
    <col min="9972" max="9972" width="14.42578125" customWidth="1"/>
    <col min="10215" max="10215" width="27.42578125" customWidth="1"/>
    <col min="10216" max="10216" width="16" bestFit="1" customWidth="1"/>
    <col min="10217" max="10217" width="9.28515625" bestFit="1" customWidth="1"/>
    <col min="10218" max="10218" width="11.140625" bestFit="1" customWidth="1"/>
    <col min="10219" max="10220" width="9.7109375" bestFit="1" customWidth="1"/>
    <col min="10221" max="10223" width="10.7109375" bestFit="1" customWidth="1"/>
    <col min="10224" max="10225" width="10.85546875" bestFit="1" customWidth="1"/>
    <col min="10226" max="10226" width="12.28515625" customWidth="1"/>
    <col min="10227" max="10227" width="13.5703125" customWidth="1"/>
    <col min="10228" max="10228" width="14.42578125" customWidth="1"/>
    <col min="10471" max="10471" width="27.42578125" customWidth="1"/>
    <col min="10472" max="10472" width="16" bestFit="1" customWidth="1"/>
    <col min="10473" max="10473" width="9.28515625" bestFit="1" customWidth="1"/>
    <col min="10474" max="10474" width="11.140625" bestFit="1" customWidth="1"/>
    <col min="10475" max="10476" width="9.7109375" bestFit="1" customWidth="1"/>
    <col min="10477" max="10479" width="10.7109375" bestFit="1" customWidth="1"/>
    <col min="10480" max="10481" width="10.85546875" bestFit="1" customWidth="1"/>
    <col min="10482" max="10482" width="12.28515625" customWidth="1"/>
    <col min="10483" max="10483" width="13.5703125" customWidth="1"/>
    <col min="10484" max="10484" width="14.42578125" customWidth="1"/>
    <col min="10727" max="10727" width="27.42578125" customWidth="1"/>
    <col min="10728" max="10728" width="16" bestFit="1" customWidth="1"/>
    <col min="10729" max="10729" width="9.28515625" bestFit="1" customWidth="1"/>
    <col min="10730" max="10730" width="11.140625" bestFit="1" customWidth="1"/>
    <col min="10731" max="10732" width="9.7109375" bestFit="1" customWidth="1"/>
    <col min="10733" max="10735" width="10.7109375" bestFit="1" customWidth="1"/>
    <col min="10736" max="10737" width="10.85546875" bestFit="1" customWidth="1"/>
    <col min="10738" max="10738" width="12.28515625" customWidth="1"/>
    <col min="10739" max="10739" width="13.5703125" customWidth="1"/>
    <col min="10740" max="10740" width="14.42578125" customWidth="1"/>
    <col min="10983" max="10983" width="27.42578125" customWidth="1"/>
    <col min="10984" max="10984" width="16" bestFit="1" customWidth="1"/>
    <col min="10985" max="10985" width="9.28515625" bestFit="1" customWidth="1"/>
    <col min="10986" max="10986" width="11.140625" bestFit="1" customWidth="1"/>
    <col min="10987" max="10988" width="9.7109375" bestFit="1" customWidth="1"/>
    <col min="10989" max="10991" width="10.7109375" bestFit="1" customWidth="1"/>
    <col min="10992" max="10993" width="10.85546875" bestFit="1" customWidth="1"/>
    <col min="10994" max="10994" width="12.28515625" customWidth="1"/>
    <col min="10995" max="10995" width="13.5703125" customWidth="1"/>
    <col min="10996" max="10996" width="14.42578125" customWidth="1"/>
    <col min="11239" max="11239" width="27.42578125" customWidth="1"/>
    <col min="11240" max="11240" width="16" bestFit="1" customWidth="1"/>
    <col min="11241" max="11241" width="9.28515625" bestFit="1" customWidth="1"/>
    <col min="11242" max="11242" width="11.140625" bestFit="1" customWidth="1"/>
    <col min="11243" max="11244" width="9.7109375" bestFit="1" customWidth="1"/>
    <col min="11245" max="11247" width="10.7109375" bestFit="1" customWidth="1"/>
    <col min="11248" max="11249" width="10.85546875" bestFit="1" customWidth="1"/>
    <col min="11250" max="11250" width="12.28515625" customWidth="1"/>
    <col min="11251" max="11251" width="13.5703125" customWidth="1"/>
    <col min="11252" max="11252" width="14.42578125" customWidth="1"/>
    <col min="11495" max="11495" width="27.42578125" customWidth="1"/>
    <col min="11496" max="11496" width="16" bestFit="1" customWidth="1"/>
    <col min="11497" max="11497" width="9.28515625" bestFit="1" customWidth="1"/>
    <col min="11498" max="11498" width="11.140625" bestFit="1" customWidth="1"/>
    <col min="11499" max="11500" width="9.7109375" bestFit="1" customWidth="1"/>
    <col min="11501" max="11503" width="10.7109375" bestFit="1" customWidth="1"/>
    <col min="11504" max="11505" width="10.85546875" bestFit="1" customWidth="1"/>
    <col min="11506" max="11506" width="12.28515625" customWidth="1"/>
    <col min="11507" max="11507" width="13.5703125" customWidth="1"/>
    <col min="11508" max="11508" width="14.42578125" customWidth="1"/>
    <col min="11751" max="11751" width="27.42578125" customWidth="1"/>
    <col min="11752" max="11752" width="16" bestFit="1" customWidth="1"/>
    <col min="11753" max="11753" width="9.28515625" bestFit="1" customWidth="1"/>
    <col min="11754" max="11754" width="11.140625" bestFit="1" customWidth="1"/>
    <col min="11755" max="11756" width="9.7109375" bestFit="1" customWidth="1"/>
    <col min="11757" max="11759" width="10.7109375" bestFit="1" customWidth="1"/>
    <col min="11760" max="11761" width="10.85546875" bestFit="1" customWidth="1"/>
    <col min="11762" max="11762" width="12.28515625" customWidth="1"/>
    <col min="11763" max="11763" width="13.5703125" customWidth="1"/>
    <col min="11764" max="11764" width="14.42578125" customWidth="1"/>
    <col min="12007" max="12007" width="27.42578125" customWidth="1"/>
    <col min="12008" max="12008" width="16" bestFit="1" customWidth="1"/>
    <col min="12009" max="12009" width="9.28515625" bestFit="1" customWidth="1"/>
    <col min="12010" max="12010" width="11.140625" bestFit="1" customWidth="1"/>
    <col min="12011" max="12012" width="9.7109375" bestFit="1" customWidth="1"/>
    <col min="12013" max="12015" width="10.7109375" bestFit="1" customWidth="1"/>
    <col min="12016" max="12017" width="10.85546875" bestFit="1" customWidth="1"/>
    <col min="12018" max="12018" width="12.28515625" customWidth="1"/>
    <col min="12019" max="12019" width="13.5703125" customWidth="1"/>
    <col min="12020" max="12020" width="14.42578125" customWidth="1"/>
    <col min="12263" max="12263" width="27.42578125" customWidth="1"/>
    <col min="12264" max="12264" width="16" bestFit="1" customWidth="1"/>
    <col min="12265" max="12265" width="9.28515625" bestFit="1" customWidth="1"/>
    <col min="12266" max="12266" width="11.140625" bestFit="1" customWidth="1"/>
    <col min="12267" max="12268" width="9.7109375" bestFit="1" customWidth="1"/>
    <col min="12269" max="12271" width="10.7109375" bestFit="1" customWidth="1"/>
    <col min="12272" max="12273" width="10.85546875" bestFit="1" customWidth="1"/>
    <col min="12274" max="12274" width="12.28515625" customWidth="1"/>
    <col min="12275" max="12275" width="13.5703125" customWidth="1"/>
    <col min="12276" max="12276" width="14.42578125" customWidth="1"/>
    <col min="12519" max="12519" width="27.42578125" customWidth="1"/>
    <col min="12520" max="12520" width="16" bestFit="1" customWidth="1"/>
    <col min="12521" max="12521" width="9.28515625" bestFit="1" customWidth="1"/>
    <col min="12522" max="12522" width="11.140625" bestFit="1" customWidth="1"/>
    <col min="12523" max="12524" width="9.7109375" bestFit="1" customWidth="1"/>
    <col min="12525" max="12527" width="10.7109375" bestFit="1" customWidth="1"/>
    <col min="12528" max="12529" width="10.85546875" bestFit="1" customWidth="1"/>
    <col min="12530" max="12530" width="12.28515625" customWidth="1"/>
    <col min="12531" max="12531" width="13.5703125" customWidth="1"/>
    <col min="12532" max="12532" width="14.42578125" customWidth="1"/>
    <col min="12775" max="12775" width="27.42578125" customWidth="1"/>
    <col min="12776" max="12776" width="16" bestFit="1" customWidth="1"/>
    <col min="12777" max="12777" width="9.28515625" bestFit="1" customWidth="1"/>
    <col min="12778" max="12778" width="11.140625" bestFit="1" customWidth="1"/>
    <col min="12779" max="12780" width="9.7109375" bestFit="1" customWidth="1"/>
    <col min="12781" max="12783" width="10.7109375" bestFit="1" customWidth="1"/>
    <col min="12784" max="12785" width="10.85546875" bestFit="1" customWidth="1"/>
    <col min="12786" max="12786" width="12.28515625" customWidth="1"/>
    <col min="12787" max="12787" width="13.5703125" customWidth="1"/>
    <col min="12788" max="12788" width="14.42578125" customWidth="1"/>
    <col min="13031" max="13031" width="27.42578125" customWidth="1"/>
    <col min="13032" max="13032" width="16" bestFit="1" customWidth="1"/>
    <col min="13033" max="13033" width="9.28515625" bestFit="1" customWidth="1"/>
    <col min="13034" max="13034" width="11.140625" bestFit="1" customWidth="1"/>
    <col min="13035" max="13036" width="9.7109375" bestFit="1" customWidth="1"/>
    <col min="13037" max="13039" width="10.7109375" bestFit="1" customWidth="1"/>
    <col min="13040" max="13041" width="10.85546875" bestFit="1" customWidth="1"/>
    <col min="13042" max="13042" width="12.28515625" customWidth="1"/>
    <col min="13043" max="13043" width="13.5703125" customWidth="1"/>
    <col min="13044" max="13044" width="14.42578125" customWidth="1"/>
    <col min="13287" max="13287" width="27.42578125" customWidth="1"/>
    <col min="13288" max="13288" width="16" bestFit="1" customWidth="1"/>
    <col min="13289" max="13289" width="9.28515625" bestFit="1" customWidth="1"/>
    <col min="13290" max="13290" width="11.140625" bestFit="1" customWidth="1"/>
    <col min="13291" max="13292" width="9.7109375" bestFit="1" customWidth="1"/>
    <col min="13293" max="13295" width="10.7109375" bestFit="1" customWidth="1"/>
    <col min="13296" max="13297" width="10.85546875" bestFit="1" customWidth="1"/>
    <col min="13298" max="13298" width="12.28515625" customWidth="1"/>
    <col min="13299" max="13299" width="13.5703125" customWidth="1"/>
    <col min="13300" max="13300" width="14.42578125" customWidth="1"/>
    <col min="13543" max="13543" width="27.42578125" customWidth="1"/>
    <col min="13544" max="13544" width="16" bestFit="1" customWidth="1"/>
    <col min="13545" max="13545" width="9.28515625" bestFit="1" customWidth="1"/>
    <col min="13546" max="13546" width="11.140625" bestFit="1" customWidth="1"/>
    <col min="13547" max="13548" width="9.7109375" bestFit="1" customWidth="1"/>
    <col min="13549" max="13551" width="10.7109375" bestFit="1" customWidth="1"/>
    <col min="13552" max="13553" width="10.85546875" bestFit="1" customWidth="1"/>
    <col min="13554" max="13554" width="12.28515625" customWidth="1"/>
    <col min="13555" max="13555" width="13.5703125" customWidth="1"/>
    <col min="13556" max="13556" width="14.42578125" customWidth="1"/>
    <col min="13799" max="13799" width="27.42578125" customWidth="1"/>
    <col min="13800" max="13800" width="16" bestFit="1" customWidth="1"/>
    <col min="13801" max="13801" width="9.28515625" bestFit="1" customWidth="1"/>
    <col min="13802" max="13802" width="11.140625" bestFit="1" customWidth="1"/>
    <col min="13803" max="13804" width="9.7109375" bestFit="1" customWidth="1"/>
    <col min="13805" max="13807" width="10.7109375" bestFit="1" customWidth="1"/>
    <col min="13808" max="13809" width="10.85546875" bestFit="1" customWidth="1"/>
    <col min="13810" max="13810" width="12.28515625" customWidth="1"/>
    <col min="13811" max="13811" width="13.5703125" customWidth="1"/>
    <col min="13812" max="13812" width="14.42578125" customWidth="1"/>
    <col min="14055" max="14055" width="27.42578125" customWidth="1"/>
    <col min="14056" max="14056" width="16" bestFit="1" customWidth="1"/>
    <col min="14057" max="14057" width="9.28515625" bestFit="1" customWidth="1"/>
    <col min="14058" max="14058" width="11.140625" bestFit="1" customWidth="1"/>
    <col min="14059" max="14060" width="9.7109375" bestFit="1" customWidth="1"/>
    <col min="14061" max="14063" width="10.7109375" bestFit="1" customWidth="1"/>
    <col min="14064" max="14065" width="10.85546875" bestFit="1" customWidth="1"/>
    <col min="14066" max="14066" width="12.28515625" customWidth="1"/>
    <col min="14067" max="14067" width="13.5703125" customWidth="1"/>
    <col min="14068" max="14068" width="14.42578125" customWidth="1"/>
    <col min="14311" max="14311" width="27.42578125" customWidth="1"/>
    <col min="14312" max="14312" width="16" bestFit="1" customWidth="1"/>
    <col min="14313" max="14313" width="9.28515625" bestFit="1" customWidth="1"/>
    <col min="14314" max="14314" width="11.140625" bestFit="1" customWidth="1"/>
    <col min="14315" max="14316" width="9.7109375" bestFit="1" customWidth="1"/>
    <col min="14317" max="14319" width="10.7109375" bestFit="1" customWidth="1"/>
    <col min="14320" max="14321" width="10.85546875" bestFit="1" customWidth="1"/>
    <col min="14322" max="14322" width="12.28515625" customWidth="1"/>
    <col min="14323" max="14323" width="13.5703125" customWidth="1"/>
    <col min="14324" max="14324" width="14.42578125" customWidth="1"/>
    <col min="14567" max="14567" width="27.42578125" customWidth="1"/>
    <col min="14568" max="14568" width="16" bestFit="1" customWidth="1"/>
    <col min="14569" max="14569" width="9.28515625" bestFit="1" customWidth="1"/>
    <col min="14570" max="14570" width="11.140625" bestFit="1" customWidth="1"/>
    <col min="14571" max="14572" width="9.7109375" bestFit="1" customWidth="1"/>
    <col min="14573" max="14575" width="10.7109375" bestFit="1" customWidth="1"/>
    <col min="14576" max="14577" width="10.85546875" bestFit="1" customWidth="1"/>
    <col min="14578" max="14578" width="12.28515625" customWidth="1"/>
    <col min="14579" max="14579" width="13.5703125" customWidth="1"/>
    <col min="14580" max="14580" width="14.42578125" customWidth="1"/>
    <col min="14823" max="14823" width="27.42578125" customWidth="1"/>
    <col min="14824" max="14824" width="16" bestFit="1" customWidth="1"/>
    <col min="14825" max="14825" width="9.28515625" bestFit="1" customWidth="1"/>
    <col min="14826" max="14826" width="11.140625" bestFit="1" customWidth="1"/>
    <col min="14827" max="14828" width="9.7109375" bestFit="1" customWidth="1"/>
    <col min="14829" max="14831" width="10.7109375" bestFit="1" customWidth="1"/>
    <col min="14832" max="14833" width="10.85546875" bestFit="1" customWidth="1"/>
    <col min="14834" max="14834" width="12.28515625" customWidth="1"/>
    <col min="14835" max="14835" width="13.5703125" customWidth="1"/>
    <col min="14836" max="14836" width="14.42578125" customWidth="1"/>
    <col min="15079" max="15079" width="27.42578125" customWidth="1"/>
    <col min="15080" max="15080" width="16" bestFit="1" customWidth="1"/>
    <col min="15081" max="15081" width="9.28515625" bestFit="1" customWidth="1"/>
    <col min="15082" max="15082" width="11.140625" bestFit="1" customWidth="1"/>
    <col min="15083" max="15084" width="9.7109375" bestFit="1" customWidth="1"/>
    <col min="15085" max="15087" width="10.7109375" bestFit="1" customWidth="1"/>
    <col min="15088" max="15089" width="10.85546875" bestFit="1" customWidth="1"/>
    <col min="15090" max="15090" width="12.28515625" customWidth="1"/>
    <col min="15091" max="15091" width="13.5703125" customWidth="1"/>
    <col min="15092" max="15092" width="14.42578125" customWidth="1"/>
    <col min="15335" max="15335" width="27.42578125" customWidth="1"/>
    <col min="15336" max="15336" width="16" bestFit="1" customWidth="1"/>
    <col min="15337" max="15337" width="9.28515625" bestFit="1" customWidth="1"/>
    <col min="15338" max="15338" width="11.140625" bestFit="1" customWidth="1"/>
    <col min="15339" max="15340" width="9.7109375" bestFit="1" customWidth="1"/>
    <col min="15341" max="15343" width="10.7109375" bestFit="1" customWidth="1"/>
    <col min="15344" max="15345" width="10.85546875" bestFit="1" customWidth="1"/>
    <col min="15346" max="15346" width="12.28515625" customWidth="1"/>
    <col min="15347" max="15347" width="13.5703125" customWidth="1"/>
    <col min="15348" max="15348" width="14.42578125" customWidth="1"/>
    <col min="15591" max="15591" width="27.42578125" customWidth="1"/>
    <col min="15592" max="15592" width="16" bestFit="1" customWidth="1"/>
    <col min="15593" max="15593" width="9.28515625" bestFit="1" customWidth="1"/>
    <col min="15594" max="15594" width="11.140625" bestFit="1" customWidth="1"/>
    <col min="15595" max="15596" width="9.7109375" bestFit="1" customWidth="1"/>
    <col min="15597" max="15599" width="10.7109375" bestFit="1" customWidth="1"/>
    <col min="15600" max="15601" width="10.85546875" bestFit="1" customWidth="1"/>
    <col min="15602" max="15602" width="12.28515625" customWidth="1"/>
    <col min="15603" max="15603" width="13.5703125" customWidth="1"/>
    <col min="15604" max="15604" width="14.42578125" customWidth="1"/>
    <col min="15847" max="15847" width="27.42578125" customWidth="1"/>
    <col min="15848" max="15848" width="16" bestFit="1" customWidth="1"/>
    <col min="15849" max="15849" width="9.28515625" bestFit="1" customWidth="1"/>
    <col min="15850" max="15850" width="11.140625" bestFit="1" customWidth="1"/>
    <col min="15851" max="15852" width="9.7109375" bestFit="1" customWidth="1"/>
    <col min="15853" max="15855" width="10.7109375" bestFit="1" customWidth="1"/>
    <col min="15856" max="15857" width="10.85546875" bestFit="1" customWidth="1"/>
    <col min="15858" max="15858" width="12.28515625" customWidth="1"/>
    <col min="15859" max="15859" width="13.5703125" customWidth="1"/>
    <col min="15860" max="15860" width="14.42578125" customWidth="1"/>
    <col min="16103" max="16103" width="27.42578125" customWidth="1"/>
    <col min="16104" max="16104" width="16" bestFit="1" customWidth="1"/>
    <col min="16105" max="16105" width="9.28515625" bestFit="1" customWidth="1"/>
    <col min="16106" max="16106" width="11.140625" bestFit="1" customWidth="1"/>
    <col min="16107" max="16108" width="9.7109375" bestFit="1" customWidth="1"/>
    <col min="16109" max="16111" width="10.7109375" bestFit="1" customWidth="1"/>
    <col min="16112" max="16113" width="10.85546875" bestFit="1" customWidth="1"/>
    <col min="16114" max="16114" width="12.28515625" customWidth="1"/>
    <col min="16115" max="16115" width="13.5703125" customWidth="1"/>
    <col min="16116" max="16116" width="14.42578125" customWidth="1"/>
  </cols>
  <sheetData>
    <row r="1" spans="1:12" ht="26.25" customHeight="1" x14ac:dyDescent="0.4">
      <c r="A1" s="234" t="s">
        <v>7</v>
      </c>
      <c r="B1" s="234"/>
      <c r="C1" s="234"/>
      <c r="D1" s="234"/>
      <c r="E1" s="234"/>
      <c r="F1" s="234"/>
      <c r="G1" s="234"/>
      <c r="H1" s="234"/>
      <c r="I1" s="234"/>
      <c r="J1" s="234"/>
      <c r="K1" s="234"/>
    </row>
    <row r="2" spans="1:12" s="118" customFormat="1" ht="18" customHeight="1" x14ac:dyDescent="0.25">
      <c r="A2" s="235" t="s">
        <v>26</v>
      </c>
      <c r="B2" s="235"/>
      <c r="C2" s="235"/>
      <c r="D2" s="235"/>
      <c r="E2" s="235"/>
      <c r="F2" s="235"/>
      <c r="G2" s="235"/>
      <c r="H2" s="235"/>
      <c r="I2" s="235"/>
      <c r="J2" s="235"/>
      <c r="K2" s="235"/>
    </row>
    <row r="3" spans="1:12" s="118" customFormat="1" ht="14.25" customHeight="1" x14ac:dyDescent="0.25">
      <c r="A3" s="236" t="s">
        <v>27</v>
      </c>
      <c r="B3" s="236"/>
      <c r="C3" s="236"/>
      <c r="D3" s="236"/>
      <c r="E3" s="236"/>
      <c r="F3" s="236"/>
      <c r="G3" s="236"/>
      <c r="H3" s="236"/>
      <c r="I3" s="236"/>
      <c r="J3" s="236"/>
      <c r="K3" s="236"/>
    </row>
    <row r="4" spans="1:12" ht="12" customHeight="1" x14ac:dyDescent="0.25">
      <c r="A4" s="233"/>
      <c r="B4" s="233"/>
      <c r="C4" s="233"/>
      <c r="D4" s="233"/>
      <c r="E4" s="233"/>
    </row>
    <row r="5" spans="1:12" s="46" customFormat="1" ht="12" customHeight="1" x14ac:dyDescent="0.15">
      <c r="A5" s="237" t="s">
        <v>8</v>
      </c>
      <c r="B5" s="237"/>
      <c r="C5" s="237"/>
      <c r="D5" s="237"/>
      <c r="E5" s="237"/>
      <c r="F5" s="237"/>
      <c r="G5" s="237"/>
      <c r="H5" s="237"/>
      <c r="I5" s="237"/>
      <c r="J5" s="237"/>
      <c r="K5" s="237"/>
    </row>
    <row r="6" spans="1:12" s="46" customFormat="1" ht="18" customHeight="1" x14ac:dyDescent="0.15">
      <c r="A6" s="231" t="s">
        <v>1844</v>
      </c>
      <c r="B6" s="231"/>
      <c r="C6" s="231"/>
      <c r="D6" s="231"/>
      <c r="E6" s="231"/>
      <c r="F6" s="231"/>
    </row>
    <row r="7" spans="1:12" s="46" customFormat="1" ht="18" customHeight="1" x14ac:dyDescent="0.15">
      <c r="A7" s="231" t="s">
        <v>2136</v>
      </c>
      <c r="B7" s="231"/>
      <c r="C7" s="231"/>
      <c r="D7" s="231"/>
      <c r="E7" s="231"/>
      <c r="F7" s="231"/>
    </row>
    <row r="8" spans="1:12" s="46" customFormat="1" ht="11.1" customHeight="1" x14ac:dyDescent="0.15">
      <c r="A8" s="232" t="s">
        <v>414</v>
      </c>
      <c r="B8" s="231"/>
      <c r="C8" s="231"/>
      <c r="D8" s="231"/>
      <c r="E8" s="231"/>
      <c r="F8" s="231"/>
    </row>
    <row r="9" spans="1:12" s="46" customFormat="1" ht="11.1" customHeight="1" x14ac:dyDescent="0.15">
      <c r="A9" s="47" t="s">
        <v>9</v>
      </c>
      <c r="B9" s="47" t="s">
        <v>28</v>
      </c>
      <c r="C9" s="48" t="s">
        <v>10</v>
      </c>
      <c r="D9" s="47" t="s">
        <v>45</v>
      </c>
      <c r="E9" s="47" t="s">
        <v>46</v>
      </c>
      <c r="F9" s="47" t="s">
        <v>48</v>
      </c>
      <c r="G9" s="47" t="s">
        <v>556</v>
      </c>
      <c r="H9" s="47" t="s">
        <v>557</v>
      </c>
      <c r="I9" s="47" t="s">
        <v>558</v>
      </c>
      <c r="J9" s="47" t="s">
        <v>559</v>
      </c>
      <c r="K9" s="47" t="s">
        <v>560</v>
      </c>
    </row>
    <row r="10" spans="1:12" s="46" customFormat="1" ht="11.1" customHeight="1" x14ac:dyDescent="0.15">
      <c r="A10" s="49"/>
      <c r="B10" s="50" t="s">
        <v>11</v>
      </c>
      <c r="C10" s="49"/>
      <c r="D10" s="50" t="s">
        <v>11</v>
      </c>
      <c r="E10" s="50" t="s">
        <v>11</v>
      </c>
      <c r="F10" s="50" t="s">
        <v>11</v>
      </c>
      <c r="G10" s="50" t="s">
        <v>11</v>
      </c>
      <c r="H10" s="50" t="s">
        <v>11</v>
      </c>
      <c r="I10" s="50" t="s">
        <v>11</v>
      </c>
      <c r="J10" s="50" t="s">
        <v>11</v>
      </c>
      <c r="K10" s="50" t="s">
        <v>11</v>
      </c>
    </row>
    <row r="11" spans="1:12" s="46" customFormat="1" ht="11.1" customHeight="1" x14ac:dyDescent="0.15">
      <c r="A11" s="49" t="s">
        <v>36</v>
      </c>
      <c r="B11" s="54">
        <f>'ORÇAM. REFORMA'!K39</f>
        <v>93985.42</v>
      </c>
      <c r="C11" s="51">
        <f>B11*100/$B$27</f>
        <v>13.503817798226752</v>
      </c>
      <c r="D11" s="52">
        <f>$B$11/3</f>
        <v>31328.473333333332</v>
      </c>
      <c r="E11" s="52">
        <f>$B$11/3</f>
        <v>31328.473333333332</v>
      </c>
      <c r="F11" s="52">
        <f>$B$11/3</f>
        <v>31328.473333333332</v>
      </c>
      <c r="G11" s="52"/>
      <c r="H11" s="52"/>
      <c r="I11" s="52"/>
      <c r="J11" s="52"/>
      <c r="K11" s="52"/>
      <c r="L11" s="68">
        <f>SUM(D11:K11)</f>
        <v>93985.42</v>
      </c>
    </row>
    <row r="12" spans="1:12" s="46" customFormat="1" ht="11.1" customHeight="1" x14ac:dyDescent="0.15">
      <c r="A12" s="49" t="s">
        <v>757</v>
      </c>
      <c r="B12" s="54">
        <f>'ORÇAM. REFORMA'!K62</f>
        <v>10221.560000000001</v>
      </c>
      <c r="C12" s="51"/>
      <c r="D12" s="52">
        <f>B12*0.2</f>
        <v>2044.3120000000004</v>
      </c>
      <c r="E12" s="52">
        <f>B12*0.8</f>
        <v>8177.2480000000014</v>
      </c>
      <c r="F12" s="52"/>
      <c r="G12" s="52"/>
      <c r="H12" s="52"/>
      <c r="I12" s="52"/>
      <c r="J12" s="52"/>
      <c r="K12" s="52"/>
      <c r="L12" s="68"/>
    </row>
    <row r="13" spans="1:12" s="46" customFormat="1" ht="11.1" customHeight="1" x14ac:dyDescent="0.15">
      <c r="A13" s="53" t="s">
        <v>425</v>
      </c>
      <c r="B13" s="54">
        <f>'ORÇAM. REFORMA'!K70</f>
        <v>2312.4500000000003</v>
      </c>
      <c r="C13" s="51">
        <f t="shared" ref="C13:C25" si="0">B13*100/$B$27</f>
        <v>0.33225263522267023</v>
      </c>
      <c r="D13" s="52">
        <f>B13</f>
        <v>2312.4500000000003</v>
      </c>
      <c r="E13" s="52"/>
      <c r="F13" s="52"/>
      <c r="G13" s="52"/>
      <c r="H13" s="52"/>
      <c r="I13" s="52"/>
      <c r="J13" s="52"/>
      <c r="K13" s="52"/>
      <c r="L13" s="68">
        <f t="shared" ref="L13:L25" si="1">SUM(D13:K13)</f>
        <v>2312.4500000000003</v>
      </c>
    </row>
    <row r="14" spans="1:12" s="46" customFormat="1" ht="11.1" customHeight="1" x14ac:dyDescent="0.15">
      <c r="A14" s="53" t="s">
        <v>428</v>
      </c>
      <c r="B14" s="54">
        <f>'ORÇAM. REFORMA'!K74</f>
        <v>1800.95</v>
      </c>
      <c r="C14" s="51">
        <f t="shared" si="0"/>
        <v>0.25876035520952578</v>
      </c>
      <c r="D14" s="52"/>
      <c r="E14" s="52">
        <f>B14/2</f>
        <v>900.47500000000002</v>
      </c>
      <c r="F14" s="52">
        <f>B14/2</f>
        <v>900.47500000000002</v>
      </c>
      <c r="G14" s="52"/>
      <c r="H14" s="52"/>
      <c r="I14" s="52"/>
      <c r="J14" s="52"/>
      <c r="K14" s="52"/>
      <c r="L14" s="68">
        <f t="shared" si="1"/>
        <v>1800.95</v>
      </c>
    </row>
    <row r="15" spans="1:12" s="46" customFormat="1" ht="11.1" customHeight="1" x14ac:dyDescent="0.15">
      <c r="A15" s="53" t="s">
        <v>431</v>
      </c>
      <c r="B15" s="54">
        <f>'ORÇAM. REFORMA'!K83</f>
        <v>133116.19</v>
      </c>
      <c r="C15" s="51">
        <f t="shared" si="0"/>
        <v>19.12612377275256</v>
      </c>
      <c r="D15" s="77"/>
      <c r="E15" s="52">
        <f>B15/2</f>
        <v>66558.095000000001</v>
      </c>
      <c r="F15" s="52">
        <f>B15/2</f>
        <v>66558.095000000001</v>
      </c>
      <c r="G15" s="52"/>
      <c r="H15" s="52"/>
      <c r="I15" s="52"/>
      <c r="J15" s="52"/>
      <c r="K15" s="52"/>
      <c r="L15" s="68">
        <f t="shared" si="1"/>
        <v>133116.19</v>
      </c>
    </row>
    <row r="16" spans="1:12" s="46" customFormat="1" ht="11.1" customHeight="1" x14ac:dyDescent="0.15">
      <c r="A16" s="53" t="s">
        <v>436</v>
      </c>
      <c r="B16" s="54">
        <f>'ORÇAM. REFORMA'!K87</f>
        <v>2800.98</v>
      </c>
      <c r="C16" s="51">
        <f t="shared" si="0"/>
        <v>0.40244458743150979</v>
      </c>
      <c r="D16" s="77"/>
      <c r="E16" s="52"/>
      <c r="F16" s="52">
        <f>B16</f>
        <v>2800.98</v>
      </c>
      <c r="G16" s="52"/>
      <c r="H16" s="52"/>
      <c r="I16" s="52"/>
      <c r="J16" s="52"/>
      <c r="K16" s="52"/>
      <c r="L16" s="68">
        <f t="shared" si="1"/>
        <v>2800.98</v>
      </c>
    </row>
    <row r="17" spans="1:12" s="46" customFormat="1" ht="11.1" customHeight="1" x14ac:dyDescent="0.15">
      <c r="A17" s="53" t="s">
        <v>438</v>
      </c>
      <c r="B17" s="54">
        <f>'ORÇAM. REFORMA'!K93</f>
        <v>60229.219999999994</v>
      </c>
      <c r="C17" s="51">
        <f t="shared" si="0"/>
        <v>8.653729621140327</v>
      </c>
      <c r="D17" s="52"/>
      <c r="E17" s="52">
        <f>$B$17/2</f>
        <v>30114.609999999997</v>
      </c>
      <c r="F17" s="52">
        <f>$B$17/2</f>
        <v>30114.609999999997</v>
      </c>
      <c r="G17" s="52"/>
      <c r="H17" s="52"/>
      <c r="J17" s="52"/>
      <c r="K17" s="52"/>
      <c r="L17" s="68">
        <f t="shared" si="1"/>
        <v>60229.219999999994</v>
      </c>
    </row>
    <row r="18" spans="1:12" s="46" customFormat="1" ht="11.1" customHeight="1" x14ac:dyDescent="0.15">
      <c r="A18" s="53" t="s">
        <v>459</v>
      </c>
      <c r="B18" s="54">
        <f>'ORÇAM. REFORMA'!K100</f>
        <v>6718.55</v>
      </c>
      <c r="C18" s="51">
        <f t="shared" si="0"/>
        <v>0.96532073877284741</v>
      </c>
      <c r="D18" s="52"/>
      <c r="E18" s="52">
        <v>1258.33</v>
      </c>
      <c r="F18" s="52">
        <f>+B18-E18</f>
        <v>5460.22</v>
      </c>
      <c r="G18" s="52"/>
      <c r="H18" s="52"/>
      <c r="I18" s="52"/>
      <c r="J18" s="52"/>
      <c r="K18" s="52"/>
      <c r="L18" s="68">
        <f t="shared" si="1"/>
        <v>6718.55</v>
      </c>
    </row>
    <row r="19" spans="1:12" s="46" customFormat="1" ht="11.1" customHeight="1" x14ac:dyDescent="0.15">
      <c r="A19" s="53" t="s">
        <v>462</v>
      </c>
      <c r="B19" s="54">
        <f>'ORÇAM. REFORMA'!K106</f>
        <v>3576.16</v>
      </c>
      <c r="C19" s="51">
        <f t="shared" si="0"/>
        <v>0.51382238923129331</v>
      </c>
      <c r="D19" s="52"/>
      <c r="E19" s="52"/>
      <c r="F19" s="52"/>
      <c r="G19" s="52">
        <f>B19</f>
        <v>3576.16</v>
      </c>
      <c r="H19" s="52"/>
      <c r="I19" s="52"/>
      <c r="J19" s="52"/>
      <c r="K19" s="52"/>
      <c r="L19" s="68">
        <f t="shared" si="1"/>
        <v>3576.16</v>
      </c>
    </row>
    <row r="20" spans="1:12" s="46" customFormat="1" ht="11.1" customHeight="1" x14ac:dyDescent="0.15">
      <c r="A20" s="49" t="s">
        <v>470</v>
      </c>
      <c r="B20" s="54">
        <f>'ORÇAM. REFORMA'!K116</f>
        <v>19015.11</v>
      </c>
      <c r="C20" s="51">
        <f t="shared" si="0"/>
        <v>2.7320895182810214</v>
      </c>
      <c r="D20" s="56"/>
      <c r="E20" s="52"/>
      <c r="F20" s="52"/>
      <c r="G20" s="52">
        <f>B20</f>
        <v>19015.11</v>
      </c>
      <c r="H20" s="52"/>
      <c r="I20" s="52"/>
      <c r="J20" s="52"/>
      <c r="K20" s="52"/>
      <c r="L20" s="68">
        <f t="shared" si="1"/>
        <v>19015.11</v>
      </c>
    </row>
    <row r="21" spans="1:12" s="46" customFormat="1" ht="11.1" customHeight="1" x14ac:dyDescent="0.15">
      <c r="A21" s="49" t="s">
        <v>479</v>
      </c>
      <c r="B21" s="54">
        <f>'ORÇAM. REFORMA'!K122</f>
        <v>24312.600000000002</v>
      </c>
      <c r="C21" s="51">
        <f t="shared" si="0"/>
        <v>3.4932324673461874</v>
      </c>
      <c r="D21" s="56"/>
      <c r="E21" s="52"/>
      <c r="F21" s="52"/>
      <c r="G21" s="52">
        <f>B21</f>
        <v>24312.600000000002</v>
      </c>
      <c r="H21" s="52"/>
      <c r="I21" s="52"/>
      <c r="J21" s="52"/>
      <c r="K21" s="52"/>
      <c r="L21" s="68">
        <f t="shared" si="1"/>
        <v>24312.600000000002</v>
      </c>
    </row>
    <row r="22" spans="1:12" s="46" customFormat="1" ht="11.1" customHeight="1" x14ac:dyDescent="0.15">
      <c r="A22" s="49" t="s">
        <v>483</v>
      </c>
      <c r="B22" s="54">
        <f>'ORÇAM. REFORMA'!K140</f>
        <v>22480.01</v>
      </c>
      <c r="C22" s="51">
        <f t="shared" si="0"/>
        <v>3.2299260794101401</v>
      </c>
      <c r="D22" s="56"/>
      <c r="E22" s="52"/>
      <c r="F22" s="52"/>
      <c r="G22" s="52"/>
      <c r="H22" s="52">
        <f>B22</f>
        <v>22480.01</v>
      </c>
      <c r="J22" s="52"/>
      <c r="K22" s="52"/>
      <c r="L22" s="68">
        <f t="shared" si="1"/>
        <v>22480.01</v>
      </c>
    </row>
    <row r="23" spans="1:12" s="46" customFormat="1" ht="11.1" customHeight="1" x14ac:dyDescent="0.15">
      <c r="A23" s="49" t="s">
        <v>499</v>
      </c>
      <c r="B23" s="54">
        <f>'ORÇAM. REFORMA'!K152</f>
        <v>10660.15</v>
      </c>
      <c r="C23" s="51">
        <f t="shared" si="0"/>
        <v>1.5316495186356236</v>
      </c>
      <c r="D23" s="56"/>
      <c r="E23" s="52"/>
      <c r="F23" s="52"/>
      <c r="G23" s="52">
        <f>B23</f>
        <v>10660.15</v>
      </c>
      <c r="H23" s="52"/>
      <c r="I23" s="52"/>
      <c r="J23" s="52"/>
      <c r="K23" s="52"/>
      <c r="L23" s="68">
        <f t="shared" si="1"/>
        <v>10660.15</v>
      </c>
    </row>
    <row r="24" spans="1:12" s="46" customFormat="1" ht="11.1" customHeight="1" x14ac:dyDescent="0.15">
      <c r="A24" s="49" t="s">
        <v>507</v>
      </c>
      <c r="B24" s="54">
        <f>'ORÇAM. REFORMA'!K176</f>
        <v>128461.58000000002</v>
      </c>
      <c r="C24" s="51">
        <f t="shared" si="0"/>
        <v>18.457349771829822</v>
      </c>
      <c r="D24" s="56"/>
      <c r="E24" s="52"/>
      <c r="F24" s="52"/>
      <c r="G24" s="52"/>
      <c r="H24" s="52">
        <f>$B$24/2</f>
        <v>64230.790000000008</v>
      </c>
      <c r="I24" s="52">
        <f>$B$24/2</f>
        <v>64230.790000000008</v>
      </c>
      <c r="J24" s="52"/>
      <c r="K24" s="52"/>
      <c r="L24" s="68">
        <f t="shared" si="1"/>
        <v>128461.58000000002</v>
      </c>
    </row>
    <row r="25" spans="1:12" s="46" customFormat="1" ht="11.1" customHeight="1" x14ac:dyDescent="0.15">
      <c r="A25" s="49" t="s">
        <v>538</v>
      </c>
      <c r="B25" s="54">
        <f>'ORÇAM. REFORMA'!K208</f>
        <v>176300.54</v>
      </c>
      <c r="C25" s="51">
        <f t="shared" si="0"/>
        <v>25.330847804787034</v>
      </c>
      <c r="D25" s="56"/>
      <c r="E25" s="52"/>
      <c r="F25" s="52"/>
      <c r="G25" s="52">
        <f>B25*0.2</f>
        <v>35260.108</v>
      </c>
      <c r="H25" s="52">
        <f>B25*0.2</f>
        <v>35260.108</v>
      </c>
      <c r="I25" s="52">
        <f>B25*0.2</f>
        <v>35260.108</v>
      </c>
      <c r="J25" s="52">
        <f>B25*0.2</f>
        <v>35260.108</v>
      </c>
      <c r="K25" s="52">
        <f>B25*0.2</f>
        <v>35260.108</v>
      </c>
      <c r="L25" s="68">
        <f t="shared" si="1"/>
        <v>176300.54</v>
      </c>
    </row>
    <row r="26" spans="1:12" s="46" customFormat="1" ht="11.1" customHeight="1" x14ac:dyDescent="0.15">
      <c r="A26" s="57" t="s">
        <v>12</v>
      </c>
      <c r="B26" s="58"/>
      <c r="C26" s="58"/>
      <c r="D26" s="58">
        <f t="shared" ref="D26:J26" si="2">SUM(D11:D25)</f>
        <v>35685.23533333333</v>
      </c>
      <c r="E26" s="58">
        <f>SUM(E11:E25)</f>
        <v>138337.2313333333</v>
      </c>
      <c r="F26" s="58">
        <f t="shared" si="2"/>
        <v>137162.85333333333</v>
      </c>
      <c r="G26" s="58">
        <f t="shared" si="2"/>
        <v>92824.127999999997</v>
      </c>
      <c r="H26" s="58">
        <f>SUM(H11:H25)</f>
        <v>121970.908</v>
      </c>
      <c r="I26" s="58">
        <f t="shared" si="2"/>
        <v>99490.898000000016</v>
      </c>
      <c r="J26" s="58">
        <f t="shared" si="2"/>
        <v>35260.108</v>
      </c>
      <c r="K26" s="58">
        <f>SUM(K11:K25)</f>
        <v>35260.108</v>
      </c>
      <c r="L26" s="68">
        <f>SUM(L11:L25)</f>
        <v>685769.91</v>
      </c>
    </row>
    <row r="27" spans="1:12" s="46" customFormat="1" ht="11.1" customHeight="1" x14ac:dyDescent="0.15">
      <c r="A27" s="57" t="s">
        <v>13</v>
      </c>
      <c r="B27" s="59">
        <f>SUM(B11:B25)</f>
        <v>695991.47</v>
      </c>
      <c r="C27" s="58">
        <f>SUM(C11:C25)</f>
        <v>98.531367058277311</v>
      </c>
      <c r="D27" s="58">
        <f>D26</f>
        <v>35685.23533333333</v>
      </c>
      <c r="E27" s="58">
        <f t="shared" ref="E27:K27" si="3">D27+E26</f>
        <v>174022.46666666662</v>
      </c>
      <c r="F27" s="58">
        <f t="shared" si="3"/>
        <v>311185.31999999995</v>
      </c>
      <c r="G27" s="58">
        <f t="shared" si="3"/>
        <v>404009.44799999997</v>
      </c>
      <c r="H27" s="58">
        <f t="shared" si="3"/>
        <v>525980.35599999991</v>
      </c>
      <c r="I27" s="58">
        <f t="shared" si="3"/>
        <v>625471.25399999996</v>
      </c>
      <c r="J27" s="58">
        <f t="shared" si="3"/>
        <v>660731.36199999996</v>
      </c>
      <c r="K27" s="58">
        <f t="shared" si="3"/>
        <v>695991.47</v>
      </c>
    </row>
    <row r="28" spans="1:12" s="46" customFormat="1" ht="11.1" customHeight="1" x14ac:dyDescent="0.15">
      <c r="A28" s="49"/>
      <c r="B28" s="55"/>
      <c r="C28" s="55"/>
      <c r="D28" s="56"/>
      <c r="E28" s="56"/>
      <c r="F28" s="56"/>
      <c r="G28" s="56"/>
      <c r="H28" s="56"/>
      <c r="I28" s="56"/>
      <c r="J28" s="56"/>
      <c r="K28" s="56"/>
    </row>
    <row r="29" spans="1:12" s="46" customFormat="1" ht="11.1" customHeight="1" x14ac:dyDescent="0.15">
      <c r="A29" s="49" t="s">
        <v>14</v>
      </c>
      <c r="B29" s="55"/>
      <c r="C29" s="55"/>
      <c r="D29" s="60">
        <f t="shared" ref="D29:K29" si="4">D26/$B$27</f>
        <v>5.1272518229761255E-2</v>
      </c>
      <c r="E29" s="60">
        <f t="shared" si="4"/>
        <v>0.1987628258336748</v>
      </c>
      <c r="F29" s="60">
        <f t="shared" si="4"/>
        <v>0.19707548044135273</v>
      </c>
      <c r="G29" s="60">
        <f t="shared" si="4"/>
        <v>0.13336963454451534</v>
      </c>
      <c r="H29" s="60">
        <f t="shared" si="4"/>
        <v>0.17524770526282457</v>
      </c>
      <c r="I29" s="60">
        <f t="shared" si="4"/>
        <v>0.14294844446872318</v>
      </c>
      <c r="J29" s="60">
        <f t="shared" si="4"/>
        <v>5.0661695609574064E-2</v>
      </c>
      <c r="K29" s="60">
        <f t="shared" si="4"/>
        <v>5.0661695609574064E-2</v>
      </c>
    </row>
    <row r="30" spans="1:12" s="46" customFormat="1" ht="11.1" customHeight="1" x14ac:dyDescent="0.15">
      <c r="A30" s="49" t="s">
        <v>15</v>
      </c>
      <c r="B30" s="55"/>
      <c r="C30" s="55"/>
      <c r="D30" s="60">
        <f>D27/B27</f>
        <v>5.1272518229761255E-2</v>
      </c>
      <c r="E30" s="60">
        <f t="shared" ref="E30:K30" si="5">D30+E29</f>
        <v>0.25003534406343608</v>
      </c>
      <c r="F30" s="60">
        <f t="shared" si="5"/>
        <v>0.44711082450478878</v>
      </c>
      <c r="G30" s="60">
        <f t="shared" si="5"/>
        <v>0.58048045904930412</v>
      </c>
      <c r="H30" s="60">
        <f t="shared" si="5"/>
        <v>0.75572816431212875</v>
      </c>
      <c r="I30" s="60">
        <f t="shared" si="5"/>
        <v>0.89867660878085198</v>
      </c>
      <c r="J30" s="60">
        <f t="shared" si="5"/>
        <v>0.94933830439042599</v>
      </c>
      <c r="K30" s="60">
        <f t="shared" si="5"/>
        <v>1</v>
      </c>
    </row>
    <row r="31" spans="1:12" s="46" customFormat="1" ht="11.1" customHeight="1" x14ac:dyDescent="0.15">
      <c r="A31" s="49" t="s">
        <v>16</v>
      </c>
      <c r="B31" s="55"/>
      <c r="C31" s="55"/>
      <c r="D31" s="60">
        <f t="shared" ref="D31:K32" si="6">D29</f>
        <v>5.1272518229761255E-2</v>
      </c>
      <c r="E31" s="60">
        <f t="shared" si="6"/>
        <v>0.1987628258336748</v>
      </c>
      <c r="F31" s="60">
        <f t="shared" si="6"/>
        <v>0.19707548044135273</v>
      </c>
      <c r="G31" s="60">
        <f t="shared" si="6"/>
        <v>0.13336963454451534</v>
      </c>
      <c r="H31" s="60">
        <f t="shared" si="6"/>
        <v>0.17524770526282457</v>
      </c>
      <c r="I31" s="60">
        <f t="shared" si="6"/>
        <v>0.14294844446872318</v>
      </c>
      <c r="J31" s="60">
        <f t="shared" si="6"/>
        <v>5.0661695609574064E-2</v>
      </c>
      <c r="K31" s="60">
        <f t="shared" si="6"/>
        <v>5.0661695609574064E-2</v>
      </c>
    </row>
    <row r="32" spans="1:12" s="46" customFormat="1" ht="11.1" customHeight="1" x14ac:dyDescent="0.15">
      <c r="A32" s="49" t="s">
        <v>17</v>
      </c>
      <c r="B32" s="55"/>
      <c r="C32" s="55"/>
      <c r="D32" s="60">
        <f t="shared" si="6"/>
        <v>5.1272518229761255E-2</v>
      </c>
      <c r="E32" s="60">
        <f t="shared" si="6"/>
        <v>0.25003534406343608</v>
      </c>
      <c r="F32" s="60">
        <f t="shared" si="6"/>
        <v>0.44711082450478878</v>
      </c>
      <c r="G32" s="60">
        <f t="shared" si="6"/>
        <v>0.58048045904930412</v>
      </c>
      <c r="H32" s="60">
        <f t="shared" si="6"/>
        <v>0.75572816431212875</v>
      </c>
      <c r="I32" s="60">
        <f t="shared" si="6"/>
        <v>0.89867660878085198</v>
      </c>
      <c r="J32" s="60">
        <f t="shared" si="6"/>
        <v>0.94933830439042599</v>
      </c>
      <c r="K32" s="60">
        <f t="shared" si="6"/>
        <v>1</v>
      </c>
    </row>
    <row r="33" spans="1:5" s="46" customFormat="1" ht="11.1" customHeight="1" x14ac:dyDescent="0.15">
      <c r="C33" s="61"/>
    </row>
    <row r="34" spans="1:5" s="46" customFormat="1" ht="11.1" customHeight="1" x14ac:dyDescent="0.15">
      <c r="C34" s="61"/>
      <c r="E34" s="62"/>
    </row>
    <row r="35" spans="1:5" s="46" customFormat="1" ht="11.1" customHeight="1" x14ac:dyDescent="0.2">
      <c r="A35" s="3" t="s">
        <v>2155</v>
      </c>
      <c r="B35" s="63"/>
      <c r="C35" s="64"/>
      <c r="D35" s="63"/>
      <c r="E35" s="63"/>
    </row>
    <row r="36" spans="1:5" s="46" customFormat="1" ht="11.1" customHeight="1" x14ac:dyDescent="0.15">
      <c r="A36" s="63"/>
      <c r="B36" s="63"/>
      <c r="C36" s="64"/>
      <c r="D36" s="63"/>
      <c r="E36" s="63"/>
    </row>
    <row r="37" spans="1:5" s="46" customFormat="1" ht="11.1" customHeight="1" x14ac:dyDescent="0.15">
      <c r="A37" s="63"/>
      <c r="B37" s="63"/>
      <c r="C37" s="64"/>
      <c r="D37" s="63"/>
      <c r="E37" s="63"/>
    </row>
    <row r="38" spans="1:5" s="46" customFormat="1" ht="11.1" customHeight="1" x14ac:dyDescent="0.15">
      <c r="A38" s="63"/>
      <c r="B38" s="63"/>
      <c r="C38" s="64"/>
      <c r="D38" s="63"/>
      <c r="E38" s="63"/>
    </row>
    <row r="39" spans="1:5" s="46" customFormat="1" ht="11.1" customHeight="1" x14ac:dyDescent="0.15">
      <c r="A39" s="63"/>
      <c r="B39" s="63"/>
      <c r="C39" s="64"/>
      <c r="D39" s="63"/>
      <c r="E39" s="63"/>
    </row>
    <row r="40" spans="1:5" s="46" customFormat="1" ht="11.1" customHeight="1" x14ac:dyDescent="0.15">
      <c r="A40" s="65"/>
      <c r="B40" s="63"/>
      <c r="C40" s="64"/>
      <c r="D40" s="63"/>
      <c r="E40" s="63"/>
    </row>
    <row r="41" spans="1:5" s="46" customFormat="1" ht="11.1" customHeight="1" x14ac:dyDescent="0.15">
      <c r="A41" s="65"/>
      <c r="B41" s="63"/>
      <c r="C41" s="64"/>
      <c r="D41" s="63"/>
      <c r="E41" s="63"/>
    </row>
    <row r="42" spans="1:5" s="46" customFormat="1" ht="11.1" customHeight="1" x14ac:dyDescent="0.15">
      <c r="A42" s="65"/>
      <c r="B42" s="63"/>
      <c r="C42" s="64"/>
      <c r="D42" s="63"/>
      <c r="E42" s="63"/>
    </row>
  </sheetData>
  <mergeCells count="8">
    <mergeCell ref="A8:F8"/>
    <mergeCell ref="A4:E4"/>
    <mergeCell ref="A6:F6"/>
    <mergeCell ref="A1:K1"/>
    <mergeCell ref="A2:K2"/>
    <mergeCell ref="A3:K3"/>
    <mergeCell ref="A5:K5"/>
    <mergeCell ref="A7:F7"/>
  </mergeCells>
  <phoneticPr fontId="62" type="noConversion"/>
  <pageMargins left="0.51181102362204722" right="0.51181102362204722" top="0.78740157480314965" bottom="0.78740157480314965" header="0.31496062992125984" footer="0.31496062992125984"/>
  <pageSetup paperSize="9" scale="95"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F924D1-9F6D-4DAF-8472-433D9EB111A2}">
  <dimension ref="A1:I2143"/>
  <sheetViews>
    <sheetView view="pageBreakPreview" zoomScaleNormal="100" zoomScaleSheetLayoutView="100" workbookViewId="0">
      <selection activeCell="E20" sqref="E20"/>
    </sheetView>
  </sheetViews>
  <sheetFormatPr defaultColWidth="9.140625" defaultRowHeight="12.75" x14ac:dyDescent="0.2"/>
  <cols>
    <col min="1" max="1" width="23.7109375" style="37" customWidth="1"/>
    <col min="2" max="2" width="45.85546875" style="37" customWidth="1"/>
    <col min="3" max="3" width="10.42578125" style="37" customWidth="1"/>
    <col min="4" max="4" width="11.140625" style="37" customWidth="1"/>
    <col min="5" max="5" width="21.42578125" style="80" customWidth="1"/>
    <col min="6" max="6" width="13.140625" style="66" customWidth="1"/>
    <col min="7" max="7" width="20" style="66" customWidth="1"/>
    <col min="8" max="8" width="10" style="69" customWidth="1"/>
    <col min="9" max="9" width="9.140625" style="39"/>
    <col min="10" max="16384" width="9.140625" style="1"/>
  </cols>
  <sheetData>
    <row r="1" spans="1:9" s="37" customFormat="1" ht="12.75" customHeight="1" x14ac:dyDescent="0.2">
      <c r="A1" s="41"/>
      <c r="B1" s="42"/>
      <c r="C1" s="42"/>
      <c r="D1" s="42"/>
      <c r="E1" s="67"/>
      <c r="F1" s="252" t="s">
        <v>2154</v>
      </c>
      <c r="G1" s="253"/>
      <c r="H1" s="40"/>
      <c r="I1" s="38"/>
    </row>
    <row r="2" spans="1:9" s="37" customFormat="1" ht="12.75" customHeight="1" x14ac:dyDescent="0.2">
      <c r="A2" s="254" t="s">
        <v>6</v>
      </c>
      <c r="B2" s="255"/>
      <c r="C2" s="255"/>
      <c r="D2" s="255"/>
      <c r="E2" s="255"/>
      <c r="F2" s="255"/>
      <c r="G2" s="256"/>
      <c r="H2" s="40"/>
      <c r="I2" s="38"/>
    </row>
    <row r="3" spans="1:9" s="37" customFormat="1" ht="12.75" customHeight="1" x14ac:dyDescent="0.2">
      <c r="A3" s="254" t="s">
        <v>26</v>
      </c>
      <c r="B3" s="255"/>
      <c r="C3" s="255"/>
      <c r="D3" s="255"/>
      <c r="E3" s="255"/>
      <c r="F3" s="255"/>
      <c r="G3" s="256"/>
      <c r="H3" s="40"/>
      <c r="I3" s="38"/>
    </row>
    <row r="4" spans="1:9" s="37" customFormat="1" ht="12.75" customHeight="1" x14ac:dyDescent="0.2">
      <c r="A4" s="257" t="s">
        <v>27</v>
      </c>
      <c r="B4" s="258"/>
      <c r="C4" s="258"/>
      <c r="D4" s="258"/>
      <c r="E4" s="258"/>
      <c r="F4" s="258"/>
      <c r="G4" s="259"/>
      <c r="H4" s="40"/>
      <c r="I4" s="38"/>
    </row>
    <row r="5" spans="1:9" s="37" customFormat="1" ht="12.75" customHeight="1" x14ac:dyDescent="0.2">
      <c r="A5" s="43"/>
      <c r="B5" s="44"/>
      <c r="C5" s="44"/>
      <c r="D5" s="44"/>
      <c r="E5" s="260" t="s">
        <v>2143</v>
      </c>
      <c r="F5" s="260"/>
      <c r="G5" s="261"/>
      <c r="H5" s="40"/>
      <c r="I5" s="38"/>
    </row>
    <row r="6" spans="1:9" s="37" customFormat="1" x14ac:dyDescent="0.2">
      <c r="A6" s="45" t="s">
        <v>30</v>
      </c>
      <c r="B6" s="249" t="s">
        <v>1967</v>
      </c>
      <c r="C6" s="250"/>
      <c r="D6" s="250"/>
      <c r="E6" s="250"/>
      <c r="F6" s="250"/>
      <c r="G6" s="251"/>
      <c r="H6" s="40"/>
      <c r="I6" s="38"/>
    </row>
    <row r="7" spans="1:9" s="37" customFormat="1" x14ac:dyDescent="0.2">
      <c r="A7" s="45" t="s">
        <v>31</v>
      </c>
      <c r="B7" s="249" t="s">
        <v>1529</v>
      </c>
      <c r="C7" s="250"/>
      <c r="D7" s="250"/>
      <c r="E7" s="250"/>
      <c r="F7" s="250"/>
      <c r="G7" s="251"/>
      <c r="H7" s="40"/>
      <c r="I7" s="38"/>
    </row>
    <row r="8" spans="1:9" s="37" customFormat="1" ht="12.75" customHeight="1" thickBot="1" x14ac:dyDescent="0.25">
      <c r="A8" s="45" t="s">
        <v>32</v>
      </c>
      <c r="B8" s="249" t="s">
        <v>416</v>
      </c>
      <c r="C8" s="250"/>
      <c r="D8" s="250"/>
      <c r="E8" s="250"/>
      <c r="F8" s="250"/>
      <c r="G8" s="251"/>
      <c r="H8" s="40"/>
      <c r="I8" s="38"/>
    </row>
    <row r="9" spans="1:9" x14ac:dyDescent="0.2">
      <c r="A9" s="73" t="s">
        <v>0</v>
      </c>
      <c r="B9" s="73" t="s">
        <v>1</v>
      </c>
      <c r="C9" s="74" t="s">
        <v>2</v>
      </c>
      <c r="D9" s="74" t="s">
        <v>102</v>
      </c>
      <c r="E9" s="130" t="s">
        <v>103</v>
      </c>
      <c r="F9" s="75" t="s">
        <v>104</v>
      </c>
      <c r="G9" s="76" t="s">
        <v>4</v>
      </c>
    </row>
    <row r="10" spans="1:9" x14ac:dyDescent="0.2">
      <c r="A10" s="318">
        <v>2</v>
      </c>
      <c r="B10" s="285" t="s">
        <v>36</v>
      </c>
      <c r="C10" s="285"/>
      <c r="D10" s="285"/>
      <c r="E10" s="285"/>
      <c r="F10" s="285"/>
      <c r="G10" s="286"/>
    </row>
    <row r="11" spans="1:9" x14ac:dyDescent="0.2">
      <c r="A11" s="287" t="s">
        <v>180</v>
      </c>
      <c r="B11" s="288" t="s">
        <v>421</v>
      </c>
      <c r="C11" s="288"/>
      <c r="D11" s="288"/>
      <c r="E11" s="288"/>
      <c r="F11" s="288"/>
      <c r="G11" s="289"/>
    </row>
    <row r="12" spans="1:9" ht="25.5" x14ac:dyDescent="0.2">
      <c r="A12" s="287" t="s">
        <v>51</v>
      </c>
      <c r="B12" s="290" t="s">
        <v>422</v>
      </c>
      <c r="C12" s="291" t="s">
        <v>207</v>
      </c>
      <c r="D12" s="291" t="s">
        <v>37</v>
      </c>
      <c r="E12" s="292"/>
      <c r="F12" s="283"/>
      <c r="G12" s="293"/>
    </row>
    <row r="13" spans="1:9" ht="25.5" x14ac:dyDescent="0.2">
      <c r="A13" s="294">
        <v>4491</v>
      </c>
      <c r="B13" s="284" t="s">
        <v>223</v>
      </c>
      <c r="C13" s="295" t="s">
        <v>224</v>
      </c>
      <c r="D13" s="295" t="s">
        <v>40</v>
      </c>
      <c r="E13" s="292">
        <v>1.2273000000000001</v>
      </c>
      <c r="F13" s="283">
        <v>8.14</v>
      </c>
      <c r="G13" s="293">
        <v>9.99</v>
      </c>
    </row>
    <row r="14" spans="1:9" ht="25.5" x14ac:dyDescent="0.2">
      <c r="A14" s="294">
        <v>5061</v>
      </c>
      <c r="B14" s="284" t="s">
        <v>225</v>
      </c>
      <c r="C14" s="295" t="s">
        <v>224</v>
      </c>
      <c r="D14" s="295" t="s">
        <v>39</v>
      </c>
      <c r="E14" s="292">
        <v>6.8000000000000005E-2</v>
      </c>
      <c r="F14" s="283">
        <v>11.13</v>
      </c>
      <c r="G14" s="293">
        <v>0.76</v>
      </c>
    </row>
    <row r="15" spans="1:9" ht="25.5" x14ac:dyDescent="0.2">
      <c r="A15" s="294">
        <v>6194</v>
      </c>
      <c r="B15" s="284" t="s">
        <v>226</v>
      </c>
      <c r="C15" s="295" t="s">
        <v>224</v>
      </c>
      <c r="D15" s="295" t="s">
        <v>40</v>
      </c>
      <c r="E15" s="292">
        <v>2</v>
      </c>
      <c r="F15" s="283">
        <v>5.81</v>
      </c>
      <c r="G15" s="293">
        <v>11.62</v>
      </c>
    </row>
    <row r="16" spans="1:9" ht="51" x14ac:dyDescent="0.2">
      <c r="A16" s="294">
        <v>7243</v>
      </c>
      <c r="B16" s="284" t="s">
        <v>227</v>
      </c>
      <c r="C16" s="295" t="s">
        <v>224</v>
      </c>
      <c r="D16" s="295" t="s">
        <v>37</v>
      </c>
      <c r="E16" s="292">
        <v>0.58530000000000004</v>
      </c>
      <c r="F16" s="283">
        <v>47.39</v>
      </c>
      <c r="G16" s="293">
        <v>27.74</v>
      </c>
    </row>
    <row r="17" spans="1:7" ht="25.5" x14ac:dyDescent="0.2">
      <c r="A17" s="294" t="s">
        <v>228</v>
      </c>
      <c r="B17" s="284" t="s">
        <v>229</v>
      </c>
      <c r="C17" s="295" t="s">
        <v>207</v>
      </c>
      <c r="D17" s="295" t="s">
        <v>210</v>
      </c>
      <c r="E17" s="292">
        <v>0.49199999999999999</v>
      </c>
      <c r="F17" s="283">
        <v>20.12</v>
      </c>
      <c r="G17" s="293">
        <v>9.9</v>
      </c>
    </row>
    <row r="18" spans="1:7" ht="25.5" x14ac:dyDescent="0.2">
      <c r="A18" s="294" t="s">
        <v>230</v>
      </c>
      <c r="B18" s="284" t="s">
        <v>231</v>
      </c>
      <c r="C18" s="295" t="s">
        <v>207</v>
      </c>
      <c r="D18" s="295" t="s">
        <v>210</v>
      </c>
      <c r="E18" s="292">
        <v>0.73499999999999999</v>
      </c>
      <c r="F18" s="283">
        <v>21.08</v>
      </c>
      <c r="G18" s="293">
        <v>15.49</v>
      </c>
    </row>
    <row r="19" spans="1:7" ht="38.25" x14ac:dyDescent="0.2">
      <c r="A19" s="294" t="s">
        <v>232</v>
      </c>
      <c r="B19" s="284" t="s">
        <v>233</v>
      </c>
      <c r="C19" s="295" t="s">
        <v>207</v>
      </c>
      <c r="D19" s="295" t="s">
        <v>234</v>
      </c>
      <c r="E19" s="292">
        <v>6.6E-3</v>
      </c>
      <c r="F19" s="283">
        <v>23.82</v>
      </c>
      <c r="G19" s="293">
        <v>0.16</v>
      </c>
    </row>
    <row r="20" spans="1:7" ht="38.25" x14ac:dyDescent="0.2">
      <c r="A20" s="294" t="s">
        <v>235</v>
      </c>
      <c r="B20" s="284" t="s">
        <v>236</v>
      </c>
      <c r="C20" s="295" t="s">
        <v>207</v>
      </c>
      <c r="D20" s="295" t="s">
        <v>237</v>
      </c>
      <c r="E20" s="292">
        <v>2.64E-2</v>
      </c>
      <c r="F20" s="283">
        <v>22.57</v>
      </c>
      <c r="G20" s="293">
        <v>0.6</v>
      </c>
    </row>
    <row r="21" spans="1:7" ht="51" x14ac:dyDescent="0.2">
      <c r="A21" s="294" t="s">
        <v>238</v>
      </c>
      <c r="B21" s="284" t="s">
        <v>239</v>
      </c>
      <c r="C21" s="295" t="s">
        <v>207</v>
      </c>
      <c r="D21" s="295" t="s">
        <v>38</v>
      </c>
      <c r="E21" s="292">
        <v>6.1000000000000004E-3</v>
      </c>
      <c r="F21" s="283">
        <v>387.72</v>
      </c>
      <c r="G21" s="293">
        <v>2.37</v>
      </c>
    </row>
    <row r="22" spans="1:7" x14ac:dyDescent="0.2">
      <c r="A22" s="296" t="s">
        <v>213</v>
      </c>
      <c r="B22" s="297"/>
      <c r="C22" s="297"/>
      <c r="D22" s="297"/>
      <c r="E22" s="297"/>
      <c r="F22" s="297"/>
      <c r="G22" s="298">
        <v>15.43</v>
      </c>
    </row>
    <row r="23" spans="1:7" x14ac:dyDescent="0.2">
      <c r="A23" s="296" t="s">
        <v>214</v>
      </c>
      <c r="B23" s="297"/>
      <c r="C23" s="297"/>
      <c r="D23" s="297"/>
      <c r="E23" s="297"/>
      <c r="F23" s="297"/>
      <c r="G23" s="298">
        <v>63.190000000000005</v>
      </c>
    </row>
    <row r="24" spans="1:7" x14ac:dyDescent="0.2">
      <c r="A24" s="296" t="s">
        <v>215</v>
      </c>
      <c r="B24" s="297"/>
      <c r="C24" s="297"/>
      <c r="D24" s="297"/>
      <c r="E24" s="297"/>
      <c r="F24" s="297"/>
      <c r="G24" s="299">
        <v>78.62</v>
      </c>
    </row>
    <row r="25" spans="1:7" x14ac:dyDescent="0.2">
      <c r="A25" s="296" t="s">
        <v>2158</v>
      </c>
      <c r="B25" s="297"/>
      <c r="C25" s="297"/>
      <c r="D25" s="297"/>
      <c r="E25" s="297"/>
      <c r="F25" s="297"/>
      <c r="G25" s="298">
        <v>17.739999999999998</v>
      </c>
    </row>
    <row r="26" spans="1:7" x14ac:dyDescent="0.2">
      <c r="A26" s="296" t="s">
        <v>217</v>
      </c>
      <c r="B26" s="297"/>
      <c r="C26" s="297"/>
      <c r="D26" s="297"/>
      <c r="E26" s="297"/>
      <c r="F26" s="297"/>
      <c r="G26" s="298">
        <v>20.239999999999991</v>
      </c>
    </row>
    <row r="27" spans="1:7" x14ac:dyDescent="0.2">
      <c r="A27" s="296" t="s">
        <v>218</v>
      </c>
      <c r="B27" s="297"/>
      <c r="C27" s="297"/>
      <c r="D27" s="297"/>
      <c r="E27" s="297"/>
      <c r="F27" s="297"/>
      <c r="G27" s="298">
        <v>0</v>
      </c>
    </row>
    <row r="28" spans="1:7" x14ac:dyDescent="0.2">
      <c r="A28" s="296" t="s">
        <v>219</v>
      </c>
      <c r="B28" s="297"/>
      <c r="C28" s="297"/>
      <c r="D28" s="297"/>
      <c r="E28" s="297"/>
      <c r="F28" s="297"/>
      <c r="G28" s="298">
        <v>37.97999999999999</v>
      </c>
    </row>
    <row r="29" spans="1:7" x14ac:dyDescent="0.2">
      <c r="A29" s="296" t="s">
        <v>220</v>
      </c>
      <c r="B29" s="297"/>
      <c r="C29" s="297"/>
      <c r="D29" s="297"/>
      <c r="E29" s="297"/>
      <c r="F29" s="297"/>
      <c r="G29" s="299">
        <f>ROUND(G24+G28,2)</f>
        <v>116.6</v>
      </c>
    </row>
    <row r="30" spans="1:7" x14ac:dyDescent="0.2">
      <c r="A30" s="296" t="s">
        <v>221</v>
      </c>
      <c r="B30" s="297"/>
      <c r="C30" s="297"/>
      <c r="D30" s="297"/>
      <c r="E30" s="297"/>
      <c r="F30" s="297"/>
      <c r="G30" s="298">
        <v>133.91</v>
      </c>
    </row>
    <row r="31" spans="1:7" x14ac:dyDescent="0.2">
      <c r="A31" s="296" t="s">
        <v>222</v>
      </c>
      <c r="B31" s="297"/>
      <c r="C31" s="297"/>
      <c r="D31" s="297"/>
      <c r="E31" s="297"/>
      <c r="F31" s="297"/>
      <c r="G31" s="299">
        <f>ROUND(G29*G30,2)</f>
        <v>15613.91</v>
      </c>
    </row>
    <row r="32" spans="1:7" x14ac:dyDescent="0.2">
      <c r="A32" s="300"/>
      <c r="B32" s="301"/>
      <c r="C32" s="301"/>
      <c r="D32" s="301"/>
      <c r="E32" s="301"/>
      <c r="F32" s="301"/>
      <c r="G32" s="302"/>
    </row>
    <row r="33" spans="1:7" ht="51" x14ac:dyDescent="0.2">
      <c r="A33" s="287" t="s">
        <v>49</v>
      </c>
      <c r="B33" s="290" t="s">
        <v>50</v>
      </c>
      <c r="C33" s="291" t="s">
        <v>207</v>
      </c>
      <c r="D33" s="291" t="s">
        <v>38</v>
      </c>
      <c r="E33" s="292"/>
      <c r="F33" s="283"/>
      <c r="G33" s="293"/>
    </row>
    <row r="34" spans="1:7" ht="25.5" x14ac:dyDescent="0.2">
      <c r="A34" s="294" t="s">
        <v>246</v>
      </c>
      <c r="B34" s="284" t="s">
        <v>247</v>
      </c>
      <c r="C34" s="295" t="s">
        <v>207</v>
      </c>
      <c r="D34" s="295" t="s">
        <v>210</v>
      </c>
      <c r="E34" s="292">
        <v>0.6</v>
      </c>
      <c r="F34" s="283">
        <v>19.41</v>
      </c>
      <c r="G34" s="293">
        <v>11.65</v>
      </c>
    </row>
    <row r="35" spans="1:7" ht="38.25" x14ac:dyDescent="0.2">
      <c r="A35" s="294" t="s">
        <v>257</v>
      </c>
      <c r="B35" s="284" t="s">
        <v>258</v>
      </c>
      <c r="C35" s="295" t="s">
        <v>259</v>
      </c>
      <c r="D35" s="295" t="s">
        <v>38</v>
      </c>
      <c r="E35" s="292">
        <v>1</v>
      </c>
      <c r="F35" s="283">
        <v>98.52</v>
      </c>
      <c r="G35" s="293">
        <v>98.52</v>
      </c>
    </row>
    <row r="36" spans="1:7" x14ac:dyDescent="0.2">
      <c r="A36" s="296" t="s">
        <v>213</v>
      </c>
      <c r="B36" s="297"/>
      <c r="C36" s="297"/>
      <c r="D36" s="297"/>
      <c r="E36" s="297"/>
      <c r="F36" s="297"/>
      <c r="G36" s="298">
        <v>6.13</v>
      </c>
    </row>
    <row r="37" spans="1:7" x14ac:dyDescent="0.2">
      <c r="A37" s="296" t="s">
        <v>214</v>
      </c>
      <c r="B37" s="297"/>
      <c r="C37" s="297"/>
      <c r="D37" s="297"/>
      <c r="E37" s="297"/>
      <c r="F37" s="297"/>
      <c r="G37" s="298">
        <v>104.04</v>
      </c>
    </row>
    <row r="38" spans="1:7" x14ac:dyDescent="0.2">
      <c r="A38" s="296" t="s">
        <v>215</v>
      </c>
      <c r="B38" s="297"/>
      <c r="C38" s="297"/>
      <c r="D38" s="297"/>
      <c r="E38" s="297"/>
      <c r="F38" s="297"/>
      <c r="G38" s="299">
        <v>110.17</v>
      </c>
    </row>
    <row r="39" spans="1:7" x14ac:dyDescent="0.2">
      <c r="A39" s="296" t="s">
        <v>2158</v>
      </c>
      <c r="B39" s="297"/>
      <c r="C39" s="297"/>
      <c r="D39" s="297"/>
      <c r="E39" s="297"/>
      <c r="F39" s="297"/>
      <c r="G39" s="298">
        <v>7.05</v>
      </c>
    </row>
    <row r="40" spans="1:7" x14ac:dyDescent="0.2">
      <c r="A40" s="296" t="s">
        <v>217</v>
      </c>
      <c r="B40" s="297"/>
      <c r="C40" s="297"/>
      <c r="D40" s="297"/>
      <c r="E40" s="297"/>
      <c r="F40" s="297"/>
      <c r="G40" s="298">
        <v>24.61000000000001</v>
      </c>
    </row>
    <row r="41" spans="1:7" x14ac:dyDescent="0.2">
      <c r="A41" s="296" t="s">
        <v>218</v>
      </c>
      <c r="B41" s="297"/>
      <c r="C41" s="297"/>
      <c r="D41" s="297"/>
      <c r="E41" s="297"/>
      <c r="F41" s="297"/>
      <c r="G41" s="298">
        <v>0</v>
      </c>
    </row>
    <row r="42" spans="1:7" x14ac:dyDescent="0.2">
      <c r="A42" s="296" t="s">
        <v>219</v>
      </c>
      <c r="B42" s="297"/>
      <c r="C42" s="297"/>
      <c r="D42" s="297"/>
      <c r="E42" s="297"/>
      <c r="F42" s="297"/>
      <c r="G42" s="298">
        <v>31.660000000000011</v>
      </c>
    </row>
    <row r="43" spans="1:7" x14ac:dyDescent="0.2">
      <c r="A43" s="296" t="s">
        <v>220</v>
      </c>
      <c r="B43" s="297"/>
      <c r="C43" s="297"/>
      <c r="D43" s="297"/>
      <c r="E43" s="297"/>
      <c r="F43" s="297"/>
      <c r="G43" s="299">
        <f>ROUND(G38+G42,2)</f>
        <v>141.83000000000001</v>
      </c>
    </row>
    <row r="44" spans="1:7" x14ac:dyDescent="0.2">
      <c r="A44" s="296" t="s">
        <v>221</v>
      </c>
      <c r="B44" s="297"/>
      <c r="C44" s="297"/>
      <c r="D44" s="297"/>
      <c r="E44" s="297"/>
      <c r="F44" s="297"/>
      <c r="G44" s="298">
        <v>88</v>
      </c>
    </row>
    <row r="45" spans="1:7" x14ac:dyDescent="0.2">
      <c r="A45" s="296" t="s">
        <v>222</v>
      </c>
      <c r="B45" s="297"/>
      <c r="C45" s="297"/>
      <c r="D45" s="297"/>
      <c r="E45" s="297"/>
      <c r="F45" s="297"/>
      <c r="G45" s="299">
        <f>ROUND(G43*G44,2)</f>
        <v>12481.04</v>
      </c>
    </row>
    <row r="46" spans="1:7" x14ac:dyDescent="0.2">
      <c r="A46" s="300"/>
      <c r="B46" s="301"/>
      <c r="C46" s="301"/>
      <c r="D46" s="301"/>
      <c r="E46" s="301"/>
      <c r="F46" s="301"/>
      <c r="G46" s="302"/>
    </row>
    <row r="47" spans="1:7" x14ac:dyDescent="0.2">
      <c r="A47" s="287" t="s">
        <v>181</v>
      </c>
      <c r="B47" s="288" t="s">
        <v>57</v>
      </c>
      <c r="C47" s="288"/>
      <c r="D47" s="288"/>
      <c r="E47" s="288"/>
      <c r="F47" s="288"/>
      <c r="G47" s="289"/>
    </row>
    <row r="48" spans="1:7" ht="51" x14ac:dyDescent="0.2">
      <c r="A48" s="287" t="s">
        <v>423</v>
      </c>
      <c r="B48" s="290" t="s">
        <v>424</v>
      </c>
      <c r="C48" s="291" t="s">
        <v>207</v>
      </c>
      <c r="D48" s="291" t="s">
        <v>40</v>
      </c>
      <c r="E48" s="292"/>
      <c r="F48" s="283"/>
      <c r="G48" s="293"/>
    </row>
    <row r="49" spans="1:7" ht="25.5" x14ac:dyDescent="0.2">
      <c r="A49" s="294">
        <v>10567</v>
      </c>
      <c r="B49" s="284" t="s">
        <v>1049</v>
      </c>
      <c r="C49" s="295" t="s">
        <v>224</v>
      </c>
      <c r="D49" s="295" t="s">
        <v>40</v>
      </c>
      <c r="E49" s="292">
        <v>0.55000000000000004</v>
      </c>
      <c r="F49" s="283">
        <v>9.1999999999999993</v>
      </c>
      <c r="G49" s="293">
        <v>5.0599999999999996</v>
      </c>
    </row>
    <row r="50" spans="1:7" ht="51" x14ac:dyDescent="0.2">
      <c r="A50" s="294">
        <v>4417</v>
      </c>
      <c r="B50" s="284" t="s">
        <v>1050</v>
      </c>
      <c r="C50" s="295" t="s">
        <v>224</v>
      </c>
      <c r="D50" s="295" t="s">
        <v>40</v>
      </c>
      <c r="E50" s="292">
        <v>0.74450000000000005</v>
      </c>
      <c r="F50" s="283">
        <v>9.06</v>
      </c>
      <c r="G50" s="293">
        <v>6.75</v>
      </c>
    </row>
    <row r="51" spans="1:7" ht="38.25" x14ac:dyDescent="0.2">
      <c r="A51" s="294">
        <v>4433</v>
      </c>
      <c r="B51" s="284" t="s">
        <v>1051</v>
      </c>
      <c r="C51" s="295" t="s">
        <v>224</v>
      </c>
      <c r="D51" s="295" t="s">
        <v>40</v>
      </c>
      <c r="E51" s="292">
        <v>0.41249999999999998</v>
      </c>
      <c r="F51" s="283">
        <v>32.58</v>
      </c>
      <c r="G51" s="293">
        <v>13.44</v>
      </c>
    </row>
    <row r="52" spans="1:7" ht="25.5" x14ac:dyDescent="0.2">
      <c r="A52" s="294">
        <v>5068</v>
      </c>
      <c r="B52" s="284" t="s">
        <v>317</v>
      </c>
      <c r="C52" s="295" t="s">
        <v>224</v>
      </c>
      <c r="D52" s="295" t="s">
        <v>39</v>
      </c>
      <c r="E52" s="292">
        <v>0.111</v>
      </c>
      <c r="F52" s="283">
        <v>11.32</v>
      </c>
      <c r="G52" s="293">
        <v>1.26</v>
      </c>
    </row>
    <row r="53" spans="1:7" ht="25.5" x14ac:dyDescent="0.2">
      <c r="A53" s="294">
        <v>7356</v>
      </c>
      <c r="B53" s="284" t="s">
        <v>1052</v>
      </c>
      <c r="C53" s="295" t="s">
        <v>224</v>
      </c>
      <c r="D53" s="295" t="s">
        <v>315</v>
      </c>
      <c r="E53" s="292">
        <v>2.5600000000000001E-2</v>
      </c>
      <c r="F53" s="283">
        <v>33.590000000000003</v>
      </c>
      <c r="G53" s="293">
        <v>0.86</v>
      </c>
    </row>
    <row r="54" spans="1:7" ht="25.5" x14ac:dyDescent="0.2">
      <c r="A54" s="294" t="s">
        <v>228</v>
      </c>
      <c r="B54" s="284" t="s">
        <v>229</v>
      </c>
      <c r="C54" s="295" t="s">
        <v>207</v>
      </c>
      <c r="D54" s="295" t="s">
        <v>210</v>
      </c>
      <c r="E54" s="292">
        <v>0.72470000000000001</v>
      </c>
      <c r="F54" s="283">
        <v>20.12</v>
      </c>
      <c r="G54" s="293">
        <v>14.58</v>
      </c>
    </row>
    <row r="55" spans="1:7" ht="25.5" x14ac:dyDescent="0.2">
      <c r="A55" s="294" t="s">
        <v>230</v>
      </c>
      <c r="B55" s="284" t="s">
        <v>231</v>
      </c>
      <c r="C55" s="295" t="s">
        <v>207</v>
      </c>
      <c r="D55" s="295" t="s">
        <v>210</v>
      </c>
      <c r="E55" s="292">
        <v>0.72470000000000001</v>
      </c>
      <c r="F55" s="283">
        <v>21.08</v>
      </c>
      <c r="G55" s="293">
        <v>15.28</v>
      </c>
    </row>
    <row r="56" spans="1:7" ht="38.25" x14ac:dyDescent="0.2">
      <c r="A56" s="294" t="s">
        <v>232</v>
      </c>
      <c r="B56" s="284" t="s">
        <v>233</v>
      </c>
      <c r="C56" s="295" t="s">
        <v>207</v>
      </c>
      <c r="D56" s="295" t="s">
        <v>234</v>
      </c>
      <c r="E56" s="292">
        <v>7.0000000000000001E-3</v>
      </c>
      <c r="F56" s="283">
        <v>23.82</v>
      </c>
      <c r="G56" s="293">
        <v>0.17</v>
      </c>
    </row>
    <row r="57" spans="1:7" ht="38.25" x14ac:dyDescent="0.2">
      <c r="A57" s="294" t="s">
        <v>235</v>
      </c>
      <c r="B57" s="284" t="s">
        <v>236</v>
      </c>
      <c r="C57" s="295" t="s">
        <v>207</v>
      </c>
      <c r="D57" s="295" t="s">
        <v>237</v>
      </c>
      <c r="E57" s="292">
        <v>2.8000000000000001E-2</v>
      </c>
      <c r="F57" s="283">
        <v>22.57</v>
      </c>
      <c r="G57" s="293">
        <v>0.63</v>
      </c>
    </row>
    <row r="58" spans="1:7" ht="51" x14ac:dyDescent="0.2">
      <c r="A58" s="294" t="s">
        <v>238</v>
      </c>
      <c r="B58" s="284" t="s">
        <v>239</v>
      </c>
      <c r="C58" s="295" t="s">
        <v>207</v>
      </c>
      <c r="D58" s="295" t="s">
        <v>38</v>
      </c>
      <c r="E58" s="292">
        <v>4.0000000000000001E-3</v>
      </c>
      <c r="F58" s="283">
        <v>387.72</v>
      </c>
      <c r="G58" s="293">
        <v>1.55</v>
      </c>
    </row>
    <row r="59" spans="1:7" x14ac:dyDescent="0.2">
      <c r="A59" s="296" t="s">
        <v>213</v>
      </c>
      <c r="B59" s="297"/>
      <c r="C59" s="297"/>
      <c r="D59" s="297"/>
      <c r="E59" s="297"/>
      <c r="F59" s="297"/>
      <c r="G59" s="298">
        <v>17.82</v>
      </c>
    </row>
    <row r="60" spans="1:7" x14ac:dyDescent="0.2">
      <c r="A60" s="296" t="s">
        <v>214</v>
      </c>
      <c r="B60" s="297"/>
      <c r="C60" s="297"/>
      <c r="D60" s="297"/>
      <c r="E60" s="297"/>
      <c r="F60" s="297"/>
      <c r="G60" s="298">
        <v>41.75</v>
      </c>
    </row>
    <row r="61" spans="1:7" x14ac:dyDescent="0.2">
      <c r="A61" s="296" t="s">
        <v>215</v>
      </c>
      <c r="B61" s="297"/>
      <c r="C61" s="297"/>
      <c r="D61" s="297"/>
      <c r="E61" s="297"/>
      <c r="F61" s="297"/>
      <c r="G61" s="299">
        <v>59.57</v>
      </c>
    </row>
    <row r="62" spans="1:7" x14ac:dyDescent="0.2">
      <c r="A62" s="296" t="s">
        <v>2158</v>
      </c>
      <c r="B62" s="297"/>
      <c r="C62" s="297"/>
      <c r="D62" s="297"/>
      <c r="E62" s="297"/>
      <c r="F62" s="297"/>
      <c r="G62" s="298">
        <v>20.509999999776483</v>
      </c>
    </row>
    <row r="63" spans="1:7" x14ac:dyDescent="0.2">
      <c r="A63" s="296" t="s">
        <v>217</v>
      </c>
      <c r="B63" s="297"/>
      <c r="C63" s="297"/>
      <c r="D63" s="297"/>
      <c r="E63" s="297"/>
      <c r="F63" s="297"/>
      <c r="G63" s="298">
        <v>16.809999999999999</v>
      </c>
    </row>
    <row r="64" spans="1:7" x14ac:dyDescent="0.2">
      <c r="A64" s="296" t="s">
        <v>218</v>
      </c>
      <c r="B64" s="297"/>
      <c r="C64" s="297"/>
      <c r="D64" s="297"/>
      <c r="E64" s="297"/>
      <c r="F64" s="297"/>
      <c r="G64" s="298">
        <v>0</v>
      </c>
    </row>
    <row r="65" spans="1:7" x14ac:dyDescent="0.2">
      <c r="A65" s="296" t="s">
        <v>219</v>
      </c>
      <c r="B65" s="297"/>
      <c r="C65" s="297"/>
      <c r="D65" s="297"/>
      <c r="E65" s="297"/>
      <c r="F65" s="297"/>
      <c r="G65" s="298">
        <v>37.32</v>
      </c>
    </row>
    <row r="66" spans="1:7" x14ac:dyDescent="0.2">
      <c r="A66" s="296" t="s">
        <v>220</v>
      </c>
      <c r="B66" s="297"/>
      <c r="C66" s="297"/>
      <c r="D66" s="297"/>
      <c r="E66" s="297"/>
      <c r="F66" s="297"/>
      <c r="G66" s="299">
        <f>ROUND(G61+G65,2)</f>
        <v>96.89</v>
      </c>
    </row>
    <row r="67" spans="1:7" x14ac:dyDescent="0.2">
      <c r="A67" s="296" t="s">
        <v>221</v>
      </c>
      <c r="B67" s="297"/>
      <c r="C67" s="297"/>
      <c r="D67" s="297"/>
      <c r="E67" s="297"/>
      <c r="F67" s="297"/>
      <c r="G67" s="298">
        <v>23.81</v>
      </c>
    </row>
    <row r="68" spans="1:7" x14ac:dyDescent="0.2">
      <c r="A68" s="296" t="s">
        <v>222</v>
      </c>
      <c r="B68" s="297"/>
      <c r="C68" s="297"/>
      <c r="D68" s="297"/>
      <c r="E68" s="297"/>
      <c r="F68" s="297"/>
      <c r="G68" s="299">
        <f>ROUND(G66*G67,2)</f>
        <v>2306.9499999999998</v>
      </c>
    </row>
    <row r="69" spans="1:7" x14ac:dyDescent="0.2">
      <c r="A69" s="300"/>
      <c r="B69" s="301"/>
      <c r="C69" s="301"/>
      <c r="D69" s="301"/>
      <c r="E69" s="301"/>
      <c r="F69" s="301"/>
      <c r="G69" s="302"/>
    </row>
    <row r="70" spans="1:7" x14ac:dyDescent="0.2">
      <c r="A70" s="287" t="s">
        <v>1530</v>
      </c>
      <c r="B70" s="288" t="s">
        <v>1554</v>
      </c>
      <c r="C70" s="288"/>
      <c r="D70" s="288"/>
      <c r="E70" s="288"/>
      <c r="F70" s="288"/>
      <c r="G70" s="289"/>
    </row>
    <row r="71" spans="1:7" ht="76.5" x14ac:dyDescent="0.2">
      <c r="A71" s="287" t="s">
        <v>1555</v>
      </c>
      <c r="B71" s="290" t="s">
        <v>1556</v>
      </c>
      <c r="C71" s="291" t="s">
        <v>207</v>
      </c>
      <c r="D71" s="291" t="s">
        <v>40</v>
      </c>
      <c r="E71" s="292"/>
      <c r="F71" s="283"/>
      <c r="G71" s="293"/>
    </row>
    <row r="72" spans="1:7" ht="51" x14ac:dyDescent="0.2">
      <c r="A72" s="294" t="s">
        <v>1394</v>
      </c>
      <c r="B72" s="284" t="s">
        <v>1395</v>
      </c>
      <c r="C72" s="295" t="s">
        <v>207</v>
      </c>
      <c r="D72" s="295" t="s">
        <v>237</v>
      </c>
      <c r="E72" s="292">
        <v>0.28699999999999998</v>
      </c>
      <c r="F72" s="283">
        <v>0.82</v>
      </c>
      <c r="G72" s="293">
        <v>0.24</v>
      </c>
    </row>
    <row r="73" spans="1:7" ht="51" x14ac:dyDescent="0.2">
      <c r="A73" s="294" t="s">
        <v>1396</v>
      </c>
      <c r="B73" s="284" t="s">
        <v>1397</v>
      </c>
      <c r="C73" s="295" t="s">
        <v>207</v>
      </c>
      <c r="D73" s="295" t="s">
        <v>234</v>
      </c>
      <c r="E73" s="292">
        <v>0.11749999999999999</v>
      </c>
      <c r="F73" s="283">
        <v>3.14</v>
      </c>
      <c r="G73" s="293">
        <v>0.37</v>
      </c>
    </row>
    <row r="74" spans="1:7" ht="38.25" x14ac:dyDescent="0.2">
      <c r="A74" s="294" t="s">
        <v>310</v>
      </c>
      <c r="B74" s="284" t="s">
        <v>311</v>
      </c>
      <c r="C74" s="295" t="s">
        <v>207</v>
      </c>
      <c r="D74" s="295" t="s">
        <v>210</v>
      </c>
      <c r="E74" s="292">
        <v>0.1138</v>
      </c>
      <c r="F74" s="283">
        <v>20.07</v>
      </c>
      <c r="G74" s="293">
        <v>2.2799999999999998</v>
      </c>
    </row>
    <row r="75" spans="1:7" ht="25.5" x14ac:dyDescent="0.2">
      <c r="A75" s="294" t="s">
        <v>1676</v>
      </c>
      <c r="B75" s="284" t="s">
        <v>1677</v>
      </c>
      <c r="C75" s="295" t="s">
        <v>207</v>
      </c>
      <c r="D75" s="295" t="s">
        <v>210</v>
      </c>
      <c r="E75" s="292">
        <v>0.4047</v>
      </c>
      <c r="F75" s="283">
        <v>20.45</v>
      </c>
      <c r="G75" s="293">
        <v>8.2799999999999994</v>
      </c>
    </row>
    <row r="76" spans="1:7" x14ac:dyDescent="0.2">
      <c r="A76" s="296" t="s">
        <v>213</v>
      </c>
      <c r="B76" s="297"/>
      <c r="C76" s="297"/>
      <c r="D76" s="297"/>
      <c r="E76" s="297"/>
      <c r="F76" s="297"/>
      <c r="G76" s="298">
        <v>6.32</v>
      </c>
    </row>
    <row r="77" spans="1:7" x14ac:dyDescent="0.2">
      <c r="A77" s="296" t="s">
        <v>214</v>
      </c>
      <c r="B77" s="297"/>
      <c r="C77" s="297"/>
      <c r="D77" s="297"/>
      <c r="E77" s="297"/>
      <c r="F77" s="297"/>
      <c r="G77" s="298">
        <v>4.8499999999999996</v>
      </c>
    </row>
    <row r="78" spans="1:7" x14ac:dyDescent="0.2">
      <c r="A78" s="296" t="s">
        <v>215</v>
      </c>
      <c r="B78" s="297"/>
      <c r="C78" s="297"/>
      <c r="D78" s="297"/>
      <c r="E78" s="297"/>
      <c r="F78" s="297"/>
      <c r="G78" s="299">
        <v>11.17</v>
      </c>
    </row>
    <row r="79" spans="1:7" x14ac:dyDescent="0.2">
      <c r="A79" s="296" t="s">
        <v>2158</v>
      </c>
      <c r="B79" s="297"/>
      <c r="C79" s="297"/>
      <c r="D79" s="297"/>
      <c r="E79" s="297"/>
      <c r="F79" s="297"/>
      <c r="G79" s="298">
        <v>7.2600000000000016</v>
      </c>
    </row>
    <row r="80" spans="1:7" x14ac:dyDescent="0.2">
      <c r="A80" s="296" t="s">
        <v>217</v>
      </c>
      <c r="B80" s="297"/>
      <c r="C80" s="297"/>
      <c r="D80" s="297"/>
      <c r="E80" s="297"/>
      <c r="F80" s="297"/>
      <c r="G80" s="298">
        <v>3.87</v>
      </c>
    </row>
    <row r="81" spans="1:7" x14ac:dyDescent="0.2">
      <c r="A81" s="296" t="s">
        <v>218</v>
      </c>
      <c r="B81" s="297"/>
      <c r="C81" s="297"/>
      <c r="D81" s="297"/>
      <c r="E81" s="297"/>
      <c r="F81" s="297"/>
      <c r="G81" s="298">
        <v>0</v>
      </c>
    </row>
    <row r="82" spans="1:7" x14ac:dyDescent="0.2">
      <c r="A82" s="296" t="s">
        <v>219</v>
      </c>
      <c r="B82" s="297"/>
      <c r="C82" s="297"/>
      <c r="D82" s="297"/>
      <c r="E82" s="297"/>
      <c r="F82" s="297"/>
      <c r="G82" s="298">
        <v>11.13</v>
      </c>
    </row>
    <row r="83" spans="1:7" x14ac:dyDescent="0.2">
      <c r="A83" s="296" t="s">
        <v>220</v>
      </c>
      <c r="B83" s="297"/>
      <c r="C83" s="297"/>
      <c r="D83" s="297"/>
      <c r="E83" s="297"/>
      <c r="F83" s="297"/>
      <c r="G83" s="299">
        <f>ROUND(G78+G82,2)</f>
        <v>22.3</v>
      </c>
    </row>
    <row r="84" spans="1:7" x14ac:dyDescent="0.2">
      <c r="A84" s="296" t="s">
        <v>221</v>
      </c>
      <c r="B84" s="297"/>
      <c r="C84" s="297"/>
      <c r="D84" s="297"/>
      <c r="E84" s="297"/>
      <c r="F84" s="297"/>
      <c r="G84" s="298">
        <v>61.21</v>
      </c>
    </row>
    <row r="85" spans="1:7" x14ac:dyDescent="0.2">
      <c r="A85" s="296" t="s">
        <v>222</v>
      </c>
      <c r="B85" s="297"/>
      <c r="C85" s="297"/>
      <c r="D85" s="297"/>
      <c r="E85" s="297"/>
      <c r="F85" s="297"/>
      <c r="G85" s="299">
        <f>ROUND(G83*G84,2)</f>
        <v>1364.98</v>
      </c>
    </row>
    <row r="86" spans="1:7" x14ac:dyDescent="0.2">
      <c r="A86" s="300"/>
      <c r="B86" s="301"/>
      <c r="C86" s="301"/>
      <c r="D86" s="301"/>
      <c r="E86" s="301"/>
      <c r="F86" s="301"/>
      <c r="G86" s="302"/>
    </row>
    <row r="87" spans="1:7" ht="38.25" x14ac:dyDescent="0.2">
      <c r="A87" s="287" t="s">
        <v>1557</v>
      </c>
      <c r="B87" s="290" t="s">
        <v>1558</v>
      </c>
      <c r="C87" s="291" t="s">
        <v>207</v>
      </c>
      <c r="D87" s="291" t="s">
        <v>38</v>
      </c>
      <c r="E87" s="292"/>
      <c r="F87" s="283"/>
      <c r="G87" s="293"/>
    </row>
    <row r="88" spans="1:7" x14ac:dyDescent="0.2">
      <c r="A88" s="294" t="s">
        <v>288</v>
      </c>
      <c r="B88" s="284" t="s">
        <v>289</v>
      </c>
      <c r="C88" s="295" t="s">
        <v>207</v>
      </c>
      <c r="D88" s="295" t="s">
        <v>210</v>
      </c>
      <c r="E88" s="292">
        <v>0.35410000000000003</v>
      </c>
      <c r="F88" s="283">
        <v>21.66</v>
      </c>
      <c r="G88" s="293">
        <v>7.67</v>
      </c>
    </row>
    <row r="89" spans="1:7" ht="25.5" x14ac:dyDescent="0.2">
      <c r="A89" s="294" t="s">
        <v>246</v>
      </c>
      <c r="B89" s="284" t="s">
        <v>247</v>
      </c>
      <c r="C89" s="295" t="s">
        <v>207</v>
      </c>
      <c r="D89" s="295" t="s">
        <v>210</v>
      </c>
      <c r="E89" s="292">
        <v>2.1957</v>
      </c>
      <c r="F89" s="283">
        <v>19.41</v>
      </c>
      <c r="G89" s="293">
        <v>42.62</v>
      </c>
    </row>
    <row r="90" spans="1:7" x14ac:dyDescent="0.2">
      <c r="A90" s="296" t="s">
        <v>213</v>
      </c>
      <c r="B90" s="297"/>
      <c r="C90" s="297"/>
      <c r="D90" s="297"/>
      <c r="E90" s="297"/>
      <c r="F90" s="297"/>
      <c r="G90" s="298">
        <v>26.8</v>
      </c>
    </row>
    <row r="91" spans="1:7" x14ac:dyDescent="0.2">
      <c r="A91" s="296" t="s">
        <v>214</v>
      </c>
      <c r="B91" s="297"/>
      <c r="C91" s="297"/>
      <c r="D91" s="297"/>
      <c r="E91" s="297"/>
      <c r="F91" s="297"/>
      <c r="G91" s="298">
        <v>23.49</v>
      </c>
    </row>
    <row r="92" spans="1:7" x14ac:dyDescent="0.2">
      <c r="A92" s="296" t="s">
        <v>215</v>
      </c>
      <c r="B92" s="297"/>
      <c r="C92" s="297"/>
      <c r="D92" s="297"/>
      <c r="E92" s="297"/>
      <c r="F92" s="297"/>
      <c r="G92" s="299">
        <v>50.29</v>
      </c>
    </row>
    <row r="93" spans="1:7" x14ac:dyDescent="0.2">
      <c r="A93" s="296" t="s">
        <v>2158</v>
      </c>
      <c r="B93" s="297"/>
      <c r="C93" s="297"/>
      <c r="D93" s="297"/>
      <c r="E93" s="297"/>
      <c r="F93" s="297"/>
      <c r="G93" s="298">
        <v>30.829999999776483</v>
      </c>
    </row>
    <row r="94" spans="1:7" x14ac:dyDescent="0.2">
      <c r="A94" s="296" t="s">
        <v>217</v>
      </c>
      <c r="B94" s="297"/>
      <c r="C94" s="297"/>
      <c r="D94" s="297"/>
      <c r="E94" s="297"/>
      <c r="F94" s="297"/>
      <c r="G94" s="298">
        <v>17.03</v>
      </c>
    </row>
    <row r="95" spans="1:7" x14ac:dyDescent="0.2">
      <c r="A95" s="296" t="s">
        <v>218</v>
      </c>
      <c r="B95" s="297"/>
      <c r="C95" s="297"/>
      <c r="D95" s="297"/>
      <c r="E95" s="297"/>
      <c r="F95" s="297"/>
      <c r="G95" s="298">
        <v>0</v>
      </c>
    </row>
    <row r="96" spans="1:7" x14ac:dyDescent="0.2">
      <c r="A96" s="296" t="s">
        <v>219</v>
      </c>
      <c r="B96" s="297"/>
      <c r="C96" s="297"/>
      <c r="D96" s="297"/>
      <c r="E96" s="297"/>
      <c r="F96" s="297"/>
      <c r="G96" s="298">
        <v>47.860000000000007</v>
      </c>
    </row>
    <row r="97" spans="1:7" x14ac:dyDescent="0.2">
      <c r="A97" s="296" t="s">
        <v>220</v>
      </c>
      <c r="B97" s="297"/>
      <c r="C97" s="297"/>
      <c r="D97" s="297"/>
      <c r="E97" s="297"/>
      <c r="F97" s="297"/>
      <c r="G97" s="299">
        <f>ROUND(G92+G96,2)</f>
        <v>98.15</v>
      </c>
    </row>
    <row r="98" spans="1:7" x14ac:dyDescent="0.2">
      <c r="A98" s="296" t="s">
        <v>221</v>
      </c>
      <c r="B98" s="297"/>
      <c r="C98" s="297"/>
      <c r="D98" s="297"/>
      <c r="E98" s="297"/>
      <c r="F98" s="297"/>
      <c r="G98" s="298">
        <v>5.6</v>
      </c>
    </row>
    <row r="99" spans="1:7" x14ac:dyDescent="0.2">
      <c r="A99" s="296" t="s">
        <v>222</v>
      </c>
      <c r="B99" s="297"/>
      <c r="C99" s="297"/>
      <c r="D99" s="297"/>
      <c r="E99" s="297"/>
      <c r="F99" s="297"/>
      <c r="G99" s="299">
        <f>ROUND(G97*G98,2)</f>
        <v>549.64</v>
      </c>
    </row>
    <row r="100" spans="1:7" x14ac:dyDescent="0.2">
      <c r="A100" s="300"/>
      <c r="B100" s="301"/>
      <c r="C100" s="301"/>
      <c r="D100" s="301"/>
      <c r="E100" s="301"/>
      <c r="F100" s="301"/>
      <c r="G100" s="302"/>
    </row>
    <row r="101" spans="1:7" ht="51" x14ac:dyDescent="0.2">
      <c r="A101" s="287" t="s">
        <v>1559</v>
      </c>
      <c r="B101" s="290" t="s">
        <v>1560</v>
      </c>
      <c r="C101" s="291" t="s">
        <v>207</v>
      </c>
      <c r="D101" s="291" t="s">
        <v>37</v>
      </c>
      <c r="E101" s="292"/>
      <c r="F101" s="283"/>
      <c r="G101" s="293"/>
    </row>
    <row r="102" spans="1:7" ht="51" x14ac:dyDescent="0.2">
      <c r="A102" s="294" t="s">
        <v>1394</v>
      </c>
      <c r="B102" s="284" t="s">
        <v>1395</v>
      </c>
      <c r="C102" s="295" t="s">
        <v>207</v>
      </c>
      <c r="D102" s="295" t="s">
        <v>237</v>
      </c>
      <c r="E102" s="292">
        <v>6.0299999999999999E-2</v>
      </c>
      <c r="F102" s="283">
        <v>0.82</v>
      </c>
      <c r="G102" s="293">
        <v>0.05</v>
      </c>
    </row>
    <row r="103" spans="1:7" ht="51" x14ac:dyDescent="0.2">
      <c r="A103" s="294" t="s">
        <v>1396</v>
      </c>
      <c r="B103" s="284" t="s">
        <v>1397</v>
      </c>
      <c r="C103" s="295" t="s">
        <v>207</v>
      </c>
      <c r="D103" s="295" t="s">
        <v>234</v>
      </c>
      <c r="E103" s="292">
        <v>7.8799999999999995E-2</v>
      </c>
      <c r="F103" s="283">
        <v>3.14</v>
      </c>
      <c r="G103" s="293">
        <v>0.25</v>
      </c>
    </row>
    <row r="104" spans="1:7" ht="25.5" x14ac:dyDescent="0.2">
      <c r="A104" s="294" t="s">
        <v>1678</v>
      </c>
      <c r="B104" s="284" t="s">
        <v>1679</v>
      </c>
      <c r="C104" s="295" t="s">
        <v>207</v>
      </c>
      <c r="D104" s="295" t="s">
        <v>210</v>
      </c>
      <c r="E104" s="292">
        <v>3.2300000000000002E-2</v>
      </c>
      <c r="F104" s="283">
        <v>21.58</v>
      </c>
      <c r="G104" s="293">
        <v>0.7</v>
      </c>
    </row>
    <row r="105" spans="1:7" ht="25.5" x14ac:dyDescent="0.2">
      <c r="A105" s="294" t="s">
        <v>246</v>
      </c>
      <c r="B105" s="284" t="s">
        <v>247</v>
      </c>
      <c r="C105" s="295" t="s">
        <v>207</v>
      </c>
      <c r="D105" s="295" t="s">
        <v>210</v>
      </c>
      <c r="E105" s="292">
        <v>0.1085</v>
      </c>
      <c r="F105" s="283">
        <v>19.41</v>
      </c>
      <c r="G105" s="293">
        <v>2.11</v>
      </c>
    </row>
    <row r="106" spans="1:7" x14ac:dyDescent="0.2">
      <c r="A106" s="296" t="s">
        <v>213</v>
      </c>
      <c r="B106" s="297"/>
      <c r="C106" s="297"/>
      <c r="D106" s="297"/>
      <c r="E106" s="297"/>
      <c r="F106" s="297"/>
      <c r="G106" s="298">
        <v>1.5</v>
      </c>
    </row>
    <row r="107" spans="1:7" x14ac:dyDescent="0.2">
      <c r="A107" s="296" t="s">
        <v>214</v>
      </c>
      <c r="B107" s="297"/>
      <c r="C107" s="297"/>
      <c r="D107" s="297"/>
      <c r="E107" s="297"/>
      <c r="F107" s="297"/>
      <c r="G107" s="298">
        <v>1.6</v>
      </c>
    </row>
    <row r="108" spans="1:7" x14ac:dyDescent="0.2">
      <c r="A108" s="296" t="s">
        <v>215</v>
      </c>
      <c r="B108" s="297"/>
      <c r="C108" s="297"/>
      <c r="D108" s="297"/>
      <c r="E108" s="297"/>
      <c r="F108" s="297"/>
      <c r="G108" s="299">
        <v>3.1</v>
      </c>
    </row>
    <row r="109" spans="1:7" x14ac:dyDescent="0.2">
      <c r="A109" s="296" t="s">
        <v>2158</v>
      </c>
      <c r="B109" s="297"/>
      <c r="C109" s="297"/>
      <c r="D109" s="297"/>
      <c r="E109" s="297"/>
      <c r="F109" s="297"/>
      <c r="G109" s="298">
        <v>1.7399999997764826</v>
      </c>
    </row>
    <row r="110" spans="1:7" x14ac:dyDescent="0.2">
      <c r="A110" s="296" t="s">
        <v>217</v>
      </c>
      <c r="B110" s="297"/>
      <c r="C110" s="297"/>
      <c r="D110" s="297"/>
      <c r="E110" s="297"/>
      <c r="F110" s="297"/>
      <c r="G110" s="298">
        <v>1.01</v>
      </c>
    </row>
    <row r="111" spans="1:7" x14ac:dyDescent="0.2">
      <c r="A111" s="296" t="s">
        <v>218</v>
      </c>
      <c r="B111" s="297"/>
      <c r="C111" s="297"/>
      <c r="D111" s="297"/>
      <c r="E111" s="297"/>
      <c r="F111" s="297"/>
      <c r="G111" s="298">
        <v>0</v>
      </c>
    </row>
    <row r="112" spans="1:7" x14ac:dyDescent="0.2">
      <c r="A112" s="296" t="s">
        <v>219</v>
      </c>
      <c r="B112" s="297"/>
      <c r="C112" s="297"/>
      <c r="D112" s="297"/>
      <c r="E112" s="297"/>
      <c r="F112" s="297"/>
      <c r="G112" s="298">
        <v>2.7499999999999996</v>
      </c>
    </row>
    <row r="113" spans="1:7" x14ac:dyDescent="0.2">
      <c r="A113" s="296" t="s">
        <v>220</v>
      </c>
      <c r="B113" s="297"/>
      <c r="C113" s="297"/>
      <c r="D113" s="297"/>
      <c r="E113" s="297"/>
      <c r="F113" s="297"/>
      <c r="G113" s="299">
        <f>ROUND(G108+G112,2)</f>
        <v>5.85</v>
      </c>
    </row>
    <row r="114" spans="1:7" x14ac:dyDescent="0.2">
      <c r="A114" s="296" t="s">
        <v>221</v>
      </c>
      <c r="B114" s="297"/>
      <c r="C114" s="297"/>
      <c r="D114" s="297"/>
      <c r="E114" s="297"/>
      <c r="F114" s="297"/>
      <c r="G114" s="298">
        <v>95</v>
      </c>
    </row>
    <row r="115" spans="1:7" x14ac:dyDescent="0.2">
      <c r="A115" s="296" t="s">
        <v>222</v>
      </c>
      <c r="B115" s="297"/>
      <c r="C115" s="297"/>
      <c r="D115" s="297"/>
      <c r="E115" s="297"/>
      <c r="F115" s="297"/>
      <c r="G115" s="299">
        <f>ROUND(G113*G114,2)</f>
        <v>555.75</v>
      </c>
    </row>
    <row r="116" spans="1:7" x14ac:dyDescent="0.2">
      <c r="A116" s="300"/>
      <c r="B116" s="301"/>
      <c r="C116" s="301"/>
      <c r="D116" s="301"/>
      <c r="E116" s="301"/>
      <c r="F116" s="301"/>
      <c r="G116" s="302"/>
    </row>
    <row r="117" spans="1:7" ht="51" x14ac:dyDescent="0.2">
      <c r="A117" s="287" t="s">
        <v>1561</v>
      </c>
      <c r="B117" s="290" t="s">
        <v>1562</v>
      </c>
      <c r="C117" s="291" t="s">
        <v>207</v>
      </c>
      <c r="D117" s="291" t="s">
        <v>37</v>
      </c>
      <c r="E117" s="292"/>
      <c r="F117" s="283"/>
      <c r="G117" s="293"/>
    </row>
    <row r="118" spans="1:7" ht="25.5" x14ac:dyDescent="0.2">
      <c r="A118" s="294" t="s">
        <v>246</v>
      </c>
      <c r="B118" s="284" t="s">
        <v>247</v>
      </c>
      <c r="C118" s="295" t="s">
        <v>207</v>
      </c>
      <c r="D118" s="295" t="s">
        <v>210</v>
      </c>
      <c r="E118" s="292">
        <v>0.1153</v>
      </c>
      <c r="F118" s="283">
        <v>19.41</v>
      </c>
      <c r="G118" s="293">
        <v>2.2400000000000002</v>
      </c>
    </row>
    <row r="119" spans="1:7" ht="25.5" x14ac:dyDescent="0.2">
      <c r="A119" s="294" t="s">
        <v>1216</v>
      </c>
      <c r="B119" s="284" t="s">
        <v>1217</v>
      </c>
      <c r="C119" s="295" t="s">
        <v>207</v>
      </c>
      <c r="D119" s="295" t="s">
        <v>210</v>
      </c>
      <c r="E119" s="292">
        <v>4.0800000000000003E-2</v>
      </c>
      <c r="F119" s="283">
        <v>21.08</v>
      </c>
      <c r="G119" s="293">
        <v>0.86</v>
      </c>
    </row>
    <row r="120" spans="1:7" x14ac:dyDescent="0.2">
      <c r="A120" s="296" t="s">
        <v>213</v>
      </c>
      <c r="B120" s="297"/>
      <c r="C120" s="297"/>
      <c r="D120" s="297"/>
      <c r="E120" s="297"/>
      <c r="F120" s="297"/>
      <c r="G120" s="298">
        <v>1.6800000000000002</v>
      </c>
    </row>
    <row r="121" spans="1:7" x14ac:dyDescent="0.2">
      <c r="A121" s="296" t="s">
        <v>214</v>
      </c>
      <c r="B121" s="297"/>
      <c r="C121" s="297"/>
      <c r="D121" s="297"/>
      <c r="E121" s="297"/>
      <c r="F121" s="297"/>
      <c r="G121" s="298">
        <v>1.42</v>
      </c>
    </row>
    <row r="122" spans="1:7" x14ac:dyDescent="0.2">
      <c r="A122" s="296" t="s">
        <v>215</v>
      </c>
      <c r="B122" s="297"/>
      <c r="C122" s="297"/>
      <c r="D122" s="297"/>
      <c r="E122" s="297"/>
      <c r="F122" s="297"/>
      <c r="G122" s="299">
        <v>3.1</v>
      </c>
    </row>
    <row r="123" spans="1:7" x14ac:dyDescent="0.2">
      <c r="A123" s="296" t="s">
        <v>2158</v>
      </c>
      <c r="B123" s="297"/>
      <c r="C123" s="297"/>
      <c r="D123" s="297"/>
      <c r="E123" s="297"/>
      <c r="F123" s="297"/>
      <c r="G123" s="298">
        <v>1.9200000002235174</v>
      </c>
    </row>
    <row r="124" spans="1:7" x14ac:dyDescent="0.2">
      <c r="A124" s="296" t="s">
        <v>217</v>
      </c>
      <c r="B124" s="297"/>
      <c r="C124" s="297"/>
      <c r="D124" s="297"/>
      <c r="E124" s="297"/>
      <c r="F124" s="297"/>
      <c r="G124" s="298">
        <v>1.06</v>
      </c>
    </row>
    <row r="125" spans="1:7" x14ac:dyDescent="0.2">
      <c r="A125" s="296" t="s">
        <v>218</v>
      </c>
      <c r="B125" s="297"/>
      <c r="C125" s="297"/>
      <c r="D125" s="297"/>
      <c r="E125" s="297"/>
      <c r="F125" s="297"/>
      <c r="G125" s="298">
        <v>0</v>
      </c>
    </row>
    <row r="126" spans="1:7" x14ac:dyDescent="0.2">
      <c r="A126" s="296" t="s">
        <v>219</v>
      </c>
      <c r="B126" s="297"/>
      <c r="C126" s="297"/>
      <c r="D126" s="297"/>
      <c r="E126" s="297"/>
      <c r="F126" s="297"/>
      <c r="G126" s="298">
        <v>2.98</v>
      </c>
    </row>
    <row r="127" spans="1:7" x14ac:dyDescent="0.2">
      <c r="A127" s="296" t="s">
        <v>220</v>
      </c>
      <c r="B127" s="297"/>
      <c r="C127" s="297"/>
      <c r="D127" s="297"/>
      <c r="E127" s="297"/>
      <c r="F127" s="297"/>
      <c r="G127" s="299">
        <f>ROUND(G122+G126,2)</f>
        <v>6.08</v>
      </c>
    </row>
    <row r="128" spans="1:7" x14ac:dyDescent="0.2">
      <c r="A128" s="296" t="s">
        <v>221</v>
      </c>
      <c r="B128" s="297"/>
      <c r="C128" s="297"/>
      <c r="D128" s="297"/>
      <c r="E128" s="297"/>
      <c r="F128" s="297"/>
      <c r="G128" s="298">
        <v>40</v>
      </c>
    </row>
    <row r="129" spans="1:7" x14ac:dyDescent="0.2">
      <c r="A129" s="296" t="s">
        <v>222</v>
      </c>
      <c r="B129" s="297"/>
      <c r="C129" s="297"/>
      <c r="D129" s="297"/>
      <c r="E129" s="297"/>
      <c r="F129" s="297"/>
      <c r="G129" s="299">
        <f>ROUND(G127*G128,2)</f>
        <v>243.2</v>
      </c>
    </row>
    <row r="130" spans="1:7" x14ac:dyDescent="0.2">
      <c r="A130" s="300"/>
      <c r="B130" s="301"/>
      <c r="C130" s="301"/>
      <c r="D130" s="301"/>
      <c r="E130" s="301"/>
      <c r="F130" s="301"/>
      <c r="G130" s="302"/>
    </row>
    <row r="131" spans="1:7" ht="51" x14ac:dyDescent="0.2">
      <c r="A131" s="287" t="s">
        <v>127</v>
      </c>
      <c r="B131" s="290" t="s">
        <v>128</v>
      </c>
      <c r="C131" s="291" t="s">
        <v>207</v>
      </c>
      <c r="D131" s="291" t="s">
        <v>129</v>
      </c>
      <c r="E131" s="292"/>
      <c r="F131" s="283"/>
      <c r="G131" s="293"/>
    </row>
    <row r="132" spans="1:7" ht="76.5" x14ac:dyDescent="0.2">
      <c r="A132" s="294" t="s">
        <v>264</v>
      </c>
      <c r="B132" s="284" t="s">
        <v>265</v>
      </c>
      <c r="C132" s="295" t="s">
        <v>207</v>
      </c>
      <c r="D132" s="295" t="s">
        <v>234</v>
      </c>
      <c r="E132" s="292">
        <v>1.3899999999999999E-2</v>
      </c>
      <c r="F132" s="283">
        <v>184.84</v>
      </c>
      <c r="G132" s="293">
        <v>2.57</v>
      </c>
    </row>
    <row r="133" spans="1:7" ht="76.5" x14ac:dyDescent="0.2">
      <c r="A133" s="294" t="s">
        <v>266</v>
      </c>
      <c r="B133" s="284" t="s">
        <v>267</v>
      </c>
      <c r="C133" s="295" t="s">
        <v>207</v>
      </c>
      <c r="D133" s="295" t="s">
        <v>237</v>
      </c>
      <c r="E133" s="292">
        <v>6.0000000000000001E-3</v>
      </c>
      <c r="F133" s="283">
        <v>59.14</v>
      </c>
      <c r="G133" s="293">
        <v>0.35</v>
      </c>
    </row>
    <row r="134" spans="1:7" x14ac:dyDescent="0.2">
      <c r="A134" s="296" t="s">
        <v>213</v>
      </c>
      <c r="B134" s="297"/>
      <c r="C134" s="297"/>
      <c r="D134" s="297"/>
      <c r="E134" s="297"/>
      <c r="F134" s="297"/>
      <c r="G134" s="298">
        <v>0.28000000000000003</v>
      </c>
    </row>
    <row r="135" spans="1:7" x14ac:dyDescent="0.2">
      <c r="A135" s="296" t="s">
        <v>214</v>
      </c>
      <c r="B135" s="297"/>
      <c r="C135" s="297"/>
      <c r="D135" s="297"/>
      <c r="E135" s="297"/>
      <c r="F135" s="297"/>
      <c r="G135" s="298">
        <v>2.6399999999999997</v>
      </c>
    </row>
    <row r="136" spans="1:7" x14ac:dyDescent="0.2">
      <c r="A136" s="296" t="s">
        <v>215</v>
      </c>
      <c r="B136" s="297"/>
      <c r="C136" s="297"/>
      <c r="D136" s="297"/>
      <c r="E136" s="297"/>
      <c r="F136" s="297"/>
      <c r="G136" s="299">
        <v>2.92</v>
      </c>
    </row>
    <row r="137" spans="1:7" x14ac:dyDescent="0.2">
      <c r="A137" s="296" t="s">
        <v>2158</v>
      </c>
      <c r="B137" s="297"/>
      <c r="C137" s="297"/>
      <c r="D137" s="297"/>
      <c r="E137" s="297"/>
      <c r="F137" s="297"/>
      <c r="G137" s="298">
        <v>0.33</v>
      </c>
    </row>
    <row r="138" spans="1:7" x14ac:dyDescent="0.2">
      <c r="A138" s="296" t="s">
        <v>217</v>
      </c>
      <c r="B138" s="297"/>
      <c r="C138" s="297"/>
      <c r="D138" s="297"/>
      <c r="E138" s="297"/>
      <c r="F138" s="297"/>
      <c r="G138" s="298">
        <v>0.68000000000000027</v>
      </c>
    </row>
    <row r="139" spans="1:7" x14ac:dyDescent="0.2">
      <c r="A139" s="296" t="s">
        <v>218</v>
      </c>
      <c r="B139" s="297"/>
      <c r="C139" s="297"/>
      <c r="D139" s="297"/>
      <c r="E139" s="297"/>
      <c r="F139" s="297"/>
      <c r="G139" s="298">
        <v>0</v>
      </c>
    </row>
    <row r="140" spans="1:7" x14ac:dyDescent="0.2">
      <c r="A140" s="296" t="s">
        <v>219</v>
      </c>
      <c r="B140" s="297"/>
      <c r="C140" s="297"/>
      <c r="D140" s="297"/>
      <c r="E140" s="297"/>
      <c r="F140" s="297"/>
      <c r="G140" s="298">
        <v>1.0100000000000002</v>
      </c>
    </row>
    <row r="141" spans="1:7" x14ac:dyDescent="0.2">
      <c r="A141" s="296" t="s">
        <v>220</v>
      </c>
      <c r="B141" s="297"/>
      <c r="C141" s="297"/>
      <c r="D141" s="297"/>
      <c r="E141" s="297"/>
      <c r="F141" s="297"/>
      <c r="G141" s="299">
        <f>ROUND(G136+G140,2)</f>
        <v>3.93</v>
      </c>
    </row>
    <row r="142" spans="1:7" x14ac:dyDescent="0.2">
      <c r="A142" s="296" t="s">
        <v>221</v>
      </c>
      <c r="B142" s="297"/>
      <c r="C142" s="297"/>
      <c r="D142" s="297"/>
      <c r="E142" s="297"/>
      <c r="F142" s="297"/>
      <c r="G142" s="298">
        <v>205.85</v>
      </c>
    </row>
    <row r="143" spans="1:7" x14ac:dyDescent="0.2">
      <c r="A143" s="296" t="s">
        <v>222</v>
      </c>
      <c r="B143" s="297"/>
      <c r="C143" s="297"/>
      <c r="D143" s="297"/>
      <c r="E143" s="297"/>
      <c r="F143" s="297"/>
      <c r="G143" s="299">
        <f>ROUND(G141*G142,2)</f>
        <v>808.99</v>
      </c>
    </row>
    <row r="144" spans="1:7" x14ac:dyDescent="0.2">
      <c r="A144" s="300"/>
      <c r="B144" s="301"/>
      <c r="C144" s="301"/>
      <c r="D144" s="301"/>
      <c r="E144" s="301"/>
      <c r="F144" s="301"/>
      <c r="G144" s="302"/>
    </row>
    <row r="145" spans="1:7" ht="76.5" x14ac:dyDescent="0.2">
      <c r="A145" s="287" t="s">
        <v>417</v>
      </c>
      <c r="B145" s="290" t="s">
        <v>418</v>
      </c>
      <c r="C145" s="291" t="s">
        <v>207</v>
      </c>
      <c r="D145" s="291" t="s">
        <v>38</v>
      </c>
      <c r="E145" s="292"/>
      <c r="F145" s="283"/>
      <c r="G145" s="293"/>
    </row>
    <row r="146" spans="1:7" ht="51" x14ac:dyDescent="0.2">
      <c r="A146" s="294" t="s">
        <v>1042</v>
      </c>
      <c r="B146" s="284" t="s">
        <v>1043</v>
      </c>
      <c r="C146" s="295" t="s">
        <v>207</v>
      </c>
      <c r="D146" s="295" t="s">
        <v>234</v>
      </c>
      <c r="E146" s="292">
        <v>8.3000000000000001E-3</v>
      </c>
      <c r="F146" s="283">
        <v>210.56</v>
      </c>
      <c r="G146" s="293">
        <v>1.75</v>
      </c>
    </row>
    <row r="147" spans="1:7" ht="51" x14ac:dyDescent="0.2">
      <c r="A147" s="294" t="s">
        <v>1044</v>
      </c>
      <c r="B147" s="284" t="s">
        <v>1045</v>
      </c>
      <c r="C147" s="295" t="s">
        <v>207</v>
      </c>
      <c r="D147" s="295" t="s">
        <v>237</v>
      </c>
      <c r="E147" s="292">
        <v>1.5100000000000001E-2</v>
      </c>
      <c r="F147" s="283">
        <v>85.98</v>
      </c>
      <c r="G147" s="293">
        <v>1.3</v>
      </c>
    </row>
    <row r="148" spans="1:7" ht="76.5" x14ac:dyDescent="0.2">
      <c r="A148" s="294" t="s">
        <v>264</v>
      </c>
      <c r="B148" s="284" t="s">
        <v>265</v>
      </c>
      <c r="C148" s="295" t="s">
        <v>207</v>
      </c>
      <c r="D148" s="295" t="s">
        <v>234</v>
      </c>
      <c r="E148" s="292">
        <v>2.6700000000000002E-2</v>
      </c>
      <c r="F148" s="283">
        <v>184.84</v>
      </c>
      <c r="G148" s="293">
        <v>4.9400000000000004</v>
      </c>
    </row>
    <row r="149" spans="1:7" ht="76.5" x14ac:dyDescent="0.2">
      <c r="A149" s="294" t="s">
        <v>266</v>
      </c>
      <c r="B149" s="284" t="s">
        <v>267</v>
      </c>
      <c r="C149" s="295" t="s">
        <v>207</v>
      </c>
      <c r="D149" s="295" t="s">
        <v>237</v>
      </c>
      <c r="E149" s="292">
        <v>2.0299999999999999E-2</v>
      </c>
      <c r="F149" s="283">
        <v>59.14</v>
      </c>
      <c r="G149" s="293">
        <v>1.2</v>
      </c>
    </row>
    <row r="150" spans="1:7" x14ac:dyDescent="0.2">
      <c r="A150" s="296" t="s">
        <v>213</v>
      </c>
      <c r="B150" s="297"/>
      <c r="C150" s="297"/>
      <c r="D150" s="297"/>
      <c r="E150" s="297"/>
      <c r="F150" s="297"/>
      <c r="G150" s="298">
        <v>1.0900000000000001</v>
      </c>
    </row>
    <row r="151" spans="1:7" x14ac:dyDescent="0.2">
      <c r="A151" s="296" t="s">
        <v>214</v>
      </c>
      <c r="B151" s="297"/>
      <c r="C151" s="297"/>
      <c r="D151" s="297"/>
      <c r="E151" s="297"/>
      <c r="F151" s="297"/>
      <c r="G151" s="298">
        <v>8.09</v>
      </c>
    </row>
    <row r="152" spans="1:7" x14ac:dyDescent="0.2">
      <c r="A152" s="296" t="s">
        <v>215</v>
      </c>
      <c r="B152" s="297"/>
      <c r="C152" s="297"/>
      <c r="D152" s="297"/>
      <c r="E152" s="297"/>
      <c r="F152" s="297"/>
      <c r="G152" s="299">
        <v>9.18</v>
      </c>
    </row>
    <row r="153" spans="1:7" x14ac:dyDescent="0.2">
      <c r="A153" s="296" t="s">
        <v>2158</v>
      </c>
      <c r="B153" s="297"/>
      <c r="C153" s="297"/>
      <c r="D153" s="297"/>
      <c r="E153" s="297"/>
      <c r="F153" s="297"/>
      <c r="G153" s="298">
        <v>1.25</v>
      </c>
    </row>
    <row r="154" spans="1:7" x14ac:dyDescent="0.2">
      <c r="A154" s="296" t="s">
        <v>217</v>
      </c>
      <c r="B154" s="297"/>
      <c r="C154" s="297"/>
      <c r="D154" s="297"/>
      <c r="E154" s="297"/>
      <c r="F154" s="297"/>
      <c r="G154" s="298">
        <v>2.1999999997764825</v>
      </c>
    </row>
    <row r="155" spans="1:7" x14ac:dyDescent="0.2">
      <c r="A155" s="296" t="s">
        <v>218</v>
      </c>
      <c r="B155" s="297"/>
      <c r="C155" s="297"/>
      <c r="D155" s="297"/>
      <c r="E155" s="297"/>
      <c r="F155" s="297"/>
      <c r="G155" s="298">
        <v>0</v>
      </c>
    </row>
    <row r="156" spans="1:7" x14ac:dyDescent="0.2">
      <c r="A156" s="296" t="s">
        <v>219</v>
      </c>
      <c r="B156" s="297"/>
      <c r="C156" s="297"/>
      <c r="D156" s="297"/>
      <c r="E156" s="297"/>
      <c r="F156" s="297"/>
      <c r="G156" s="298">
        <v>3.4500000000000011</v>
      </c>
    </row>
    <row r="157" spans="1:7" x14ac:dyDescent="0.2">
      <c r="A157" s="296" t="s">
        <v>220</v>
      </c>
      <c r="B157" s="297"/>
      <c r="C157" s="297"/>
      <c r="D157" s="297"/>
      <c r="E157" s="297"/>
      <c r="F157" s="297"/>
      <c r="G157" s="299">
        <f>ROUND(G152+G156,2)</f>
        <v>12.63</v>
      </c>
    </row>
    <row r="158" spans="1:7" x14ac:dyDescent="0.2">
      <c r="A158" s="296" t="s">
        <v>221</v>
      </c>
      <c r="B158" s="297"/>
      <c r="C158" s="297"/>
      <c r="D158" s="297"/>
      <c r="E158" s="297"/>
      <c r="F158" s="297"/>
      <c r="G158" s="298">
        <v>85.77</v>
      </c>
    </row>
    <row r="159" spans="1:7" x14ac:dyDescent="0.2">
      <c r="A159" s="296" t="s">
        <v>222</v>
      </c>
      <c r="B159" s="297"/>
      <c r="C159" s="297"/>
      <c r="D159" s="297"/>
      <c r="E159" s="297"/>
      <c r="F159" s="297"/>
      <c r="G159" s="299">
        <f>ROUND(G157*G158,2)</f>
        <v>1083.28</v>
      </c>
    </row>
    <row r="160" spans="1:7" x14ac:dyDescent="0.2">
      <c r="A160" s="300"/>
      <c r="B160" s="301"/>
      <c r="C160" s="301"/>
      <c r="D160" s="301"/>
      <c r="E160" s="301"/>
      <c r="F160" s="301"/>
      <c r="G160" s="302"/>
    </row>
    <row r="161" spans="1:7" ht="51" x14ac:dyDescent="0.2">
      <c r="A161" s="287" t="s">
        <v>419</v>
      </c>
      <c r="B161" s="290" t="s">
        <v>420</v>
      </c>
      <c r="C161" s="291" t="s">
        <v>207</v>
      </c>
      <c r="D161" s="291" t="s">
        <v>38</v>
      </c>
      <c r="E161" s="292"/>
      <c r="F161" s="283"/>
      <c r="G161" s="293"/>
    </row>
    <row r="162" spans="1:7" ht="38.25" x14ac:dyDescent="0.2">
      <c r="A162" s="294" t="s">
        <v>1174</v>
      </c>
      <c r="B162" s="284" t="s">
        <v>1175</v>
      </c>
      <c r="C162" s="295" t="s">
        <v>207</v>
      </c>
      <c r="D162" s="295" t="s">
        <v>234</v>
      </c>
      <c r="E162" s="292">
        <v>1.137</v>
      </c>
      <c r="F162" s="283">
        <v>21.43</v>
      </c>
      <c r="G162" s="293">
        <v>24.37</v>
      </c>
    </row>
    <row r="163" spans="1:7" ht="38.25" x14ac:dyDescent="0.2">
      <c r="A163" s="294" t="s">
        <v>1176</v>
      </c>
      <c r="B163" s="284" t="s">
        <v>1177</v>
      </c>
      <c r="C163" s="295" t="s">
        <v>207</v>
      </c>
      <c r="D163" s="295" t="s">
        <v>237</v>
      </c>
      <c r="E163" s="292">
        <v>0.86950000000000005</v>
      </c>
      <c r="F163" s="283">
        <v>20.94</v>
      </c>
      <c r="G163" s="293">
        <v>18.21</v>
      </c>
    </row>
    <row r="164" spans="1:7" x14ac:dyDescent="0.2">
      <c r="A164" s="294" t="s">
        <v>288</v>
      </c>
      <c r="B164" s="284" t="s">
        <v>289</v>
      </c>
      <c r="C164" s="295" t="s">
        <v>207</v>
      </c>
      <c r="D164" s="295" t="s">
        <v>210</v>
      </c>
      <c r="E164" s="292">
        <v>7.22E-2</v>
      </c>
      <c r="F164" s="283">
        <v>21.66</v>
      </c>
      <c r="G164" s="293">
        <v>1.56</v>
      </c>
    </row>
    <row r="165" spans="1:7" ht="25.5" x14ac:dyDescent="0.2">
      <c r="A165" s="294" t="s">
        <v>246</v>
      </c>
      <c r="B165" s="284" t="s">
        <v>247</v>
      </c>
      <c r="C165" s="295" t="s">
        <v>207</v>
      </c>
      <c r="D165" s="295" t="s">
        <v>210</v>
      </c>
      <c r="E165" s="292">
        <v>0.44790000000000002</v>
      </c>
      <c r="F165" s="283">
        <v>19.41</v>
      </c>
      <c r="G165" s="293">
        <v>8.69</v>
      </c>
    </row>
    <row r="166" spans="1:7" ht="51" x14ac:dyDescent="0.2">
      <c r="A166" s="294" t="s">
        <v>1178</v>
      </c>
      <c r="B166" s="284" t="s">
        <v>1179</v>
      </c>
      <c r="C166" s="295" t="s">
        <v>207</v>
      </c>
      <c r="D166" s="295" t="s">
        <v>234</v>
      </c>
      <c r="E166" s="292">
        <v>1.137</v>
      </c>
      <c r="F166" s="283">
        <v>32.86</v>
      </c>
      <c r="G166" s="293">
        <v>37.36</v>
      </c>
    </row>
    <row r="167" spans="1:7" ht="51" x14ac:dyDescent="0.2">
      <c r="A167" s="294" t="s">
        <v>1180</v>
      </c>
      <c r="B167" s="284" t="s">
        <v>1181</v>
      </c>
      <c r="C167" s="295" t="s">
        <v>207</v>
      </c>
      <c r="D167" s="295" t="s">
        <v>237</v>
      </c>
      <c r="E167" s="292">
        <v>0.86950000000000005</v>
      </c>
      <c r="F167" s="283">
        <v>8.91</v>
      </c>
      <c r="G167" s="293">
        <v>7.75</v>
      </c>
    </row>
    <row r="168" spans="1:7" x14ac:dyDescent="0.2">
      <c r="A168" s="296" t="s">
        <v>213</v>
      </c>
      <c r="B168" s="297"/>
      <c r="C168" s="297"/>
      <c r="D168" s="297"/>
      <c r="E168" s="297"/>
      <c r="F168" s="297"/>
      <c r="G168" s="298">
        <v>30.39</v>
      </c>
    </row>
    <row r="169" spans="1:7" x14ac:dyDescent="0.2">
      <c r="A169" s="296" t="s">
        <v>214</v>
      </c>
      <c r="B169" s="297"/>
      <c r="C169" s="297"/>
      <c r="D169" s="297"/>
      <c r="E169" s="297"/>
      <c r="F169" s="297"/>
      <c r="G169" s="298">
        <v>67.55</v>
      </c>
    </row>
    <row r="170" spans="1:7" x14ac:dyDescent="0.2">
      <c r="A170" s="296" t="s">
        <v>215</v>
      </c>
      <c r="B170" s="297"/>
      <c r="C170" s="297"/>
      <c r="D170" s="297"/>
      <c r="E170" s="297"/>
      <c r="F170" s="297"/>
      <c r="G170" s="299">
        <v>97.94</v>
      </c>
    </row>
    <row r="171" spans="1:7" x14ac:dyDescent="0.2">
      <c r="A171" s="296" t="s">
        <v>2158</v>
      </c>
      <c r="B171" s="297"/>
      <c r="C171" s="297"/>
      <c r="D171" s="297"/>
      <c r="E171" s="297"/>
      <c r="F171" s="297"/>
      <c r="G171" s="298">
        <v>34.950000000000017</v>
      </c>
    </row>
    <row r="172" spans="1:7" x14ac:dyDescent="0.2">
      <c r="A172" s="296" t="s">
        <v>217</v>
      </c>
      <c r="B172" s="297"/>
      <c r="C172" s="297"/>
      <c r="D172" s="297"/>
      <c r="E172" s="297"/>
      <c r="F172" s="297"/>
      <c r="G172" s="298">
        <v>27.91</v>
      </c>
    </row>
    <row r="173" spans="1:7" x14ac:dyDescent="0.2">
      <c r="A173" s="296" t="s">
        <v>218</v>
      </c>
      <c r="B173" s="297"/>
      <c r="C173" s="297"/>
      <c r="D173" s="297"/>
      <c r="E173" s="297"/>
      <c r="F173" s="297"/>
      <c r="G173" s="298">
        <v>0</v>
      </c>
    </row>
    <row r="174" spans="1:7" x14ac:dyDescent="0.2">
      <c r="A174" s="296" t="s">
        <v>219</v>
      </c>
      <c r="B174" s="297"/>
      <c r="C174" s="297"/>
      <c r="D174" s="297"/>
      <c r="E174" s="297"/>
      <c r="F174" s="297"/>
      <c r="G174" s="298">
        <v>62.860000000000014</v>
      </c>
    </row>
    <row r="175" spans="1:7" x14ac:dyDescent="0.2">
      <c r="A175" s="296" t="s">
        <v>220</v>
      </c>
      <c r="B175" s="297"/>
      <c r="C175" s="297"/>
      <c r="D175" s="297"/>
      <c r="E175" s="297"/>
      <c r="F175" s="297"/>
      <c r="G175" s="299">
        <f>ROUND(G170+G174,2)</f>
        <v>160.80000000000001</v>
      </c>
    </row>
    <row r="176" spans="1:7" x14ac:dyDescent="0.2">
      <c r="A176" s="296" t="s">
        <v>221</v>
      </c>
      <c r="B176" s="297"/>
      <c r="C176" s="297"/>
      <c r="D176" s="297"/>
      <c r="E176" s="297"/>
      <c r="F176" s="297"/>
      <c r="G176" s="298">
        <v>6</v>
      </c>
    </row>
    <row r="177" spans="1:7" x14ac:dyDescent="0.2">
      <c r="A177" s="296" t="s">
        <v>222</v>
      </c>
      <c r="B177" s="297"/>
      <c r="C177" s="297"/>
      <c r="D177" s="297"/>
      <c r="E177" s="297"/>
      <c r="F177" s="297"/>
      <c r="G177" s="299">
        <f>ROUND(G175*G176,2)</f>
        <v>964.8</v>
      </c>
    </row>
    <row r="178" spans="1:7" x14ac:dyDescent="0.2">
      <c r="A178" s="300"/>
      <c r="B178" s="301"/>
      <c r="C178" s="301"/>
      <c r="D178" s="301"/>
      <c r="E178" s="301"/>
      <c r="F178" s="301"/>
      <c r="G178" s="302"/>
    </row>
    <row r="179" spans="1:7" ht="25.5" x14ac:dyDescent="0.2">
      <c r="A179" s="287" t="s">
        <v>1563</v>
      </c>
      <c r="B179" s="290" t="s">
        <v>1564</v>
      </c>
      <c r="C179" s="291" t="s">
        <v>207</v>
      </c>
      <c r="D179" s="291" t="s">
        <v>35</v>
      </c>
      <c r="E179" s="292"/>
      <c r="F179" s="283"/>
      <c r="G179" s="293"/>
    </row>
    <row r="180" spans="1:7" ht="25.5" x14ac:dyDescent="0.2">
      <c r="A180" s="294" t="s">
        <v>253</v>
      </c>
      <c r="B180" s="284" t="s">
        <v>254</v>
      </c>
      <c r="C180" s="295" t="s">
        <v>207</v>
      </c>
      <c r="D180" s="295" t="s">
        <v>210</v>
      </c>
      <c r="E180" s="292">
        <v>4</v>
      </c>
      <c r="F180" s="283">
        <v>20.85</v>
      </c>
      <c r="G180" s="293">
        <v>83.38</v>
      </c>
    </row>
    <row r="181" spans="1:7" ht="25.5" x14ac:dyDescent="0.2">
      <c r="A181" s="294" t="s">
        <v>255</v>
      </c>
      <c r="B181" s="284" t="s">
        <v>256</v>
      </c>
      <c r="C181" s="295" t="s">
        <v>207</v>
      </c>
      <c r="D181" s="295" t="s">
        <v>210</v>
      </c>
      <c r="E181" s="292">
        <v>4</v>
      </c>
      <c r="F181" s="283">
        <v>25.93</v>
      </c>
      <c r="G181" s="293">
        <v>103.71</v>
      </c>
    </row>
    <row r="182" spans="1:7" x14ac:dyDescent="0.2">
      <c r="A182" s="296" t="s">
        <v>213</v>
      </c>
      <c r="B182" s="297"/>
      <c r="C182" s="297"/>
      <c r="D182" s="297"/>
      <c r="E182" s="297"/>
      <c r="F182" s="297"/>
      <c r="G182" s="298">
        <v>112.69</v>
      </c>
    </row>
    <row r="183" spans="1:7" x14ac:dyDescent="0.2">
      <c r="A183" s="296" t="s">
        <v>214</v>
      </c>
      <c r="B183" s="297"/>
      <c r="C183" s="297"/>
      <c r="D183" s="297"/>
      <c r="E183" s="297"/>
      <c r="F183" s="297"/>
      <c r="G183" s="298">
        <v>74.400000000000006</v>
      </c>
    </row>
    <row r="184" spans="1:7" x14ac:dyDescent="0.2">
      <c r="A184" s="296" t="s">
        <v>215</v>
      </c>
      <c r="B184" s="297"/>
      <c r="C184" s="297"/>
      <c r="D184" s="297"/>
      <c r="E184" s="297"/>
      <c r="F184" s="297"/>
      <c r="G184" s="299">
        <v>187.09</v>
      </c>
    </row>
    <row r="185" spans="1:7" x14ac:dyDescent="0.2">
      <c r="A185" s="296" t="s">
        <v>2158</v>
      </c>
      <c r="B185" s="297"/>
      <c r="C185" s="297"/>
      <c r="D185" s="297"/>
      <c r="E185" s="297"/>
      <c r="F185" s="297"/>
      <c r="G185" s="298">
        <v>129.60999999999999</v>
      </c>
    </row>
    <row r="186" spans="1:7" x14ac:dyDescent="0.2">
      <c r="A186" s="296" t="s">
        <v>217</v>
      </c>
      <c r="B186" s="297"/>
      <c r="C186" s="297"/>
      <c r="D186" s="297"/>
      <c r="E186" s="297"/>
      <c r="F186" s="297"/>
      <c r="G186" s="298">
        <v>66.510000000000005</v>
      </c>
    </row>
    <row r="187" spans="1:7" x14ac:dyDescent="0.2">
      <c r="A187" s="296" t="s">
        <v>218</v>
      </c>
      <c r="B187" s="297"/>
      <c r="C187" s="297"/>
      <c r="D187" s="297"/>
      <c r="E187" s="297"/>
      <c r="F187" s="297"/>
      <c r="G187" s="298">
        <v>0</v>
      </c>
    </row>
    <row r="188" spans="1:7" x14ac:dyDescent="0.2">
      <c r="A188" s="296" t="s">
        <v>219</v>
      </c>
      <c r="B188" s="297"/>
      <c r="C188" s="297"/>
      <c r="D188" s="297"/>
      <c r="E188" s="297"/>
      <c r="F188" s="297"/>
      <c r="G188" s="298">
        <v>196.11999999999998</v>
      </c>
    </row>
    <row r="189" spans="1:7" x14ac:dyDescent="0.2">
      <c r="A189" s="296" t="s">
        <v>220</v>
      </c>
      <c r="B189" s="297"/>
      <c r="C189" s="297"/>
      <c r="D189" s="297"/>
      <c r="E189" s="297"/>
      <c r="F189" s="297"/>
      <c r="G189" s="299">
        <f>ROUND(G184+G188,2)</f>
        <v>383.21</v>
      </c>
    </row>
    <row r="190" spans="1:7" x14ac:dyDescent="0.2">
      <c r="A190" s="296" t="s">
        <v>221</v>
      </c>
      <c r="B190" s="297"/>
      <c r="C190" s="297"/>
      <c r="D190" s="297"/>
      <c r="E190" s="297"/>
      <c r="F190" s="297"/>
      <c r="G190" s="298">
        <v>1</v>
      </c>
    </row>
    <row r="191" spans="1:7" x14ac:dyDescent="0.2">
      <c r="A191" s="296" t="s">
        <v>222</v>
      </c>
      <c r="B191" s="297"/>
      <c r="C191" s="297"/>
      <c r="D191" s="297"/>
      <c r="E191" s="297"/>
      <c r="F191" s="297"/>
      <c r="G191" s="299">
        <f>ROUND(G189*G190,2)</f>
        <v>383.21</v>
      </c>
    </row>
    <row r="192" spans="1:7" ht="12.75" customHeight="1" x14ac:dyDescent="0.2">
      <c r="A192" s="238" t="s">
        <v>2089</v>
      </c>
      <c r="B192" s="239"/>
      <c r="C192" s="239"/>
      <c r="D192" s="239"/>
      <c r="E192" s="239"/>
      <c r="F192" s="239"/>
      <c r="G192" s="240"/>
    </row>
    <row r="193" spans="1:7" x14ac:dyDescent="0.2">
      <c r="A193" s="287" t="s">
        <v>1565</v>
      </c>
      <c r="B193" s="290" t="s">
        <v>1566</v>
      </c>
      <c r="C193" s="291" t="s">
        <v>207</v>
      </c>
      <c r="D193" s="291" t="s">
        <v>35</v>
      </c>
      <c r="E193" s="292"/>
      <c r="F193" s="283"/>
      <c r="G193" s="293"/>
    </row>
    <row r="194" spans="1:7" ht="25.5" x14ac:dyDescent="0.2">
      <c r="A194" s="294" t="s">
        <v>228</v>
      </c>
      <c r="B194" s="284" t="s">
        <v>229</v>
      </c>
      <c r="C194" s="295" t="s">
        <v>207</v>
      </c>
      <c r="D194" s="295" t="s">
        <v>210</v>
      </c>
      <c r="E194" s="292">
        <v>4</v>
      </c>
      <c r="F194" s="283">
        <v>20.12</v>
      </c>
      <c r="G194" s="293">
        <v>80.5</v>
      </c>
    </row>
    <row r="195" spans="1:7" ht="25.5" x14ac:dyDescent="0.2">
      <c r="A195" s="294" t="s">
        <v>230</v>
      </c>
      <c r="B195" s="284" t="s">
        <v>231</v>
      </c>
      <c r="C195" s="295" t="s">
        <v>207</v>
      </c>
      <c r="D195" s="295" t="s">
        <v>210</v>
      </c>
      <c r="E195" s="292">
        <v>4</v>
      </c>
      <c r="F195" s="283">
        <v>21.08</v>
      </c>
      <c r="G195" s="293">
        <v>84.32</v>
      </c>
    </row>
    <row r="196" spans="1:7" x14ac:dyDescent="0.2">
      <c r="A196" s="296" t="s">
        <v>213</v>
      </c>
      <c r="B196" s="297"/>
      <c r="C196" s="297"/>
      <c r="D196" s="297"/>
      <c r="E196" s="297"/>
      <c r="F196" s="297"/>
      <c r="G196" s="298">
        <v>94.179999999999993</v>
      </c>
    </row>
    <row r="197" spans="1:7" x14ac:dyDescent="0.2">
      <c r="A197" s="296" t="s">
        <v>214</v>
      </c>
      <c r="B197" s="297"/>
      <c r="C197" s="297"/>
      <c r="D197" s="297"/>
      <c r="E197" s="297"/>
      <c r="F197" s="297"/>
      <c r="G197" s="298">
        <v>70.64</v>
      </c>
    </row>
    <row r="198" spans="1:7" x14ac:dyDescent="0.2">
      <c r="A198" s="296" t="s">
        <v>215</v>
      </c>
      <c r="B198" s="297"/>
      <c r="C198" s="297"/>
      <c r="D198" s="297"/>
      <c r="E198" s="297"/>
      <c r="F198" s="297"/>
      <c r="G198" s="299">
        <v>164.82</v>
      </c>
    </row>
    <row r="199" spans="1:7" x14ac:dyDescent="0.2">
      <c r="A199" s="296" t="s">
        <v>2158</v>
      </c>
      <c r="B199" s="297"/>
      <c r="C199" s="297"/>
      <c r="D199" s="297"/>
      <c r="E199" s="297"/>
      <c r="F199" s="297"/>
      <c r="G199" s="298">
        <v>108.30000000022352</v>
      </c>
    </row>
    <row r="200" spans="1:7" x14ac:dyDescent="0.2">
      <c r="A200" s="296" t="s">
        <v>217</v>
      </c>
      <c r="B200" s="297"/>
      <c r="C200" s="297"/>
      <c r="D200" s="297"/>
      <c r="E200" s="297"/>
      <c r="F200" s="297"/>
      <c r="G200" s="298">
        <v>57.36</v>
      </c>
    </row>
    <row r="201" spans="1:7" x14ac:dyDescent="0.2">
      <c r="A201" s="296" t="s">
        <v>218</v>
      </c>
      <c r="B201" s="297"/>
      <c r="C201" s="297"/>
      <c r="D201" s="297"/>
      <c r="E201" s="297"/>
      <c r="F201" s="297"/>
      <c r="G201" s="298">
        <v>0</v>
      </c>
    </row>
    <row r="202" spans="1:7" x14ac:dyDescent="0.2">
      <c r="A202" s="296" t="s">
        <v>219</v>
      </c>
      <c r="B202" s="297"/>
      <c r="C202" s="297"/>
      <c r="D202" s="297"/>
      <c r="E202" s="297"/>
      <c r="F202" s="297"/>
      <c r="G202" s="298">
        <v>165.66000000000003</v>
      </c>
    </row>
    <row r="203" spans="1:7" x14ac:dyDescent="0.2">
      <c r="A203" s="296" t="s">
        <v>220</v>
      </c>
      <c r="B203" s="297"/>
      <c r="C203" s="297"/>
      <c r="D203" s="297"/>
      <c r="E203" s="297"/>
      <c r="F203" s="297"/>
      <c r="G203" s="299">
        <f>ROUND(G198+G202,2)</f>
        <v>330.48</v>
      </c>
    </row>
    <row r="204" spans="1:7" x14ac:dyDescent="0.2">
      <c r="A204" s="296" t="s">
        <v>221</v>
      </c>
      <c r="B204" s="297"/>
      <c r="C204" s="297"/>
      <c r="D204" s="297"/>
      <c r="E204" s="297"/>
      <c r="F204" s="297"/>
      <c r="G204" s="298">
        <v>16.8</v>
      </c>
    </row>
    <row r="205" spans="1:7" x14ac:dyDescent="0.2">
      <c r="A205" s="296" t="s">
        <v>222</v>
      </c>
      <c r="B205" s="297"/>
      <c r="C205" s="297"/>
      <c r="D205" s="297"/>
      <c r="E205" s="297"/>
      <c r="F205" s="297"/>
      <c r="G205" s="299">
        <f>ROUND(G203*G204,2)</f>
        <v>5552.06</v>
      </c>
    </row>
    <row r="206" spans="1:7" ht="12.75" customHeight="1" x14ac:dyDescent="0.2">
      <c r="A206" s="238" t="s">
        <v>2089</v>
      </c>
      <c r="B206" s="239"/>
      <c r="C206" s="239"/>
      <c r="D206" s="239"/>
      <c r="E206" s="239"/>
      <c r="F206" s="239"/>
      <c r="G206" s="240"/>
    </row>
    <row r="207" spans="1:7" ht="25.5" x14ac:dyDescent="0.2">
      <c r="A207" s="287" t="s">
        <v>1567</v>
      </c>
      <c r="B207" s="290" t="s">
        <v>1568</v>
      </c>
      <c r="C207" s="291" t="s">
        <v>207</v>
      </c>
      <c r="D207" s="291" t="s">
        <v>37</v>
      </c>
      <c r="E207" s="292"/>
      <c r="F207" s="283"/>
      <c r="G207" s="293"/>
    </row>
    <row r="208" spans="1:7" ht="25.5" x14ac:dyDescent="0.2">
      <c r="A208" s="294" t="s">
        <v>246</v>
      </c>
      <c r="B208" s="284" t="s">
        <v>247</v>
      </c>
      <c r="C208" s="295" t="s">
        <v>207</v>
      </c>
      <c r="D208" s="295" t="s">
        <v>210</v>
      </c>
      <c r="E208" s="292">
        <v>0.33</v>
      </c>
      <c r="F208" s="283">
        <v>19.41</v>
      </c>
      <c r="G208" s="293">
        <v>6.41</v>
      </c>
    </row>
    <row r="209" spans="1:7" x14ac:dyDescent="0.2">
      <c r="A209" s="296" t="s">
        <v>213</v>
      </c>
      <c r="B209" s="297"/>
      <c r="C209" s="297"/>
      <c r="D209" s="297"/>
      <c r="E209" s="297"/>
      <c r="F209" s="297"/>
      <c r="G209" s="298">
        <v>3.37</v>
      </c>
    </row>
    <row r="210" spans="1:7" x14ac:dyDescent="0.2">
      <c r="A210" s="296" t="s">
        <v>214</v>
      </c>
      <c r="B210" s="297"/>
      <c r="C210" s="297"/>
      <c r="D210" s="297"/>
      <c r="E210" s="297"/>
      <c r="F210" s="297"/>
      <c r="G210" s="298">
        <v>3.04</v>
      </c>
    </row>
    <row r="211" spans="1:7" x14ac:dyDescent="0.2">
      <c r="A211" s="296" t="s">
        <v>215</v>
      </c>
      <c r="B211" s="297"/>
      <c r="C211" s="297"/>
      <c r="D211" s="297"/>
      <c r="E211" s="297"/>
      <c r="F211" s="297"/>
      <c r="G211" s="299">
        <v>6.41</v>
      </c>
    </row>
    <row r="212" spans="1:7" x14ac:dyDescent="0.2">
      <c r="A212" s="296" t="s">
        <v>2158</v>
      </c>
      <c r="B212" s="297"/>
      <c r="C212" s="297"/>
      <c r="D212" s="297"/>
      <c r="E212" s="297"/>
      <c r="F212" s="297"/>
      <c r="G212" s="298">
        <v>3.8700000002235173</v>
      </c>
    </row>
    <row r="213" spans="1:7" x14ac:dyDescent="0.2">
      <c r="A213" s="296" t="s">
        <v>217</v>
      </c>
      <c r="B213" s="297"/>
      <c r="C213" s="297"/>
      <c r="D213" s="297"/>
      <c r="E213" s="297"/>
      <c r="F213" s="297"/>
      <c r="G213" s="298">
        <v>2.16</v>
      </c>
    </row>
    <row r="214" spans="1:7" x14ac:dyDescent="0.2">
      <c r="A214" s="296" t="s">
        <v>218</v>
      </c>
      <c r="B214" s="297"/>
      <c r="C214" s="297"/>
      <c r="D214" s="297"/>
      <c r="E214" s="297"/>
      <c r="F214" s="297"/>
      <c r="G214" s="298">
        <v>0</v>
      </c>
    </row>
    <row r="215" spans="1:7" x14ac:dyDescent="0.2">
      <c r="A215" s="296" t="s">
        <v>219</v>
      </c>
      <c r="B215" s="297"/>
      <c r="C215" s="297"/>
      <c r="D215" s="297"/>
      <c r="E215" s="297"/>
      <c r="F215" s="297"/>
      <c r="G215" s="298">
        <v>6.0299999999999994</v>
      </c>
    </row>
    <row r="216" spans="1:7" x14ac:dyDescent="0.2">
      <c r="A216" s="296" t="s">
        <v>220</v>
      </c>
      <c r="B216" s="297"/>
      <c r="C216" s="297"/>
      <c r="D216" s="297"/>
      <c r="E216" s="297"/>
      <c r="F216" s="297"/>
      <c r="G216" s="299">
        <f>ROUND(G211+G215,2)</f>
        <v>12.44</v>
      </c>
    </row>
    <row r="217" spans="1:7" x14ac:dyDescent="0.2">
      <c r="A217" s="296" t="s">
        <v>221</v>
      </c>
      <c r="B217" s="297"/>
      <c r="C217" s="297"/>
      <c r="D217" s="297"/>
      <c r="E217" s="297"/>
      <c r="F217" s="297"/>
      <c r="G217" s="298">
        <v>4.3</v>
      </c>
    </row>
    <row r="218" spans="1:7" x14ac:dyDescent="0.2">
      <c r="A218" s="296" t="s">
        <v>222</v>
      </c>
      <c r="B218" s="297"/>
      <c r="C218" s="297"/>
      <c r="D218" s="297"/>
      <c r="E218" s="297"/>
      <c r="F218" s="297"/>
      <c r="G218" s="299">
        <f>ROUND(G216*G217,2)</f>
        <v>53.49</v>
      </c>
    </row>
    <row r="219" spans="1:7" x14ac:dyDescent="0.2">
      <c r="A219" s="300"/>
      <c r="B219" s="301"/>
      <c r="C219" s="301"/>
      <c r="D219" s="301"/>
      <c r="E219" s="301"/>
      <c r="F219" s="301"/>
      <c r="G219" s="302"/>
    </row>
    <row r="220" spans="1:7" ht="25.5" x14ac:dyDescent="0.2">
      <c r="A220" s="287" t="s">
        <v>1569</v>
      </c>
      <c r="B220" s="290" t="s">
        <v>1570</v>
      </c>
      <c r="C220" s="291" t="s">
        <v>207</v>
      </c>
      <c r="D220" s="291" t="s">
        <v>37</v>
      </c>
      <c r="E220" s="292"/>
      <c r="F220" s="283"/>
      <c r="G220" s="293"/>
    </row>
    <row r="221" spans="1:7" ht="25.5" x14ac:dyDescent="0.2">
      <c r="A221" s="294">
        <v>3767</v>
      </c>
      <c r="B221" s="284" t="s">
        <v>1352</v>
      </c>
      <c r="C221" s="295" t="s">
        <v>224</v>
      </c>
      <c r="D221" s="295" t="s">
        <v>35</v>
      </c>
      <c r="E221" s="292">
        <v>0.5</v>
      </c>
      <c r="F221" s="283">
        <v>1.35</v>
      </c>
      <c r="G221" s="293">
        <v>0.68</v>
      </c>
    </row>
    <row r="222" spans="1:7" x14ac:dyDescent="0.2">
      <c r="A222" s="294" t="s">
        <v>403</v>
      </c>
      <c r="B222" s="284" t="s">
        <v>404</v>
      </c>
      <c r="C222" s="295" t="s">
        <v>207</v>
      </c>
      <c r="D222" s="295" t="s">
        <v>210</v>
      </c>
      <c r="E222" s="292">
        <v>0.3</v>
      </c>
      <c r="F222" s="283">
        <v>23.33</v>
      </c>
      <c r="G222" s="293">
        <v>7</v>
      </c>
    </row>
    <row r="223" spans="1:7" x14ac:dyDescent="0.2">
      <c r="A223" s="296" t="s">
        <v>213</v>
      </c>
      <c r="B223" s="297"/>
      <c r="C223" s="297"/>
      <c r="D223" s="297"/>
      <c r="E223" s="297"/>
      <c r="F223" s="297"/>
      <c r="G223" s="298">
        <v>3.69</v>
      </c>
    </row>
    <row r="224" spans="1:7" x14ac:dyDescent="0.2">
      <c r="A224" s="296" t="s">
        <v>214</v>
      </c>
      <c r="B224" s="297"/>
      <c r="C224" s="297"/>
      <c r="D224" s="297"/>
      <c r="E224" s="297"/>
      <c r="F224" s="297"/>
      <c r="G224" s="298">
        <v>3.98</v>
      </c>
    </row>
    <row r="225" spans="1:7" x14ac:dyDescent="0.2">
      <c r="A225" s="296" t="s">
        <v>215</v>
      </c>
      <c r="B225" s="297"/>
      <c r="C225" s="297"/>
      <c r="D225" s="297"/>
      <c r="E225" s="297"/>
      <c r="F225" s="297"/>
      <c r="G225" s="299">
        <v>7.67</v>
      </c>
    </row>
    <row r="226" spans="1:7" x14ac:dyDescent="0.2">
      <c r="A226" s="296" t="s">
        <v>2158</v>
      </c>
      <c r="B226" s="297"/>
      <c r="C226" s="297"/>
      <c r="D226" s="297"/>
      <c r="E226" s="297"/>
      <c r="F226" s="297"/>
      <c r="G226" s="298">
        <v>4.2499999997764828</v>
      </c>
    </row>
    <row r="227" spans="1:7" x14ac:dyDescent="0.2">
      <c r="A227" s="296" t="s">
        <v>217</v>
      </c>
      <c r="B227" s="297"/>
      <c r="C227" s="297"/>
      <c r="D227" s="297"/>
      <c r="E227" s="297"/>
      <c r="F227" s="297"/>
      <c r="G227" s="298">
        <v>2.5</v>
      </c>
    </row>
    <row r="228" spans="1:7" x14ac:dyDescent="0.2">
      <c r="A228" s="296" t="s">
        <v>218</v>
      </c>
      <c r="B228" s="297"/>
      <c r="C228" s="297"/>
      <c r="D228" s="297"/>
      <c r="E228" s="297"/>
      <c r="F228" s="297"/>
      <c r="G228" s="298">
        <v>0</v>
      </c>
    </row>
    <row r="229" spans="1:7" x14ac:dyDescent="0.2">
      <c r="A229" s="296" t="s">
        <v>219</v>
      </c>
      <c r="B229" s="297"/>
      <c r="C229" s="297"/>
      <c r="D229" s="297"/>
      <c r="E229" s="297"/>
      <c r="F229" s="297"/>
      <c r="G229" s="298">
        <v>6.75</v>
      </c>
    </row>
    <row r="230" spans="1:7" x14ac:dyDescent="0.2">
      <c r="A230" s="296" t="s">
        <v>220</v>
      </c>
      <c r="B230" s="297"/>
      <c r="C230" s="297"/>
      <c r="D230" s="297"/>
      <c r="E230" s="297"/>
      <c r="F230" s="297"/>
      <c r="G230" s="299">
        <f>ROUND(G225+G229,2)</f>
        <v>14.42</v>
      </c>
    </row>
    <row r="231" spans="1:7" x14ac:dyDescent="0.2">
      <c r="A231" s="296" t="s">
        <v>221</v>
      </c>
      <c r="B231" s="297"/>
      <c r="C231" s="297"/>
      <c r="D231" s="297"/>
      <c r="E231" s="297"/>
      <c r="F231" s="297"/>
      <c r="G231" s="298">
        <v>204.9</v>
      </c>
    </row>
    <row r="232" spans="1:7" x14ac:dyDescent="0.2">
      <c r="A232" s="296" t="s">
        <v>222</v>
      </c>
      <c r="B232" s="297"/>
      <c r="C232" s="297"/>
      <c r="D232" s="297"/>
      <c r="E232" s="297"/>
      <c r="F232" s="297"/>
      <c r="G232" s="299">
        <f>ROUND(G230*G231,2)</f>
        <v>2954.66</v>
      </c>
    </row>
    <row r="233" spans="1:7" x14ac:dyDescent="0.2">
      <c r="A233" s="300"/>
      <c r="B233" s="301"/>
      <c r="C233" s="301"/>
      <c r="D233" s="301"/>
      <c r="E233" s="301"/>
      <c r="F233" s="301"/>
      <c r="G233" s="302"/>
    </row>
    <row r="234" spans="1:7" ht="25.5" x14ac:dyDescent="0.2">
      <c r="A234" s="287" t="s">
        <v>1571</v>
      </c>
      <c r="B234" s="290" t="s">
        <v>1572</v>
      </c>
      <c r="C234" s="291" t="s">
        <v>207</v>
      </c>
      <c r="D234" s="291" t="s">
        <v>37</v>
      </c>
      <c r="E234" s="292"/>
      <c r="F234" s="283"/>
      <c r="G234" s="293"/>
    </row>
    <row r="235" spans="1:7" ht="25.5" x14ac:dyDescent="0.2">
      <c r="A235" s="294">
        <v>3767</v>
      </c>
      <c r="B235" s="284" t="s">
        <v>1352</v>
      </c>
      <c r="C235" s="295" t="s">
        <v>224</v>
      </c>
      <c r="D235" s="295" t="s">
        <v>35</v>
      </c>
      <c r="E235" s="292">
        <v>0.5</v>
      </c>
      <c r="F235" s="283">
        <v>1.35</v>
      </c>
      <c r="G235" s="293">
        <v>0.68</v>
      </c>
    </row>
    <row r="236" spans="1:7" x14ac:dyDescent="0.2">
      <c r="A236" s="294" t="s">
        <v>403</v>
      </c>
      <c r="B236" s="284" t="s">
        <v>404</v>
      </c>
      <c r="C236" s="295" t="s">
        <v>207</v>
      </c>
      <c r="D236" s="295" t="s">
        <v>210</v>
      </c>
      <c r="E236" s="292">
        <v>0.2</v>
      </c>
      <c r="F236" s="283">
        <v>23.33</v>
      </c>
      <c r="G236" s="293">
        <v>4.67</v>
      </c>
    </row>
    <row r="237" spans="1:7" x14ac:dyDescent="0.2">
      <c r="A237" s="296" t="s">
        <v>213</v>
      </c>
      <c r="B237" s="297"/>
      <c r="C237" s="297"/>
      <c r="D237" s="297"/>
      <c r="E237" s="297"/>
      <c r="F237" s="297"/>
      <c r="G237" s="298">
        <v>2.46</v>
      </c>
    </row>
    <row r="238" spans="1:7" x14ac:dyDescent="0.2">
      <c r="A238" s="296" t="s">
        <v>214</v>
      </c>
      <c r="B238" s="297"/>
      <c r="C238" s="297"/>
      <c r="D238" s="297"/>
      <c r="E238" s="297"/>
      <c r="F238" s="297"/>
      <c r="G238" s="298">
        <v>2.88</v>
      </c>
    </row>
    <row r="239" spans="1:7" x14ac:dyDescent="0.2">
      <c r="A239" s="296" t="s">
        <v>215</v>
      </c>
      <c r="B239" s="297"/>
      <c r="C239" s="297"/>
      <c r="D239" s="297"/>
      <c r="E239" s="297"/>
      <c r="F239" s="297"/>
      <c r="G239" s="299">
        <v>5.34</v>
      </c>
    </row>
    <row r="240" spans="1:7" x14ac:dyDescent="0.2">
      <c r="A240" s="296" t="s">
        <v>2158</v>
      </c>
      <c r="B240" s="297"/>
      <c r="C240" s="297"/>
      <c r="D240" s="297"/>
      <c r="E240" s="297"/>
      <c r="F240" s="297"/>
      <c r="G240" s="298">
        <v>2.8200000002235175</v>
      </c>
    </row>
    <row r="241" spans="1:7" x14ac:dyDescent="0.2">
      <c r="A241" s="296" t="s">
        <v>217</v>
      </c>
      <c r="B241" s="297"/>
      <c r="C241" s="297"/>
      <c r="D241" s="297"/>
      <c r="E241" s="297"/>
      <c r="F241" s="297"/>
      <c r="G241" s="298">
        <v>1.72</v>
      </c>
    </row>
    <row r="242" spans="1:7" x14ac:dyDescent="0.2">
      <c r="A242" s="296" t="s">
        <v>218</v>
      </c>
      <c r="B242" s="297"/>
      <c r="C242" s="297"/>
      <c r="D242" s="297"/>
      <c r="E242" s="297"/>
      <c r="F242" s="297"/>
      <c r="G242" s="298">
        <v>0</v>
      </c>
    </row>
    <row r="243" spans="1:7" x14ac:dyDescent="0.2">
      <c r="A243" s="296" t="s">
        <v>219</v>
      </c>
      <c r="B243" s="297"/>
      <c r="C243" s="297"/>
      <c r="D243" s="297"/>
      <c r="E243" s="297"/>
      <c r="F243" s="297"/>
      <c r="G243" s="298">
        <v>4.5400000000000009</v>
      </c>
    </row>
    <row r="244" spans="1:7" x14ac:dyDescent="0.2">
      <c r="A244" s="296" t="s">
        <v>220</v>
      </c>
      <c r="B244" s="297"/>
      <c r="C244" s="297"/>
      <c r="D244" s="297"/>
      <c r="E244" s="297"/>
      <c r="F244" s="297"/>
      <c r="G244" s="299">
        <f>ROUND(G239+G243,2)</f>
        <v>9.8800000000000008</v>
      </c>
    </row>
    <row r="245" spans="1:7" x14ac:dyDescent="0.2">
      <c r="A245" s="296" t="s">
        <v>221</v>
      </c>
      <c r="B245" s="297"/>
      <c r="C245" s="297"/>
      <c r="D245" s="297"/>
      <c r="E245" s="297"/>
      <c r="F245" s="297"/>
      <c r="G245" s="298">
        <v>2606.87</v>
      </c>
    </row>
    <row r="246" spans="1:7" x14ac:dyDescent="0.2">
      <c r="A246" s="296" t="s">
        <v>222</v>
      </c>
      <c r="B246" s="297"/>
      <c r="C246" s="297"/>
      <c r="D246" s="297"/>
      <c r="E246" s="297"/>
      <c r="F246" s="297"/>
      <c r="G246" s="299">
        <f>ROUND(G244*G245,2)</f>
        <v>25755.88</v>
      </c>
    </row>
    <row r="247" spans="1:7" x14ac:dyDescent="0.2">
      <c r="A247" s="300"/>
      <c r="B247" s="301"/>
      <c r="C247" s="301"/>
      <c r="D247" s="301"/>
      <c r="E247" s="301"/>
      <c r="F247" s="301"/>
      <c r="G247" s="302"/>
    </row>
    <row r="248" spans="1:7" x14ac:dyDescent="0.2">
      <c r="A248" s="287" t="s">
        <v>1573</v>
      </c>
      <c r="B248" s="290" t="s">
        <v>1574</v>
      </c>
      <c r="C248" s="291" t="s">
        <v>207</v>
      </c>
      <c r="D248" s="291" t="s">
        <v>39</v>
      </c>
      <c r="E248" s="292"/>
      <c r="F248" s="283"/>
      <c r="G248" s="293"/>
    </row>
    <row r="249" spans="1:7" x14ac:dyDescent="0.2">
      <c r="A249" s="294" t="s">
        <v>1680</v>
      </c>
      <c r="B249" s="284" t="s">
        <v>1574</v>
      </c>
      <c r="C249" s="295" t="s">
        <v>224</v>
      </c>
      <c r="D249" s="295" t="s">
        <v>39</v>
      </c>
      <c r="E249" s="292">
        <v>1</v>
      </c>
      <c r="F249" s="283">
        <v>2.5299999999999998</v>
      </c>
      <c r="G249" s="293">
        <v>2.5299999999999998</v>
      </c>
    </row>
    <row r="250" spans="1:7" x14ac:dyDescent="0.2">
      <c r="A250" s="296" t="s">
        <v>213</v>
      </c>
      <c r="B250" s="297"/>
      <c r="C250" s="297"/>
      <c r="D250" s="297"/>
      <c r="E250" s="297"/>
      <c r="F250" s="297"/>
      <c r="G250" s="298">
        <v>0</v>
      </c>
    </row>
    <row r="251" spans="1:7" x14ac:dyDescent="0.2">
      <c r="A251" s="296" t="s">
        <v>214</v>
      </c>
      <c r="B251" s="297"/>
      <c r="C251" s="297"/>
      <c r="D251" s="297"/>
      <c r="E251" s="297"/>
      <c r="F251" s="297"/>
      <c r="G251" s="298">
        <v>2.5299999999999998</v>
      </c>
    </row>
    <row r="252" spans="1:7" x14ac:dyDescent="0.2">
      <c r="A252" s="296" t="s">
        <v>215</v>
      </c>
      <c r="B252" s="297"/>
      <c r="C252" s="297"/>
      <c r="D252" s="297"/>
      <c r="E252" s="297"/>
      <c r="F252" s="297"/>
      <c r="G252" s="299">
        <v>2.5299999999999998</v>
      </c>
    </row>
    <row r="253" spans="1:7" x14ac:dyDescent="0.2">
      <c r="A253" s="296" t="s">
        <v>2158</v>
      </c>
      <c r="B253" s="297"/>
      <c r="C253" s="297"/>
      <c r="D253" s="297"/>
      <c r="E253" s="297"/>
      <c r="F253" s="297"/>
      <c r="G253" s="298">
        <v>0</v>
      </c>
    </row>
    <row r="254" spans="1:7" x14ac:dyDescent="0.2">
      <c r="A254" s="296" t="s">
        <v>217</v>
      </c>
      <c r="B254" s="297"/>
      <c r="C254" s="297"/>
      <c r="D254" s="297"/>
      <c r="E254" s="297"/>
      <c r="F254" s="297"/>
      <c r="G254" s="298">
        <v>0.53000000000000025</v>
      </c>
    </row>
    <row r="255" spans="1:7" x14ac:dyDescent="0.2">
      <c r="A255" s="296" t="s">
        <v>218</v>
      </c>
      <c r="B255" s="297"/>
      <c r="C255" s="297"/>
      <c r="D255" s="297"/>
      <c r="E255" s="297"/>
      <c r="F255" s="297"/>
      <c r="G255" s="298">
        <v>0</v>
      </c>
    </row>
    <row r="256" spans="1:7" x14ac:dyDescent="0.2">
      <c r="A256" s="296" t="s">
        <v>219</v>
      </c>
      <c r="B256" s="297"/>
      <c r="C256" s="297"/>
      <c r="D256" s="297"/>
      <c r="E256" s="297"/>
      <c r="F256" s="297"/>
      <c r="G256" s="298">
        <v>0.53000000000000025</v>
      </c>
    </row>
    <row r="257" spans="1:7" x14ac:dyDescent="0.2">
      <c r="A257" s="296" t="s">
        <v>220</v>
      </c>
      <c r="B257" s="297"/>
      <c r="C257" s="297"/>
      <c r="D257" s="297"/>
      <c r="E257" s="297"/>
      <c r="F257" s="297"/>
      <c r="G257" s="299">
        <f>ROUND(G252+G256,2)</f>
        <v>3.06</v>
      </c>
    </row>
    <row r="258" spans="1:7" x14ac:dyDescent="0.2">
      <c r="A258" s="296" t="s">
        <v>221</v>
      </c>
      <c r="B258" s="297"/>
      <c r="C258" s="297"/>
      <c r="D258" s="297"/>
      <c r="E258" s="297"/>
      <c r="F258" s="297"/>
      <c r="G258" s="298">
        <v>400</v>
      </c>
    </row>
    <row r="259" spans="1:7" x14ac:dyDescent="0.2">
      <c r="A259" s="296" t="s">
        <v>222</v>
      </c>
      <c r="B259" s="297"/>
      <c r="C259" s="297"/>
      <c r="D259" s="297"/>
      <c r="E259" s="297"/>
      <c r="F259" s="297"/>
      <c r="G259" s="299">
        <f>ROUND(G257*G258,2)</f>
        <v>1224</v>
      </c>
    </row>
    <row r="260" spans="1:7" x14ac:dyDescent="0.2">
      <c r="A260" s="300"/>
      <c r="B260" s="301"/>
      <c r="C260" s="301"/>
      <c r="D260" s="301"/>
      <c r="E260" s="301"/>
      <c r="F260" s="301"/>
      <c r="G260" s="302"/>
    </row>
    <row r="261" spans="1:7" ht="25.5" x14ac:dyDescent="0.2">
      <c r="A261" s="287" t="s">
        <v>1575</v>
      </c>
      <c r="B261" s="290" t="s">
        <v>1576</v>
      </c>
      <c r="C261" s="291" t="s">
        <v>207</v>
      </c>
      <c r="D261" s="291" t="s">
        <v>35</v>
      </c>
      <c r="E261" s="292"/>
      <c r="F261" s="283"/>
      <c r="G261" s="293"/>
    </row>
    <row r="262" spans="1:7" ht="25.5" x14ac:dyDescent="0.2">
      <c r="A262" s="294" t="s">
        <v>228</v>
      </c>
      <c r="B262" s="284" t="s">
        <v>229</v>
      </c>
      <c r="C262" s="295" t="s">
        <v>207</v>
      </c>
      <c r="D262" s="295" t="s">
        <v>210</v>
      </c>
      <c r="E262" s="292">
        <v>0.5</v>
      </c>
      <c r="F262" s="283">
        <v>20.12</v>
      </c>
      <c r="G262" s="293">
        <v>10.06</v>
      </c>
    </row>
    <row r="263" spans="1:7" ht="25.5" x14ac:dyDescent="0.2">
      <c r="A263" s="294" t="s">
        <v>260</v>
      </c>
      <c r="B263" s="284" t="s">
        <v>261</v>
      </c>
      <c r="C263" s="295" t="s">
        <v>207</v>
      </c>
      <c r="D263" s="295" t="s">
        <v>210</v>
      </c>
      <c r="E263" s="292">
        <v>0.5</v>
      </c>
      <c r="F263" s="283">
        <v>21.12</v>
      </c>
      <c r="G263" s="293">
        <v>10.56</v>
      </c>
    </row>
    <row r="264" spans="1:7" x14ac:dyDescent="0.2">
      <c r="A264" s="296" t="s">
        <v>213</v>
      </c>
      <c r="B264" s="297"/>
      <c r="C264" s="297"/>
      <c r="D264" s="297"/>
      <c r="E264" s="297"/>
      <c r="F264" s="297"/>
      <c r="G264" s="298">
        <v>11.790000000000001</v>
      </c>
    </row>
    <row r="265" spans="1:7" x14ac:dyDescent="0.2">
      <c r="A265" s="296" t="s">
        <v>214</v>
      </c>
      <c r="B265" s="297"/>
      <c r="C265" s="297"/>
      <c r="D265" s="297"/>
      <c r="E265" s="297"/>
      <c r="F265" s="297"/>
      <c r="G265" s="298">
        <v>8.83</v>
      </c>
    </row>
    <row r="266" spans="1:7" x14ac:dyDescent="0.2">
      <c r="A266" s="296" t="s">
        <v>215</v>
      </c>
      <c r="B266" s="297"/>
      <c r="C266" s="297"/>
      <c r="D266" s="297"/>
      <c r="E266" s="297"/>
      <c r="F266" s="297"/>
      <c r="G266" s="299">
        <v>20.62</v>
      </c>
    </row>
    <row r="267" spans="1:7" x14ac:dyDescent="0.2">
      <c r="A267" s="296" t="s">
        <v>2158</v>
      </c>
      <c r="B267" s="297"/>
      <c r="C267" s="297"/>
      <c r="D267" s="297"/>
      <c r="E267" s="297"/>
      <c r="F267" s="297"/>
      <c r="G267" s="298">
        <v>13.559999999999997</v>
      </c>
    </row>
    <row r="268" spans="1:7" x14ac:dyDescent="0.2">
      <c r="A268" s="296" t="s">
        <v>217</v>
      </c>
      <c r="B268" s="297"/>
      <c r="C268" s="297"/>
      <c r="D268" s="297"/>
      <c r="E268" s="297"/>
      <c r="F268" s="297"/>
      <c r="G268" s="298">
        <v>7.18</v>
      </c>
    </row>
    <row r="269" spans="1:7" x14ac:dyDescent="0.2">
      <c r="A269" s="296" t="s">
        <v>218</v>
      </c>
      <c r="B269" s="297"/>
      <c r="C269" s="297"/>
      <c r="D269" s="297"/>
      <c r="E269" s="297"/>
      <c r="F269" s="297"/>
      <c r="G269" s="298">
        <v>0</v>
      </c>
    </row>
    <row r="270" spans="1:7" x14ac:dyDescent="0.2">
      <c r="A270" s="296" t="s">
        <v>219</v>
      </c>
      <c r="B270" s="297"/>
      <c r="C270" s="297"/>
      <c r="D270" s="297"/>
      <c r="E270" s="297"/>
      <c r="F270" s="297"/>
      <c r="G270" s="298">
        <v>20.74</v>
      </c>
    </row>
    <row r="271" spans="1:7" x14ac:dyDescent="0.2">
      <c r="A271" s="296" t="s">
        <v>220</v>
      </c>
      <c r="B271" s="297"/>
      <c r="C271" s="297"/>
      <c r="D271" s="297"/>
      <c r="E271" s="297"/>
      <c r="F271" s="297"/>
      <c r="G271" s="299">
        <f>ROUND(G266+G270,2)</f>
        <v>41.36</v>
      </c>
    </row>
    <row r="272" spans="1:7" x14ac:dyDescent="0.2">
      <c r="A272" s="296" t="s">
        <v>221</v>
      </c>
      <c r="B272" s="297"/>
      <c r="C272" s="297"/>
      <c r="D272" s="297"/>
      <c r="E272" s="297"/>
      <c r="F272" s="297"/>
      <c r="G272" s="298">
        <v>3</v>
      </c>
    </row>
    <row r="273" spans="1:7" x14ac:dyDescent="0.2">
      <c r="A273" s="296" t="s">
        <v>222</v>
      </c>
      <c r="B273" s="297"/>
      <c r="C273" s="297"/>
      <c r="D273" s="297"/>
      <c r="E273" s="297"/>
      <c r="F273" s="297"/>
      <c r="G273" s="299">
        <f>ROUND(G271*G272,2)</f>
        <v>124.08</v>
      </c>
    </row>
    <row r="274" spans="1:7" x14ac:dyDescent="0.2">
      <c r="A274" s="300"/>
      <c r="B274" s="301"/>
      <c r="C274" s="301"/>
      <c r="D274" s="301"/>
      <c r="E274" s="301"/>
      <c r="F274" s="301"/>
      <c r="G274" s="302"/>
    </row>
    <row r="275" spans="1:7" x14ac:dyDescent="0.2">
      <c r="A275" s="287" t="s">
        <v>1577</v>
      </c>
      <c r="B275" s="290" t="s">
        <v>1578</v>
      </c>
      <c r="C275" s="291" t="s">
        <v>207</v>
      </c>
      <c r="D275" s="291" t="s">
        <v>37</v>
      </c>
      <c r="E275" s="292"/>
      <c r="F275" s="283"/>
      <c r="G275" s="293"/>
    </row>
    <row r="276" spans="1:7" x14ac:dyDescent="0.2">
      <c r="A276" s="294" t="s">
        <v>288</v>
      </c>
      <c r="B276" s="284" t="s">
        <v>289</v>
      </c>
      <c r="C276" s="295" t="s">
        <v>207</v>
      </c>
      <c r="D276" s="295" t="s">
        <v>210</v>
      </c>
      <c r="E276" s="292">
        <v>0.7</v>
      </c>
      <c r="F276" s="283">
        <v>21.66</v>
      </c>
      <c r="G276" s="293">
        <v>15.16</v>
      </c>
    </row>
    <row r="277" spans="1:7" ht="25.5" x14ac:dyDescent="0.2">
      <c r="A277" s="294" t="s">
        <v>246</v>
      </c>
      <c r="B277" s="284" t="s">
        <v>247</v>
      </c>
      <c r="C277" s="295" t="s">
        <v>207</v>
      </c>
      <c r="D277" s="295" t="s">
        <v>210</v>
      </c>
      <c r="E277" s="292">
        <v>0.7</v>
      </c>
      <c r="F277" s="283">
        <v>19.41</v>
      </c>
      <c r="G277" s="293">
        <v>13.59</v>
      </c>
    </row>
    <row r="278" spans="1:7" x14ac:dyDescent="0.2">
      <c r="A278" s="296" t="s">
        <v>213</v>
      </c>
      <c r="B278" s="297"/>
      <c r="C278" s="297"/>
      <c r="D278" s="297"/>
      <c r="E278" s="297"/>
      <c r="F278" s="297"/>
      <c r="G278" s="298">
        <v>15.81</v>
      </c>
    </row>
    <row r="279" spans="1:7" x14ac:dyDescent="0.2">
      <c r="A279" s="296" t="s">
        <v>214</v>
      </c>
      <c r="B279" s="297"/>
      <c r="C279" s="297"/>
      <c r="D279" s="297"/>
      <c r="E279" s="297"/>
      <c r="F279" s="297"/>
      <c r="G279" s="298">
        <v>12.94</v>
      </c>
    </row>
    <row r="280" spans="1:7" x14ac:dyDescent="0.2">
      <c r="A280" s="296" t="s">
        <v>215</v>
      </c>
      <c r="B280" s="297"/>
      <c r="C280" s="297"/>
      <c r="D280" s="297"/>
      <c r="E280" s="297"/>
      <c r="F280" s="297"/>
      <c r="G280" s="299">
        <v>28.75</v>
      </c>
    </row>
    <row r="281" spans="1:7" x14ac:dyDescent="0.2">
      <c r="A281" s="296" t="s">
        <v>2158</v>
      </c>
      <c r="B281" s="297"/>
      <c r="C281" s="297"/>
      <c r="D281" s="297"/>
      <c r="E281" s="297"/>
      <c r="F281" s="297"/>
      <c r="G281" s="298">
        <v>18.18</v>
      </c>
    </row>
    <row r="282" spans="1:7" x14ac:dyDescent="0.2">
      <c r="A282" s="296" t="s">
        <v>217</v>
      </c>
      <c r="B282" s="297"/>
      <c r="C282" s="297"/>
      <c r="D282" s="297"/>
      <c r="E282" s="297"/>
      <c r="F282" s="297"/>
      <c r="G282" s="298">
        <v>9.85</v>
      </c>
    </row>
    <row r="283" spans="1:7" x14ac:dyDescent="0.2">
      <c r="A283" s="296" t="s">
        <v>218</v>
      </c>
      <c r="B283" s="297"/>
      <c r="C283" s="297"/>
      <c r="D283" s="297"/>
      <c r="E283" s="297"/>
      <c r="F283" s="297"/>
      <c r="G283" s="298">
        <v>0</v>
      </c>
    </row>
    <row r="284" spans="1:7" x14ac:dyDescent="0.2">
      <c r="A284" s="296" t="s">
        <v>219</v>
      </c>
      <c r="B284" s="297"/>
      <c r="C284" s="297"/>
      <c r="D284" s="297"/>
      <c r="E284" s="297"/>
      <c r="F284" s="297"/>
      <c r="G284" s="298">
        <v>28.03</v>
      </c>
    </row>
    <row r="285" spans="1:7" x14ac:dyDescent="0.2">
      <c r="A285" s="296" t="s">
        <v>220</v>
      </c>
      <c r="B285" s="297"/>
      <c r="C285" s="297"/>
      <c r="D285" s="297"/>
      <c r="E285" s="297"/>
      <c r="F285" s="297"/>
      <c r="G285" s="299">
        <f>ROUND(G280+G284,2)</f>
        <v>56.78</v>
      </c>
    </row>
    <row r="286" spans="1:7" x14ac:dyDescent="0.2">
      <c r="A286" s="296" t="s">
        <v>221</v>
      </c>
      <c r="B286" s="297"/>
      <c r="C286" s="297"/>
      <c r="D286" s="297"/>
      <c r="E286" s="297"/>
      <c r="F286" s="297"/>
      <c r="G286" s="298">
        <v>122.8</v>
      </c>
    </row>
    <row r="287" spans="1:7" x14ac:dyDescent="0.2">
      <c r="A287" s="296" t="s">
        <v>222</v>
      </c>
      <c r="B287" s="297"/>
      <c r="C287" s="297"/>
      <c r="D287" s="297"/>
      <c r="E287" s="297"/>
      <c r="F287" s="297"/>
      <c r="G287" s="299">
        <f>ROUND(G285*G286,2)</f>
        <v>6972.58</v>
      </c>
    </row>
    <row r="288" spans="1:7" x14ac:dyDescent="0.2">
      <c r="A288" s="300"/>
      <c r="B288" s="301"/>
      <c r="C288" s="301"/>
      <c r="D288" s="301"/>
      <c r="E288" s="301"/>
      <c r="F288" s="301"/>
      <c r="G288" s="302"/>
    </row>
    <row r="289" spans="1:7" ht="25.5" x14ac:dyDescent="0.2">
      <c r="A289" s="287" t="s">
        <v>1579</v>
      </c>
      <c r="B289" s="290" t="s">
        <v>1580</v>
      </c>
      <c r="C289" s="291" t="s">
        <v>207</v>
      </c>
      <c r="D289" s="291" t="s">
        <v>37</v>
      </c>
      <c r="E289" s="292"/>
      <c r="F289" s="283"/>
      <c r="G289" s="293"/>
    </row>
    <row r="290" spans="1:7" x14ac:dyDescent="0.2">
      <c r="A290" s="294" t="s">
        <v>288</v>
      </c>
      <c r="B290" s="284" t="s">
        <v>289</v>
      </c>
      <c r="C290" s="295" t="s">
        <v>207</v>
      </c>
      <c r="D290" s="295" t="s">
        <v>210</v>
      </c>
      <c r="E290" s="292">
        <v>0.7</v>
      </c>
      <c r="F290" s="283">
        <v>21.66</v>
      </c>
      <c r="G290" s="293">
        <v>15.16</v>
      </c>
    </row>
    <row r="291" spans="1:7" ht="25.5" x14ac:dyDescent="0.2">
      <c r="A291" s="294" t="s">
        <v>246</v>
      </c>
      <c r="B291" s="284" t="s">
        <v>247</v>
      </c>
      <c r="C291" s="295" t="s">
        <v>207</v>
      </c>
      <c r="D291" s="295" t="s">
        <v>210</v>
      </c>
      <c r="E291" s="292">
        <v>0.7</v>
      </c>
      <c r="F291" s="283">
        <v>19.41</v>
      </c>
      <c r="G291" s="293">
        <v>13.59</v>
      </c>
    </row>
    <row r="292" spans="1:7" x14ac:dyDescent="0.2">
      <c r="A292" s="296" t="s">
        <v>213</v>
      </c>
      <c r="B292" s="297"/>
      <c r="C292" s="297"/>
      <c r="D292" s="297"/>
      <c r="E292" s="297"/>
      <c r="F292" s="297"/>
      <c r="G292" s="298">
        <v>15.81</v>
      </c>
    </row>
    <row r="293" spans="1:7" x14ac:dyDescent="0.2">
      <c r="A293" s="296" t="s">
        <v>214</v>
      </c>
      <c r="B293" s="297"/>
      <c r="C293" s="297"/>
      <c r="D293" s="297"/>
      <c r="E293" s="297"/>
      <c r="F293" s="297"/>
      <c r="G293" s="298">
        <v>12.94</v>
      </c>
    </row>
    <row r="294" spans="1:7" x14ac:dyDescent="0.2">
      <c r="A294" s="296" t="s">
        <v>215</v>
      </c>
      <c r="B294" s="297"/>
      <c r="C294" s="297"/>
      <c r="D294" s="297"/>
      <c r="E294" s="297"/>
      <c r="F294" s="297"/>
      <c r="G294" s="299">
        <v>28.75</v>
      </c>
    </row>
    <row r="295" spans="1:7" x14ac:dyDescent="0.2">
      <c r="A295" s="296" t="s">
        <v>2158</v>
      </c>
      <c r="B295" s="297"/>
      <c r="C295" s="297"/>
      <c r="D295" s="297"/>
      <c r="E295" s="297"/>
      <c r="F295" s="297"/>
      <c r="G295" s="298">
        <v>18.18</v>
      </c>
    </row>
    <row r="296" spans="1:7" x14ac:dyDescent="0.2">
      <c r="A296" s="296" t="s">
        <v>217</v>
      </c>
      <c r="B296" s="297"/>
      <c r="C296" s="297"/>
      <c r="D296" s="297"/>
      <c r="E296" s="297"/>
      <c r="F296" s="297"/>
      <c r="G296" s="298">
        <v>9.85</v>
      </c>
    </row>
    <row r="297" spans="1:7" x14ac:dyDescent="0.2">
      <c r="A297" s="296" t="s">
        <v>218</v>
      </c>
      <c r="B297" s="297"/>
      <c r="C297" s="297"/>
      <c r="D297" s="297"/>
      <c r="E297" s="297"/>
      <c r="F297" s="297"/>
      <c r="G297" s="298">
        <v>0</v>
      </c>
    </row>
    <row r="298" spans="1:7" x14ac:dyDescent="0.2">
      <c r="A298" s="296" t="s">
        <v>219</v>
      </c>
      <c r="B298" s="297"/>
      <c r="C298" s="297"/>
      <c r="D298" s="297"/>
      <c r="E298" s="297"/>
      <c r="F298" s="297"/>
      <c r="G298" s="298">
        <v>28.03</v>
      </c>
    </row>
    <row r="299" spans="1:7" x14ac:dyDescent="0.2">
      <c r="A299" s="296" t="s">
        <v>220</v>
      </c>
      <c r="B299" s="297"/>
      <c r="C299" s="297"/>
      <c r="D299" s="297"/>
      <c r="E299" s="297"/>
      <c r="F299" s="297"/>
      <c r="G299" s="299">
        <f>ROUND(G294+G298,2)</f>
        <v>56.78</v>
      </c>
    </row>
    <row r="300" spans="1:7" x14ac:dyDescent="0.2">
      <c r="A300" s="296" t="s">
        <v>221</v>
      </c>
      <c r="B300" s="297"/>
      <c r="C300" s="297"/>
      <c r="D300" s="297"/>
      <c r="E300" s="297"/>
      <c r="F300" s="297"/>
      <c r="G300" s="298">
        <v>28.5</v>
      </c>
    </row>
    <row r="301" spans="1:7" x14ac:dyDescent="0.2">
      <c r="A301" s="296" t="s">
        <v>222</v>
      </c>
      <c r="B301" s="297"/>
      <c r="C301" s="297"/>
      <c r="D301" s="297"/>
      <c r="E301" s="297"/>
      <c r="F301" s="297"/>
      <c r="G301" s="299">
        <f>ROUND(G299*G300,2)</f>
        <v>1618.23</v>
      </c>
    </row>
    <row r="302" spans="1:7" x14ac:dyDescent="0.2">
      <c r="A302" s="300"/>
      <c r="B302" s="301"/>
      <c r="C302" s="301"/>
      <c r="D302" s="301"/>
      <c r="E302" s="301"/>
      <c r="F302" s="301"/>
      <c r="G302" s="302"/>
    </row>
    <row r="303" spans="1:7" x14ac:dyDescent="0.2">
      <c r="A303" s="287" t="s">
        <v>1581</v>
      </c>
      <c r="B303" s="290" t="s">
        <v>1582</v>
      </c>
      <c r="C303" s="291" t="s">
        <v>207</v>
      </c>
      <c r="D303" s="291" t="s">
        <v>37</v>
      </c>
      <c r="E303" s="292"/>
      <c r="F303" s="283"/>
      <c r="G303" s="293"/>
    </row>
    <row r="304" spans="1:7" x14ac:dyDescent="0.2">
      <c r="A304" s="294" t="s">
        <v>288</v>
      </c>
      <c r="B304" s="284" t="s">
        <v>289</v>
      </c>
      <c r="C304" s="295" t="s">
        <v>207</v>
      </c>
      <c r="D304" s="295" t="s">
        <v>210</v>
      </c>
      <c r="E304" s="292">
        <v>1.4</v>
      </c>
      <c r="F304" s="283">
        <v>21.66</v>
      </c>
      <c r="G304" s="293">
        <v>30.32</v>
      </c>
    </row>
    <row r="305" spans="1:7" ht="25.5" x14ac:dyDescent="0.2">
      <c r="A305" s="294" t="s">
        <v>246</v>
      </c>
      <c r="B305" s="284" t="s">
        <v>247</v>
      </c>
      <c r="C305" s="295" t="s">
        <v>207</v>
      </c>
      <c r="D305" s="295" t="s">
        <v>210</v>
      </c>
      <c r="E305" s="292">
        <v>1.4</v>
      </c>
      <c r="F305" s="283">
        <v>19.41</v>
      </c>
      <c r="G305" s="293">
        <v>27.18</v>
      </c>
    </row>
    <row r="306" spans="1:7" x14ac:dyDescent="0.2">
      <c r="A306" s="296" t="s">
        <v>213</v>
      </c>
      <c r="B306" s="297"/>
      <c r="C306" s="297"/>
      <c r="D306" s="297"/>
      <c r="E306" s="297"/>
      <c r="F306" s="297"/>
      <c r="G306" s="298">
        <v>31.61</v>
      </c>
    </row>
    <row r="307" spans="1:7" x14ac:dyDescent="0.2">
      <c r="A307" s="296" t="s">
        <v>214</v>
      </c>
      <c r="B307" s="297"/>
      <c r="C307" s="297"/>
      <c r="D307" s="297"/>
      <c r="E307" s="297"/>
      <c r="F307" s="297"/>
      <c r="G307" s="298">
        <v>25.89</v>
      </c>
    </row>
    <row r="308" spans="1:7" x14ac:dyDescent="0.2">
      <c r="A308" s="296" t="s">
        <v>215</v>
      </c>
      <c r="B308" s="297"/>
      <c r="C308" s="297"/>
      <c r="D308" s="297"/>
      <c r="E308" s="297"/>
      <c r="F308" s="297"/>
      <c r="G308" s="299">
        <v>57.5</v>
      </c>
    </row>
    <row r="309" spans="1:7" x14ac:dyDescent="0.2">
      <c r="A309" s="296" t="s">
        <v>2158</v>
      </c>
      <c r="B309" s="297"/>
      <c r="C309" s="297"/>
      <c r="D309" s="297"/>
      <c r="E309" s="297"/>
      <c r="F309" s="297"/>
      <c r="G309" s="298">
        <v>36.35</v>
      </c>
    </row>
    <row r="310" spans="1:7" x14ac:dyDescent="0.2">
      <c r="A310" s="296" t="s">
        <v>217</v>
      </c>
      <c r="B310" s="297"/>
      <c r="C310" s="297"/>
      <c r="D310" s="297"/>
      <c r="E310" s="297"/>
      <c r="F310" s="297"/>
      <c r="G310" s="298">
        <v>19.71</v>
      </c>
    </row>
    <row r="311" spans="1:7" x14ac:dyDescent="0.2">
      <c r="A311" s="296" t="s">
        <v>218</v>
      </c>
      <c r="B311" s="297"/>
      <c r="C311" s="297"/>
      <c r="D311" s="297"/>
      <c r="E311" s="297"/>
      <c r="F311" s="297"/>
      <c r="G311" s="298">
        <v>0</v>
      </c>
    </row>
    <row r="312" spans="1:7" x14ac:dyDescent="0.2">
      <c r="A312" s="296" t="s">
        <v>219</v>
      </c>
      <c r="B312" s="297"/>
      <c r="C312" s="297"/>
      <c r="D312" s="297"/>
      <c r="E312" s="297"/>
      <c r="F312" s="297"/>
      <c r="G312" s="298">
        <v>56.06</v>
      </c>
    </row>
    <row r="313" spans="1:7" x14ac:dyDescent="0.2">
      <c r="A313" s="296" t="s">
        <v>220</v>
      </c>
      <c r="B313" s="297"/>
      <c r="C313" s="297"/>
      <c r="D313" s="297"/>
      <c r="E313" s="297"/>
      <c r="F313" s="297"/>
      <c r="G313" s="299">
        <f>ROUND(G308+G312,2)</f>
        <v>113.56</v>
      </c>
    </row>
    <row r="314" spans="1:7" x14ac:dyDescent="0.2">
      <c r="A314" s="296" t="s">
        <v>221</v>
      </c>
      <c r="B314" s="297"/>
      <c r="C314" s="297"/>
      <c r="D314" s="297"/>
      <c r="E314" s="297"/>
      <c r="F314" s="297"/>
      <c r="G314" s="298">
        <v>2.8</v>
      </c>
    </row>
    <row r="315" spans="1:7" x14ac:dyDescent="0.2">
      <c r="A315" s="296" t="s">
        <v>222</v>
      </c>
      <c r="B315" s="297"/>
      <c r="C315" s="297"/>
      <c r="D315" s="297"/>
      <c r="E315" s="297"/>
      <c r="F315" s="297"/>
      <c r="G315" s="299">
        <f>ROUND(G313*G314,2)</f>
        <v>317.97000000000003</v>
      </c>
    </row>
    <row r="316" spans="1:7" x14ac:dyDescent="0.2">
      <c r="A316" s="300"/>
      <c r="B316" s="301"/>
      <c r="C316" s="301"/>
      <c r="D316" s="301"/>
      <c r="E316" s="301"/>
      <c r="F316" s="301"/>
      <c r="G316" s="302"/>
    </row>
    <row r="317" spans="1:7" x14ac:dyDescent="0.2">
      <c r="A317" s="287" t="s">
        <v>1583</v>
      </c>
      <c r="B317" s="290" t="s">
        <v>1584</v>
      </c>
      <c r="C317" s="291" t="s">
        <v>207</v>
      </c>
      <c r="D317" s="291" t="s">
        <v>35</v>
      </c>
      <c r="E317" s="292"/>
      <c r="F317" s="283"/>
      <c r="G317" s="293"/>
    </row>
    <row r="318" spans="1:7" ht="25.5" x14ac:dyDescent="0.2">
      <c r="A318" s="294" t="s">
        <v>312</v>
      </c>
      <c r="B318" s="284" t="s">
        <v>313</v>
      </c>
      <c r="C318" s="295" t="s">
        <v>207</v>
      </c>
      <c r="D318" s="295" t="s">
        <v>210</v>
      </c>
      <c r="E318" s="292">
        <v>1.1000000000000001</v>
      </c>
      <c r="F318" s="283">
        <v>23.53</v>
      </c>
      <c r="G318" s="293">
        <v>25.88</v>
      </c>
    </row>
    <row r="319" spans="1:7" x14ac:dyDescent="0.2">
      <c r="A319" s="296" t="s">
        <v>213</v>
      </c>
      <c r="B319" s="297"/>
      <c r="C319" s="297"/>
      <c r="D319" s="297"/>
      <c r="E319" s="297"/>
      <c r="F319" s="297"/>
      <c r="G319" s="298">
        <v>16.27</v>
      </c>
    </row>
    <row r="320" spans="1:7" x14ac:dyDescent="0.2">
      <c r="A320" s="296" t="s">
        <v>214</v>
      </c>
      <c r="B320" s="297"/>
      <c r="C320" s="297"/>
      <c r="D320" s="297"/>
      <c r="E320" s="297"/>
      <c r="F320" s="297"/>
      <c r="G320" s="298">
        <v>9.61</v>
      </c>
    </row>
    <row r="321" spans="1:7" x14ac:dyDescent="0.2">
      <c r="A321" s="296" t="s">
        <v>215</v>
      </c>
      <c r="B321" s="297"/>
      <c r="C321" s="297"/>
      <c r="D321" s="297"/>
      <c r="E321" s="297"/>
      <c r="F321" s="297"/>
      <c r="G321" s="299">
        <v>25.88</v>
      </c>
    </row>
    <row r="322" spans="1:7" x14ac:dyDescent="0.2">
      <c r="A322" s="296" t="s">
        <v>2158</v>
      </c>
      <c r="B322" s="297"/>
      <c r="C322" s="297"/>
      <c r="D322" s="297"/>
      <c r="E322" s="297"/>
      <c r="F322" s="297"/>
      <c r="G322" s="298">
        <v>18.710000000000004</v>
      </c>
    </row>
    <row r="323" spans="1:7" x14ac:dyDescent="0.2">
      <c r="A323" s="296" t="s">
        <v>217</v>
      </c>
      <c r="B323" s="297"/>
      <c r="C323" s="297"/>
      <c r="D323" s="297"/>
      <c r="E323" s="297"/>
      <c r="F323" s="297"/>
      <c r="G323" s="298">
        <v>9.3699999999999992</v>
      </c>
    </row>
    <row r="324" spans="1:7" x14ac:dyDescent="0.2">
      <c r="A324" s="296" t="s">
        <v>218</v>
      </c>
      <c r="B324" s="297"/>
      <c r="C324" s="297"/>
      <c r="D324" s="297"/>
      <c r="E324" s="297"/>
      <c r="F324" s="297"/>
      <c r="G324" s="298">
        <v>0</v>
      </c>
    </row>
    <row r="325" spans="1:7" x14ac:dyDescent="0.2">
      <c r="A325" s="296" t="s">
        <v>219</v>
      </c>
      <c r="B325" s="297"/>
      <c r="C325" s="297"/>
      <c r="D325" s="297"/>
      <c r="E325" s="297"/>
      <c r="F325" s="297"/>
      <c r="G325" s="298">
        <v>28.080000000000002</v>
      </c>
    </row>
    <row r="326" spans="1:7" x14ac:dyDescent="0.2">
      <c r="A326" s="296" t="s">
        <v>220</v>
      </c>
      <c r="B326" s="297"/>
      <c r="C326" s="297"/>
      <c r="D326" s="297"/>
      <c r="E326" s="297"/>
      <c r="F326" s="297"/>
      <c r="G326" s="299">
        <f>ROUND(G321+G325,2)</f>
        <v>53.96</v>
      </c>
    </row>
    <row r="327" spans="1:7" x14ac:dyDescent="0.2">
      <c r="A327" s="296" t="s">
        <v>221</v>
      </c>
      <c r="B327" s="297"/>
      <c r="C327" s="297"/>
      <c r="D327" s="297"/>
      <c r="E327" s="297"/>
      <c r="F327" s="297"/>
      <c r="G327" s="298">
        <v>1</v>
      </c>
    </row>
    <row r="328" spans="1:7" x14ac:dyDescent="0.2">
      <c r="A328" s="296" t="s">
        <v>222</v>
      </c>
      <c r="B328" s="297"/>
      <c r="C328" s="297"/>
      <c r="D328" s="297"/>
      <c r="E328" s="297"/>
      <c r="F328" s="297"/>
      <c r="G328" s="299">
        <f>ROUND(G326*G327,2)</f>
        <v>53.96</v>
      </c>
    </row>
    <row r="329" spans="1:7" x14ac:dyDescent="0.2">
      <c r="A329" s="300"/>
      <c r="B329" s="301"/>
      <c r="C329" s="301"/>
      <c r="D329" s="301"/>
      <c r="E329" s="301"/>
      <c r="F329" s="301"/>
      <c r="G329" s="302"/>
    </row>
    <row r="330" spans="1:7" x14ac:dyDescent="0.2">
      <c r="A330" s="287" t="s">
        <v>1585</v>
      </c>
      <c r="B330" s="290" t="s">
        <v>1586</v>
      </c>
      <c r="C330" s="291" t="s">
        <v>207</v>
      </c>
      <c r="D330" s="291" t="s">
        <v>40</v>
      </c>
      <c r="E330" s="292"/>
      <c r="F330" s="283"/>
      <c r="G330" s="293"/>
    </row>
    <row r="331" spans="1:7" ht="25.5" x14ac:dyDescent="0.2">
      <c r="A331" s="294" t="s">
        <v>246</v>
      </c>
      <c r="B331" s="284" t="s">
        <v>247</v>
      </c>
      <c r="C331" s="295" t="s">
        <v>207</v>
      </c>
      <c r="D331" s="295" t="s">
        <v>210</v>
      </c>
      <c r="E331" s="292">
        <v>0.15</v>
      </c>
      <c r="F331" s="283">
        <v>19.41</v>
      </c>
      <c r="G331" s="293">
        <v>2.91</v>
      </c>
    </row>
    <row r="332" spans="1:7" x14ac:dyDescent="0.2">
      <c r="A332" s="296" t="s">
        <v>213</v>
      </c>
      <c r="B332" s="297"/>
      <c r="C332" s="297"/>
      <c r="D332" s="297"/>
      <c r="E332" s="297"/>
      <c r="F332" s="297"/>
      <c r="G332" s="298">
        <v>1.5300000000000002</v>
      </c>
    </row>
    <row r="333" spans="1:7" x14ac:dyDescent="0.2">
      <c r="A333" s="296" t="s">
        <v>214</v>
      </c>
      <c r="B333" s="297"/>
      <c r="C333" s="297"/>
      <c r="D333" s="297"/>
      <c r="E333" s="297"/>
      <c r="F333" s="297"/>
      <c r="G333" s="298">
        <v>1.38</v>
      </c>
    </row>
    <row r="334" spans="1:7" x14ac:dyDescent="0.2">
      <c r="A334" s="296" t="s">
        <v>215</v>
      </c>
      <c r="B334" s="297"/>
      <c r="C334" s="297"/>
      <c r="D334" s="297"/>
      <c r="E334" s="297"/>
      <c r="F334" s="297"/>
      <c r="G334" s="299">
        <v>2.91</v>
      </c>
    </row>
    <row r="335" spans="1:7" x14ac:dyDescent="0.2">
      <c r="A335" s="296" t="s">
        <v>2158</v>
      </c>
      <c r="B335" s="297"/>
      <c r="C335" s="297"/>
      <c r="D335" s="297"/>
      <c r="E335" s="297"/>
      <c r="F335" s="297"/>
      <c r="G335" s="298">
        <v>1.76</v>
      </c>
    </row>
    <row r="336" spans="1:7" x14ac:dyDescent="0.2">
      <c r="A336" s="296" t="s">
        <v>217</v>
      </c>
      <c r="B336" s="297"/>
      <c r="C336" s="297"/>
      <c r="D336" s="297"/>
      <c r="E336" s="297"/>
      <c r="F336" s="297"/>
      <c r="G336" s="298">
        <v>0.98</v>
      </c>
    </row>
    <row r="337" spans="1:7" x14ac:dyDescent="0.2">
      <c r="A337" s="296" t="s">
        <v>218</v>
      </c>
      <c r="B337" s="297"/>
      <c r="C337" s="297"/>
      <c r="D337" s="297"/>
      <c r="E337" s="297"/>
      <c r="F337" s="297"/>
      <c r="G337" s="298">
        <v>0</v>
      </c>
    </row>
    <row r="338" spans="1:7" x14ac:dyDescent="0.2">
      <c r="A338" s="296" t="s">
        <v>219</v>
      </c>
      <c r="B338" s="297"/>
      <c r="C338" s="297"/>
      <c r="D338" s="297"/>
      <c r="E338" s="297"/>
      <c r="F338" s="297"/>
      <c r="G338" s="298">
        <v>2.74</v>
      </c>
    </row>
    <row r="339" spans="1:7" x14ac:dyDescent="0.2">
      <c r="A339" s="296" t="s">
        <v>220</v>
      </c>
      <c r="B339" s="297"/>
      <c r="C339" s="297"/>
      <c r="D339" s="297"/>
      <c r="E339" s="297"/>
      <c r="F339" s="297"/>
      <c r="G339" s="299">
        <f>ROUND(G334+G338,2)</f>
        <v>5.65</v>
      </c>
    </row>
    <row r="340" spans="1:7" x14ac:dyDescent="0.2">
      <c r="A340" s="296" t="s">
        <v>221</v>
      </c>
      <c r="B340" s="297"/>
      <c r="C340" s="297"/>
      <c r="D340" s="297"/>
      <c r="E340" s="297"/>
      <c r="F340" s="297"/>
      <c r="G340" s="298">
        <v>4</v>
      </c>
    </row>
    <row r="341" spans="1:7" x14ac:dyDescent="0.2">
      <c r="A341" s="296" t="s">
        <v>222</v>
      </c>
      <c r="B341" s="297"/>
      <c r="C341" s="297"/>
      <c r="D341" s="297"/>
      <c r="E341" s="297"/>
      <c r="F341" s="297"/>
      <c r="G341" s="299">
        <f>ROUND(G339*G340,2)</f>
        <v>22.6</v>
      </c>
    </row>
    <row r="342" spans="1:7" x14ac:dyDescent="0.2">
      <c r="A342" s="300"/>
      <c r="B342" s="301"/>
      <c r="C342" s="301"/>
      <c r="D342" s="301"/>
      <c r="E342" s="301"/>
      <c r="F342" s="301"/>
      <c r="G342" s="302"/>
    </row>
    <row r="343" spans="1:7" ht="38.25" x14ac:dyDescent="0.2">
      <c r="A343" s="287" t="s">
        <v>1587</v>
      </c>
      <c r="B343" s="290" t="s">
        <v>1588</v>
      </c>
      <c r="C343" s="291" t="s">
        <v>207</v>
      </c>
      <c r="D343" s="291" t="s">
        <v>35</v>
      </c>
      <c r="E343" s="292"/>
      <c r="F343" s="283"/>
      <c r="G343" s="293"/>
    </row>
    <row r="344" spans="1:7" ht="25.5" x14ac:dyDescent="0.2">
      <c r="A344" s="294" t="s">
        <v>251</v>
      </c>
      <c r="B344" s="284" t="s">
        <v>252</v>
      </c>
      <c r="C344" s="295" t="s">
        <v>207</v>
      </c>
      <c r="D344" s="295" t="s">
        <v>210</v>
      </c>
      <c r="E344" s="292">
        <v>2</v>
      </c>
      <c r="F344" s="283">
        <v>19.41</v>
      </c>
      <c r="G344" s="293">
        <v>38.81</v>
      </c>
    </row>
    <row r="345" spans="1:7" ht="25.5" x14ac:dyDescent="0.2">
      <c r="A345" s="294" t="s">
        <v>1681</v>
      </c>
      <c r="B345" s="284" t="s">
        <v>1682</v>
      </c>
      <c r="C345" s="295" t="s">
        <v>207</v>
      </c>
      <c r="D345" s="295" t="s">
        <v>210</v>
      </c>
      <c r="E345" s="292">
        <v>4</v>
      </c>
      <c r="F345" s="283">
        <v>22.46</v>
      </c>
      <c r="G345" s="293">
        <v>89.86</v>
      </c>
    </row>
    <row r="346" spans="1:7" ht="76.5" x14ac:dyDescent="0.2">
      <c r="A346" s="294" t="s">
        <v>1683</v>
      </c>
      <c r="B346" s="284" t="s">
        <v>1684</v>
      </c>
      <c r="C346" s="295" t="s">
        <v>250</v>
      </c>
      <c r="D346" s="295" t="s">
        <v>210</v>
      </c>
      <c r="E346" s="292">
        <v>1</v>
      </c>
      <c r="F346" s="283">
        <v>163.28</v>
      </c>
      <c r="G346" s="293">
        <v>163.28</v>
      </c>
    </row>
    <row r="347" spans="1:7" ht="38.25" x14ac:dyDescent="0.2">
      <c r="A347" s="294" t="s">
        <v>1685</v>
      </c>
      <c r="B347" s="284" t="s">
        <v>1686</v>
      </c>
      <c r="C347" s="295" t="s">
        <v>250</v>
      </c>
      <c r="D347" s="295" t="s">
        <v>210</v>
      </c>
      <c r="E347" s="292">
        <v>4</v>
      </c>
      <c r="F347" s="283">
        <v>4.1100000000000003</v>
      </c>
      <c r="G347" s="293">
        <v>16.440000000000001</v>
      </c>
    </row>
    <row r="348" spans="1:7" x14ac:dyDescent="0.2">
      <c r="A348" s="294" t="s">
        <v>1687</v>
      </c>
      <c r="B348" s="284" t="s">
        <v>1688</v>
      </c>
      <c r="C348" s="295" t="s">
        <v>250</v>
      </c>
      <c r="D348" s="295" t="s">
        <v>210</v>
      </c>
      <c r="E348" s="292">
        <v>2</v>
      </c>
      <c r="F348" s="283">
        <v>196.95</v>
      </c>
      <c r="G348" s="293">
        <v>393.9</v>
      </c>
    </row>
    <row r="349" spans="1:7" x14ac:dyDescent="0.2">
      <c r="A349" s="296" t="s">
        <v>213</v>
      </c>
      <c r="B349" s="297"/>
      <c r="C349" s="297"/>
      <c r="D349" s="297"/>
      <c r="E349" s="297"/>
      <c r="F349" s="297"/>
      <c r="G349" s="298">
        <v>77.97</v>
      </c>
    </row>
    <row r="350" spans="1:7" x14ac:dyDescent="0.2">
      <c r="A350" s="296" t="s">
        <v>214</v>
      </c>
      <c r="B350" s="297"/>
      <c r="C350" s="297"/>
      <c r="D350" s="297"/>
      <c r="E350" s="297"/>
      <c r="F350" s="297"/>
      <c r="G350" s="298">
        <v>624.31999999999994</v>
      </c>
    </row>
    <row r="351" spans="1:7" x14ac:dyDescent="0.2">
      <c r="A351" s="296" t="s">
        <v>215</v>
      </c>
      <c r="B351" s="297"/>
      <c r="C351" s="297"/>
      <c r="D351" s="297"/>
      <c r="E351" s="297"/>
      <c r="F351" s="297"/>
      <c r="G351" s="299">
        <v>702.29</v>
      </c>
    </row>
    <row r="352" spans="1:7" x14ac:dyDescent="0.2">
      <c r="A352" s="296" t="s">
        <v>2158</v>
      </c>
      <c r="B352" s="297"/>
      <c r="C352" s="297"/>
      <c r="D352" s="297"/>
      <c r="E352" s="297"/>
      <c r="F352" s="297"/>
      <c r="G352" s="298">
        <v>89.67</v>
      </c>
    </row>
    <row r="353" spans="1:7" x14ac:dyDescent="0.2">
      <c r="A353" s="296" t="s">
        <v>217</v>
      </c>
      <c r="B353" s="297"/>
      <c r="C353" s="297"/>
      <c r="D353" s="297"/>
      <c r="E353" s="297"/>
      <c r="F353" s="297"/>
      <c r="G353" s="298">
        <v>166.31</v>
      </c>
    </row>
    <row r="354" spans="1:7" x14ac:dyDescent="0.2">
      <c r="A354" s="296" t="s">
        <v>218</v>
      </c>
      <c r="B354" s="297"/>
      <c r="C354" s="297"/>
      <c r="D354" s="297"/>
      <c r="E354" s="297"/>
      <c r="F354" s="297"/>
      <c r="G354" s="298">
        <v>0</v>
      </c>
    </row>
    <row r="355" spans="1:7" x14ac:dyDescent="0.2">
      <c r="A355" s="296" t="s">
        <v>219</v>
      </c>
      <c r="B355" s="297"/>
      <c r="C355" s="297"/>
      <c r="D355" s="297"/>
      <c r="E355" s="297"/>
      <c r="F355" s="297"/>
      <c r="G355" s="298">
        <v>255.98000000000002</v>
      </c>
    </row>
    <row r="356" spans="1:7" x14ac:dyDescent="0.2">
      <c r="A356" s="296" t="s">
        <v>220</v>
      </c>
      <c r="B356" s="297"/>
      <c r="C356" s="297"/>
      <c r="D356" s="297"/>
      <c r="E356" s="297"/>
      <c r="F356" s="297"/>
      <c r="G356" s="299">
        <f>ROUND(G351+G355,2)</f>
        <v>958.27</v>
      </c>
    </row>
    <row r="357" spans="1:7" x14ac:dyDescent="0.2">
      <c r="A357" s="296" t="s">
        <v>221</v>
      </c>
      <c r="B357" s="297"/>
      <c r="C357" s="297"/>
      <c r="D357" s="297"/>
      <c r="E357" s="297"/>
      <c r="F357" s="297"/>
      <c r="G357" s="298">
        <v>9</v>
      </c>
    </row>
    <row r="358" spans="1:7" x14ac:dyDescent="0.2">
      <c r="A358" s="296" t="s">
        <v>222</v>
      </c>
      <c r="B358" s="297"/>
      <c r="C358" s="297"/>
      <c r="D358" s="297"/>
      <c r="E358" s="297"/>
      <c r="F358" s="297"/>
      <c r="G358" s="299">
        <f>ROUND(G356*G357,2)</f>
        <v>8624.43</v>
      </c>
    </row>
    <row r="359" spans="1:7" x14ac:dyDescent="0.2">
      <c r="A359" s="300"/>
      <c r="B359" s="301"/>
      <c r="C359" s="301"/>
      <c r="D359" s="301"/>
      <c r="E359" s="301"/>
      <c r="F359" s="301"/>
      <c r="G359" s="302"/>
    </row>
    <row r="360" spans="1:7" x14ac:dyDescent="0.2">
      <c r="A360" s="287" t="s">
        <v>1589</v>
      </c>
      <c r="B360" s="290" t="s">
        <v>1590</v>
      </c>
      <c r="C360" s="291" t="s">
        <v>207</v>
      </c>
      <c r="D360" s="291" t="s">
        <v>37</v>
      </c>
      <c r="E360" s="292"/>
      <c r="F360" s="283"/>
      <c r="G360" s="293"/>
    </row>
    <row r="361" spans="1:7" x14ac:dyDescent="0.2">
      <c r="A361" s="294" t="s">
        <v>288</v>
      </c>
      <c r="B361" s="284" t="s">
        <v>289</v>
      </c>
      <c r="C361" s="295" t="s">
        <v>207</v>
      </c>
      <c r="D361" s="295" t="s">
        <v>210</v>
      </c>
      <c r="E361" s="292">
        <v>0.14000000000000001</v>
      </c>
      <c r="F361" s="283">
        <v>21.66</v>
      </c>
      <c r="G361" s="293">
        <v>3.03</v>
      </c>
    </row>
    <row r="362" spans="1:7" ht="25.5" x14ac:dyDescent="0.2">
      <c r="A362" s="294" t="s">
        <v>246</v>
      </c>
      <c r="B362" s="284" t="s">
        <v>247</v>
      </c>
      <c r="C362" s="295" t="s">
        <v>207</v>
      </c>
      <c r="D362" s="295" t="s">
        <v>210</v>
      </c>
      <c r="E362" s="292">
        <v>1.4</v>
      </c>
      <c r="F362" s="283">
        <v>19.41</v>
      </c>
      <c r="G362" s="293">
        <v>27.18</v>
      </c>
    </row>
    <row r="363" spans="1:7" x14ac:dyDescent="0.2">
      <c r="A363" s="296" t="s">
        <v>213</v>
      </c>
      <c r="B363" s="297"/>
      <c r="C363" s="297"/>
      <c r="D363" s="297"/>
      <c r="E363" s="297"/>
      <c r="F363" s="297"/>
      <c r="G363" s="298">
        <v>16.03</v>
      </c>
    </row>
    <row r="364" spans="1:7" x14ac:dyDescent="0.2">
      <c r="A364" s="296" t="s">
        <v>214</v>
      </c>
      <c r="B364" s="297"/>
      <c r="C364" s="297"/>
      <c r="D364" s="297"/>
      <c r="E364" s="297"/>
      <c r="F364" s="297"/>
      <c r="G364" s="298">
        <v>14.18</v>
      </c>
    </row>
    <row r="365" spans="1:7" x14ac:dyDescent="0.2">
      <c r="A365" s="296" t="s">
        <v>215</v>
      </c>
      <c r="B365" s="297"/>
      <c r="C365" s="297"/>
      <c r="D365" s="297"/>
      <c r="E365" s="297"/>
      <c r="F365" s="297"/>
      <c r="G365" s="299">
        <v>30.21</v>
      </c>
    </row>
    <row r="366" spans="1:7" x14ac:dyDescent="0.2">
      <c r="A366" s="296" t="s">
        <v>2158</v>
      </c>
      <c r="B366" s="297"/>
      <c r="C366" s="297"/>
      <c r="D366" s="297"/>
      <c r="E366" s="297"/>
      <c r="F366" s="297"/>
      <c r="G366" s="298">
        <v>18.439999999776482</v>
      </c>
    </row>
    <row r="367" spans="1:7" x14ac:dyDescent="0.2">
      <c r="A367" s="296" t="s">
        <v>217</v>
      </c>
      <c r="B367" s="297"/>
      <c r="C367" s="297"/>
      <c r="D367" s="297"/>
      <c r="E367" s="297"/>
      <c r="F367" s="297"/>
      <c r="G367" s="298">
        <v>10.210000000000001</v>
      </c>
    </row>
    <row r="368" spans="1:7" x14ac:dyDescent="0.2">
      <c r="A368" s="296" t="s">
        <v>218</v>
      </c>
      <c r="B368" s="297"/>
      <c r="C368" s="297"/>
      <c r="D368" s="297"/>
      <c r="E368" s="297"/>
      <c r="F368" s="297"/>
      <c r="G368" s="298">
        <v>0</v>
      </c>
    </row>
    <row r="369" spans="1:7" x14ac:dyDescent="0.2">
      <c r="A369" s="296" t="s">
        <v>219</v>
      </c>
      <c r="B369" s="297"/>
      <c r="C369" s="297"/>
      <c r="D369" s="297"/>
      <c r="E369" s="297"/>
      <c r="F369" s="297"/>
      <c r="G369" s="298">
        <v>28.65</v>
      </c>
    </row>
    <row r="370" spans="1:7" x14ac:dyDescent="0.2">
      <c r="A370" s="296" t="s">
        <v>220</v>
      </c>
      <c r="B370" s="297"/>
      <c r="C370" s="297"/>
      <c r="D370" s="297"/>
      <c r="E370" s="297"/>
      <c r="F370" s="297"/>
      <c r="G370" s="299">
        <f>ROUND(G365+G369,2)</f>
        <v>58.86</v>
      </c>
    </row>
    <row r="371" spans="1:7" x14ac:dyDescent="0.2">
      <c r="A371" s="296" t="s">
        <v>221</v>
      </c>
      <c r="B371" s="297"/>
      <c r="C371" s="297"/>
      <c r="D371" s="297"/>
      <c r="E371" s="297"/>
      <c r="F371" s="297"/>
      <c r="G371" s="298">
        <v>50</v>
      </c>
    </row>
    <row r="372" spans="1:7" x14ac:dyDescent="0.2">
      <c r="A372" s="296" t="s">
        <v>222</v>
      </c>
      <c r="B372" s="297"/>
      <c r="C372" s="297"/>
      <c r="D372" s="297"/>
      <c r="E372" s="297"/>
      <c r="F372" s="297"/>
      <c r="G372" s="299">
        <f>ROUND(G370*G371,2)</f>
        <v>2943</v>
      </c>
    </row>
    <row r="373" spans="1:7" x14ac:dyDescent="0.2">
      <c r="A373" s="300"/>
      <c r="B373" s="301"/>
      <c r="C373" s="301"/>
      <c r="D373" s="301"/>
      <c r="E373" s="301"/>
      <c r="F373" s="301"/>
      <c r="G373" s="302"/>
    </row>
    <row r="374" spans="1:7" ht="38.25" x14ac:dyDescent="0.2">
      <c r="A374" s="287" t="s">
        <v>1591</v>
      </c>
      <c r="B374" s="290" t="s">
        <v>1592</v>
      </c>
      <c r="C374" s="291" t="s">
        <v>207</v>
      </c>
      <c r="D374" s="291" t="s">
        <v>40</v>
      </c>
      <c r="E374" s="292"/>
      <c r="F374" s="283"/>
      <c r="G374" s="293"/>
    </row>
    <row r="375" spans="1:7" x14ac:dyDescent="0.2">
      <c r="A375" s="294" t="s">
        <v>1689</v>
      </c>
      <c r="B375" s="284" t="s">
        <v>1690</v>
      </c>
      <c r="C375" s="295" t="s">
        <v>224</v>
      </c>
      <c r="D375" s="295" t="s">
        <v>38</v>
      </c>
      <c r="E375" s="292">
        <v>1.5E-3</v>
      </c>
      <c r="F375" s="283">
        <v>215.52</v>
      </c>
      <c r="G375" s="293">
        <v>0.32</v>
      </c>
    </row>
    <row r="376" spans="1:7" x14ac:dyDescent="0.2">
      <c r="A376" s="294">
        <v>1106</v>
      </c>
      <c r="B376" s="284" t="s">
        <v>397</v>
      </c>
      <c r="C376" s="295" t="s">
        <v>224</v>
      </c>
      <c r="D376" s="295" t="s">
        <v>39</v>
      </c>
      <c r="E376" s="292">
        <v>0.22</v>
      </c>
      <c r="F376" s="283">
        <v>1.1399999999999999</v>
      </c>
      <c r="G376" s="293">
        <v>0.25</v>
      </c>
    </row>
    <row r="377" spans="1:7" x14ac:dyDescent="0.2">
      <c r="A377" s="294">
        <v>1379</v>
      </c>
      <c r="B377" s="284" t="s">
        <v>379</v>
      </c>
      <c r="C377" s="295" t="s">
        <v>224</v>
      </c>
      <c r="D377" s="295" t="s">
        <v>39</v>
      </c>
      <c r="E377" s="292">
        <v>0.18</v>
      </c>
      <c r="F377" s="283">
        <v>0.67</v>
      </c>
      <c r="G377" s="293">
        <v>0.12</v>
      </c>
    </row>
    <row r="378" spans="1:7" x14ac:dyDescent="0.2">
      <c r="A378" s="294" t="s">
        <v>288</v>
      </c>
      <c r="B378" s="284" t="s">
        <v>289</v>
      </c>
      <c r="C378" s="295" t="s">
        <v>207</v>
      </c>
      <c r="D378" s="295" t="s">
        <v>210</v>
      </c>
      <c r="E378" s="292">
        <v>0.33</v>
      </c>
      <c r="F378" s="283">
        <v>21.66</v>
      </c>
      <c r="G378" s="293">
        <v>7.15</v>
      </c>
    </row>
    <row r="379" spans="1:7" ht="25.5" x14ac:dyDescent="0.2">
      <c r="A379" s="294" t="s">
        <v>246</v>
      </c>
      <c r="B379" s="284" t="s">
        <v>247</v>
      </c>
      <c r="C379" s="295" t="s">
        <v>207</v>
      </c>
      <c r="D379" s="295" t="s">
        <v>210</v>
      </c>
      <c r="E379" s="292">
        <v>0.21</v>
      </c>
      <c r="F379" s="283">
        <v>19.41</v>
      </c>
      <c r="G379" s="293">
        <v>4.08</v>
      </c>
    </row>
    <row r="380" spans="1:7" x14ac:dyDescent="0.2">
      <c r="A380" s="296" t="s">
        <v>213</v>
      </c>
      <c r="B380" s="297"/>
      <c r="C380" s="297"/>
      <c r="D380" s="297"/>
      <c r="E380" s="297"/>
      <c r="F380" s="297"/>
      <c r="G380" s="298">
        <v>6.2299999999999995</v>
      </c>
    </row>
    <row r="381" spans="1:7" x14ac:dyDescent="0.2">
      <c r="A381" s="296" t="s">
        <v>214</v>
      </c>
      <c r="B381" s="297"/>
      <c r="C381" s="297"/>
      <c r="D381" s="297"/>
      <c r="E381" s="297"/>
      <c r="F381" s="297"/>
      <c r="G381" s="298">
        <v>5.69</v>
      </c>
    </row>
    <row r="382" spans="1:7" x14ac:dyDescent="0.2">
      <c r="A382" s="296" t="s">
        <v>215</v>
      </c>
      <c r="B382" s="297"/>
      <c r="C382" s="297"/>
      <c r="D382" s="297"/>
      <c r="E382" s="297"/>
      <c r="F382" s="297"/>
      <c r="G382" s="299">
        <v>11.92</v>
      </c>
    </row>
    <row r="383" spans="1:7" x14ac:dyDescent="0.2">
      <c r="A383" s="296" t="s">
        <v>2158</v>
      </c>
      <c r="B383" s="297"/>
      <c r="C383" s="297"/>
      <c r="D383" s="297"/>
      <c r="E383" s="297"/>
      <c r="F383" s="297"/>
      <c r="G383" s="298">
        <v>7.1500000002235176</v>
      </c>
    </row>
    <row r="384" spans="1:7" x14ac:dyDescent="0.2">
      <c r="A384" s="296" t="s">
        <v>217</v>
      </c>
      <c r="B384" s="297"/>
      <c r="C384" s="297"/>
      <c r="D384" s="297"/>
      <c r="E384" s="297"/>
      <c r="F384" s="297"/>
      <c r="G384" s="298">
        <v>4.01</v>
      </c>
    </row>
    <row r="385" spans="1:7" x14ac:dyDescent="0.2">
      <c r="A385" s="296" t="s">
        <v>218</v>
      </c>
      <c r="B385" s="297"/>
      <c r="C385" s="297"/>
      <c r="D385" s="297"/>
      <c r="E385" s="297"/>
      <c r="F385" s="297"/>
      <c r="G385" s="298">
        <v>0</v>
      </c>
    </row>
    <row r="386" spans="1:7" x14ac:dyDescent="0.2">
      <c r="A386" s="296" t="s">
        <v>219</v>
      </c>
      <c r="B386" s="297"/>
      <c r="C386" s="297"/>
      <c r="D386" s="297"/>
      <c r="E386" s="297"/>
      <c r="F386" s="297"/>
      <c r="G386" s="298">
        <v>11.159999999999998</v>
      </c>
    </row>
    <row r="387" spans="1:7" x14ac:dyDescent="0.2">
      <c r="A387" s="296" t="s">
        <v>220</v>
      </c>
      <c r="B387" s="297"/>
      <c r="C387" s="297"/>
      <c r="D387" s="297"/>
      <c r="E387" s="297"/>
      <c r="F387" s="297"/>
      <c r="G387" s="299">
        <f>ROUND(G382+G386,2)</f>
        <v>23.08</v>
      </c>
    </row>
    <row r="388" spans="1:7" x14ac:dyDescent="0.2">
      <c r="A388" s="296" t="s">
        <v>221</v>
      </c>
      <c r="B388" s="297"/>
      <c r="C388" s="297"/>
      <c r="D388" s="297"/>
      <c r="E388" s="297"/>
      <c r="F388" s="297"/>
      <c r="G388" s="298">
        <v>61.21</v>
      </c>
    </row>
    <row r="389" spans="1:7" x14ac:dyDescent="0.2">
      <c r="A389" s="296" t="s">
        <v>222</v>
      </c>
      <c r="B389" s="297"/>
      <c r="C389" s="297"/>
      <c r="D389" s="297"/>
      <c r="E389" s="297"/>
      <c r="F389" s="297"/>
      <c r="G389" s="299">
        <f>ROUND(G387*G388,2)</f>
        <v>1412.73</v>
      </c>
    </row>
    <row r="390" spans="1:7" x14ac:dyDescent="0.2">
      <c r="A390" s="300"/>
      <c r="B390" s="301"/>
      <c r="C390" s="301"/>
      <c r="D390" s="301"/>
      <c r="E390" s="301"/>
      <c r="F390" s="301"/>
      <c r="G390" s="302"/>
    </row>
    <row r="391" spans="1:7" x14ac:dyDescent="0.2">
      <c r="A391" s="287">
        <v>4</v>
      </c>
      <c r="B391" s="288" t="s">
        <v>757</v>
      </c>
      <c r="C391" s="288"/>
      <c r="D391" s="288"/>
      <c r="E391" s="288"/>
      <c r="F391" s="288"/>
      <c r="G391" s="289"/>
    </row>
    <row r="392" spans="1:7" ht="12.75" customHeight="1" x14ac:dyDescent="0.2">
      <c r="A392" s="287" t="s">
        <v>190</v>
      </c>
      <c r="B392" s="288" t="s">
        <v>1944</v>
      </c>
      <c r="C392" s="288"/>
      <c r="D392" s="288"/>
      <c r="E392" s="288"/>
      <c r="F392" s="288"/>
      <c r="G392" s="289"/>
    </row>
    <row r="393" spans="1:7" ht="38.25" x14ac:dyDescent="0.2">
      <c r="A393" s="287" t="s">
        <v>123</v>
      </c>
      <c r="B393" s="290" t="s">
        <v>124</v>
      </c>
      <c r="C393" s="291" t="s">
        <v>207</v>
      </c>
      <c r="D393" s="291" t="s">
        <v>38</v>
      </c>
      <c r="E393" s="292"/>
      <c r="F393" s="283"/>
      <c r="G393" s="293"/>
    </row>
    <row r="394" spans="1:7" ht="76.5" x14ac:dyDescent="0.2">
      <c r="A394" s="294" t="s">
        <v>292</v>
      </c>
      <c r="B394" s="284" t="s">
        <v>293</v>
      </c>
      <c r="C394" s="295" t="s">
        <v>207</v>
      </c>
      <c r="D394" s="295" t="s">
        <v>234</v>
      </c>
      <c r="E394" s="292">
        <v>5.4000000000000003E-3</v>
      </c>
      <c r="F394" s="283">
        <v>318.14</v>
      </c>
      <c r="G394" s="293">
        <v>1.72</v>
      </c>
    </row>
    <row r="395" spans="1:7" ht="76.5" x14ac:dyDescent="0.2">
      <c r="A395" s="294" t="s">
        <v>294</v>
      </c>
      <c r="B395" s="284" t="s">
        <v>295</v>
      </c>
      <c r="C395" s="295" t="s">
        <v>207</v>
      </c>
      <c r="D395" s="295" t="s">
        <v>237</v>
      </c>
      <c r="E395" s="292">
        <v>5.9999999999999995E-4</v>
      </c>
      <c r="F395" s="283">
        <v>68.98</v>
      </c>
      <c r="G395" s="293">
        <v>0.04</v>
      </c>
    </row>
    <row r="396" spans="1:7" ht="25.5" x14ac:dyDescent="0.2">
      <c r="A396" s="294" t="s">
        <v>246</v>
      </c>
      <c r="B396" s="284" t="s">
        <v>247</v>
      </c>
      <c r="C396" s="295" t="s">
        <v>207</v>
      </c>
      <c r="D396" s="295" t="s">
        <v>210</v>
      </c>
      <c r="E396" s="292">
        <v>0.78659999999999997</v>
      </c>
      <c r="F396" s="283">
        <v>19.41</v>
      </c>
      <c r="G396" s="293">
        <v>15.27</v>
      </c>
    </row>
    <row r="397" spans="1:7" ht="51" x14ac:dyDescent="0.2">
      <c r="A397" s="294" t="s">
        <v>296</v>
      </c>
      <c r="B397" s="284" t="s">
        <v>297</v>
      </c>
      <c r="C397" s="295" t="s">
        <v>207</v>
      </c>
      <c r="D397" s="295" t="s">
        <v>234</v>
      </c>
      <c r="E397" s="292">
        <v>0.19620000000000001</v>
      </c>
      <c r="F397" s="283">
        <v>31.1</v>
      </c>
      <c r="G397" s="293">
        <v>6.1</v>
      </c>
    </row>
    <row r="398" spans="1:7" x14ac:dyDescent="0.2">
      <c r="A398" s="296" t="s">
        <v>213</v>
      </c>
      <c r="B398" s="297"/>
      <c r="C398" s="297"/>
      <c r="D398" s="297"/>
      <c r="E398" s="297"/>
      <c r="F398" s="297"/>
      <c r="G398" s="298">
        <v>10.95</v>
      </c>
    </row>
    <row r="399" spans="1:7" x14ac:dyDescent="0.2">
      <c r="A399" s="296" t="s">
        <v>214</v>
      </c>
      <c r="B399" s="297"/>
      <c r="C399" s="297"/>
      <c r="D399" s="297"/>
      <c r="E399" s="297"/>
      <c r="F399" s="297"/>
      <c r="G399" s="298">
        <v>12.18</v>
      </c>
    </row>
    <row r="400" spans="1:7" x14ac:dyDescent="0.2">
      <c r="A400" s="296" t="s">
        <v>215</v>
      </c>
      <c r="B400" s="297"/>
      <c r="C400" s="297"/>
      <c r="D400" s="297"/>
      <c r="E400" s="297"/>
      <c r="F400" s="297"/>
      <c r="G400" s="299">
        <v>23.13</v>
      </c>
    </row>
    <row r="401" spans="1:7" x14ac:dyDescent="0.2">
      <c r="A401" s="296" t="s">
        <v>2158</v>
      </c>
      <c r="B401" s="297"/>
      <c r="C401" s="297"/>
      <c r="D401" s="297"/>
      <c r="E401" s="297"/>
      <c r="F401" s="297"/>
      <c r="G401" s="298">
        <v>12.59</v>
      </c>
    </row>
    <row r="402" spans="1:7" x14ac:dyDescent="0.2">
      <c r="A402" s="296" t="s">
        <v>217</v>
      </c>
      <c r="B402" s="297"/>
      <c r="C402" s="297"/>
      <c r="D402" s="297"/>
      <c r="E402" s="297"/>
      <c r="F402" s="297"/>
      <c r="G402" s="298">
        <v>7.5</v>
      </c>
    </row>
    <row r="403" spans="1:7" x14ac:dyDescent="0.2">
      <c r="A403" s="296" t="s">
        <v>218</v>
      </c>
      <c r="B403" s="297"/>
      <c r="C403" s="297"/>
      <c r="D403" s="297"/>
      <c r="E403" s="297"/>
      <c r="F403" s="297"/>
      <c r="G403" s="298">
        <v>0</v>
      </c>
    </row>
    <row r="404" spans="1:7" x14ac:dyDescent="0.2">
      <c r="A404" s="296" t="s">
        <v>219</v>
      </c>
      <c r="B404" s="297"/>
      <c r="C404" s="297"/>
      <c r="D404" s="297"/>
      <c r="E404" s="297"/>
      <c r="F404" s="297"/>
      <c r="G404" s="298">
        <v>20.09</v>
      </c>
    </row>
    <row r="405" spans="1:7" x14ac:dyDescent="0.2">
      <c r="A405" s="296" t="s">
        <v>220</v>
      </c>
      <c r="B405" s="297"/>
      <c r="C405" s="297"/>
      <c r="D405" s="297"/>
      <c r="E405" s="297"/>
      <c r="F405" s="297"/>
      <c r="G405" s="299">
        <f>ROUND(G400+G404,2)</f>
        <v>43.22</v>
      </c>
    </row>
    <row r="406" spans="1:7" x14ac:dyDescent="0.2">
      <c r="A406" s="296" t="s">
        <v>221</v>
      </c>
      <c r="B406" s="297"/>
      <c r="C406" s="297"/>
      <c r="D406" s="297"/>
      <c r="E406" s="297"/>
      <c r="F406" s="297"/>
      <c r="G406" s="298">
        <v>3.15</v>
      </c>
    </row>
    <row r="407" spans="1:7" x14ac:dyDescent="0.2">
      <c r="A407" s="296" t="s">
        <v>222</v>
      </c>
      <c r="B407" s="297"/>
      <c r="C407" s="297"/>
      <c r="D407" s="297"/>
      <c r="E407" s="297"/>
      <c r="F407" s="297"/>
      <c r="G407" s="299">
        <f>ROUND(G405*G406,2)</f>
        <v>136.13999999999999</v>
      </c>
    </row>
    <row r="408" spans="1:7" x14ac:dyDescent="0.2">
      <c r="A408" s="300"/>
      <c r="B408" s="301"/>
      <c r="C408" s="301"/>
      <c r="D408" s="301"/>
      <c r="E408" s="301"/>
      <c r="F408" s="301"/>
      <c r="G408" s="302"/>
    </row>
    <row r="409" spans="1:7" ht="63.75" x14ac:dyDescent="0.2">
      <c r="A409" s="287" t="s">
        <v>447</v>
      </c>
      <c r="B409" s="290" t="s">
        <v>448</v>
      </c>
      <c r="C409" s="291" t="s">
        <v>207</v>
      </c>
      <c r="D409" s="291" t="s">
        <v>38</v>
      </c>
      <c r="E409" s="292"/>
      <c r="F409" s="283"/>
      <c r="G409" s="293"/>
    </row>
    <row r="410" spans="1:7" ht="89.25" x14ac:dyDescent="0.2">
      <c r="A410" s="294" t="s">
        <v>369</v>
      </c>
      <c r="B410" s="284" t="s">
        <v>370</v>
      </c>
      <c r="C410" s="295" t="s">
        <v>207</v>
      </c>
      <c r="D410" s="295" t="s">
        <v>234</v>
      </c>
      <c r="E410" s="292">
        <v>0.192</v>
      </c>
      <c r="F410" s="283">
        <v>143.35</v>
      </c>
      <c r="G410" s="293">
        <v>27.52</v>
      </c>
    </row>
    <row r="411" spans="1:7" ht="89.25" x14ac:dyDescent="0.2">
      <c r="A411" s="294" t="s">
        <v>371</v>
      </c>
      <c r="B411" s="284" t="s">
        <v>372</v>
      </c>
      <c r="C411" s="295" t="s">
        <v>207</v>
      </c>
      <c r="D411" s="295" t="s">
        <v>237</v>
      </c>
      <c r="E411" s="292">
        <v>9.6000000000000002E-2</v>
      </c>
      <c r="F411" s="283">
        <v>59.01</v>
      </c>
      <c r="G411" s="293">
        <v>5.67</v>
      </c>
    </row>
    <row r="412" spans="1:7" x14ac:dyDescent="0.2">
      <c r="A412" s="294" t="s">
        <v>288</v>
      </c>
      <c r="B412" s="284" t="s">
        <v>289</v>
      </c>
      <c r="C412" s="295" t="s">
        <v>207</v>
      </c>
      <c r="D412" s="295" t="s">
        <v>210</v>
      </c>
      <c r="E412" s="292">
        <v>0.105</v>
      </c>
      <c r="F412" s="283">
        <v>21.66</v>
      </c>
      <c r="G412" s="293">
        <v>2.27</v>
      </c>
    </row>
    <row r="413" spans="1:7" ht="25.5" x14ac:dyDescent="0.2">
      <c r="A413" s="294" t="s">
        <v>246</v>
      </c>
      <c r="B413" s="284" t="s">
        <v>247</v>
      </c>
      <c r="C413" s="295" t="s">
        <v>207</v>
      </c>
      <c r="D413" s="295" t="s">
        <v>210</v>
      </c>
      <c r="E413" s="292">
        <v>0.16600000000000001</v>
      </c>
      <c r="F413" s="283">
        <v>19.41</v>
      </c>
      <c r="G413" s="293">
        <v>3.22</v>
      </c>
    </row>
    <row r="414" spans="1:7" x14ac:dyDescent="0.2">
      <c r="A414" s="296" t="s">
        <v>213</v>
      </c>
      <c r="B414" s="297"/>
      <c r="C414" s="297"/>
      <c r="D414" s="297"/>
      <c r="E414" s="297"/>
      <c r="F414" s="297"/>
      <c r="G414" s="298">
        <v>8.16</v>
      </c>
    </row>
    <row r="415" spans="1:7" x14ac:dyDescent="0.2">
      <c r="A415" s="296" t="s">
        <v>214</v>
      </c>
      <c r="B415" s="297"/>
      <c r="C415" s="297"/>
      <c r="D415" s="297"/>
      <c r="E415" s="297"/>
      <c r="F415" s="297"/>
      <c r="G415" s="298">
        <v>30.529999999999998</v>
      </c>
    </row>
    <row r="416" spans="1:7" x14ac:dyDescent="0.2">
      <c r="A416" s="296" t="s">
        <v>215</v>
      </c>
      <c r="B416" s="297"/>
      <c r="C416" s="297"/>
      <c r="D416" s="297"/>
      <c r="E416" s="297"/>
      <c r="F416" s="297"/>
      <c r="G416" s="299">
        <v>38.69</v>
      </c>
    </row>
    <row r="417" spans="1:7" x14ac:dyDescent="0.2">
      <c r="A417" s="296" t="s">
        <v>2158</v>
      </c>
      <c r="B417" s="297"/>
      <c r="C417" s="297"/>
      <c r="D417" s="297"/>
      <c r="E417" s="297"/>
      <c r="F417" s="297"/>
      <c r="G417" s="298">
        <v>9.39</v>
      </c>
    </row>
    <row r="418" spans="1:7" x14ac:dyDescent="0.2">
      <c r="A418" s="296" t="s">
        <v>217</v>
      </c>
      <c r="B418" s="297"/>
      <c r="C418" s="297"/>
      <c r="D418" s="297"/>
      <c r="E418" s="297"/>
      <c r="F418" s="297"/>
      <c r="G418" s="298">
        <v>10.090000000223517</v>
      </c>
    </row>
    <row r="419" spans="1:7" x14ac:dyDescent="0.2">
      <c r="A419" s="296" t="s">
        <v>218</v>
      </c>
      <c r="B419" s="297"/>
      <c r="C419" s="297"/>
      <c r="D419" s="297"/>
      <c r="E419" s="297"/>
      <c r="F419" s="297"/>
      <c r="G419" s="298">
        <v>0</v>
      </c>
    </row>
    <row r="420" spans="1:7" x14ac:dyDescent="0.2">
      <c r="A420" s="296" t="s">
        <v>219</v>
      </c>
      <c r="B420" s="297"/>
      <c r="C420" s="297"/>
      <c r="D420" s="297"/>
      <c r="E420" s="297"/>
      <c r="F420" s="297"/>
      <c r="G420" s="298">
        <v>19.480000000000004</v>
      </c>
    </row>
    <row r="421" spans="1:7" x14ac:dyDescent="0.2">
      <c r="A421" s="296" t="s">
        <v>220</v>
      </c>
      <c r="B421" s="297"/>
      <c r="C421" s="297"/>
      <c r="D421" s="297"/>
      <c r="E421" s="297"/>
      <c r="F421" s="297"/>
      <c r="G421" s="299">
        <f>ROUND(G416+G420,2)</f>
        <v>58.17</v>
      </c>
    </row>
    <row r="422" spans="1:7" x14ac:dyDescent="0.2">
      <c r="A422" s="296" t="s">
        <v>221</v>
      </c>
      <c r="B422" s="297"/>
      <c r="C422" s="297"/>
      <c r="D422" s="297"/>
      <c r="E422" s="297"/>
      <c r="F422" s="297"/>
      <c r="G422" s="298">
        <v>3.25</v>
      </c>
    </row>
    <row r="423" spans="1:7" x14ac:dyDescent="0.2">
      <c r="A423" s="296" t="s">
        <v>222</v>
      </c>
      <c r="B423" s="297"/>
      <c r="C423" s="297"/>
      <c r="D423" s="297"/>
      <c r="E423" s="297"/>
      <c r="F423" s="297"/>
      <c r="G423" s="299">
        <f>ROUND(G421*G422,2)</f>
        <v>189.05</v>
      </c>
    </row>
    <row r="424" spans="1:7" x14ac:dyDescent="0.2">
      <c r="A424" s="300"/>
      <c r="B424" s="301"/>
      <c r="C424" s="301"/>
      <c r="D424" s="301"/>
      <c r="E424" s="301"/>
      <c r="F424" s="301"/>
      <c r="G424" s="302"/>
    </row>
    <row r="425" spans="1:7" ht="51" x14ac:dyDescent="0.2">
      <c r="A425" s="287" t="s">
        <v>449</v>
      </c>
      <c r="B425" s="290" t="s">
        <v>450</v>
      </c>
      <c r="C425" s="291" t="s">
        <v>207</v>
      </c>
      <c r="D425" s="291" t="s">
        <v>38</v>
      </c>
      <c r="E425" s="292"/>
      <c r="F425" s="283"/>
      <c r="G425" s="293"/>
    </row>
    <row r="426" spans="1:7" x14ac:dyDescent="0.2">
      <c r="A426" s="294" t="s">
        <v>288</v>
      </c>
      <c r="B426" s="284" t="s">
        <v>289</v>
      </c>
      <c r="C426" s="295" t="s">
        <v>207</v>
      </c>
      <c r="D426" s="295" t="s">
        <v>210</v>
      </c>
      <c r="E426" s="292">
        <v>8.5999999999999993E-2</v>
      </c>
      <c r="F426" s="283">
        <v>21.66</v>
      </c>
      <c r="G426" s="293">
        <v>1.86</v>
      </c>
    </row>
    <row r="427" spans="1:7" ht="25.5" x14ac:dyDescent="0.2">
      <c r="A427" s="294" t="s">
        <v>246</v>
      </c>
      <c r="B427" s="284" t="s">
        <v>247</v>
      </c>
      <c r="C427" s="295" t="s">
        <v>207</v>
      </c>
      <c r="D427" s="295" t="s">
        <v>210</v>
      </c>
      <c r="E427" s="292">
        <v>0.13600000000000001</v>
      </c>
      <c r="F427" s="283">
        <v>19.41</v>
      </c>
      <c r="G427" s="293">
        <v>2.64</v>
      </c>
    </row>
    <row r="428" spans="1:7" ht="51" x14ac:dyDescent="0.2">
      <c r="A428" s="294" t="s">
        <v>1409</v>
      </c>
      <c r="B428" s="284" t="s">
        <v>1410</v>
      </c>
      <c r="C428" s="295" t="s">
        <v>207</v>
      </c>
      <c r="D428" s="295" t="s">
        <v>234</v>
      </c>
      <c r="E428" s="292">
        <v>0.32800000000000001</v>
      </c>
      <c r="F428" s="283">
        <v>120.56</v>
      </c>
      <c r="G428" s="293">
        <v>39.54</v>
      </c>
    </row>
    <row r="429" spans="1:7" ht="51" x14ac:dyDescent="0.2">
      <c r="A429" s="294" t="s">
        <v>1411</v>
      </c>
      <c r="B429" s="284" t="s">
        <v>1412</v>
      </c>
      <c r="C429" s="295" t="s">
        <v>207</v>
      </c>
      <c r="D429" s="295" t="s">
        <v>237</v>
      </c>
      <c r="E429" s="292">
        <v>0.16400000000000001</v>
      </c>
      <c r="F429" s="283">
        <v>64.680000000000007</v>
      </c>
      <c r="G429" s="293">
        <v>10.61</v>
      </c>
    </row>
    <row r="430" spans="1:7" x14ac:dyDescent="0.2">
      <c r="A430" s="296" t="s">
        <v>213</v>
      </c>
      <c r="B430" s="297"/>
      <c r="C430" s="297"/>
      <c r="D430" s="297"/>
      <c r="E430" s="297"/>
      <c r="F430" s="297"/>
      <c r="G430" s="298">
        <v>11.29</v>
      </c>
    </row>
    <row r="431" spans="1:7" x14ac:dyDescent="0.2">
      <c r="A431" s="296" t="s">
        <v>214</v>
      </c>
      <c r="B431" s="297"/>
      <c r="C431" s="297"/>
      <c r="D431" s="297"/>
      <c r="E431" s="297"/>
      <c r="F431" s="297"/>
      <c r="G431" s="298">
        <v>43.36</v>
      </c>
    </row>
    <row r="432" spans="1:7" x14ac:dyDescent="0.2">
      <c r="A432" s="296" t="s">
        <v>215</v>
      </c>
      <c r="B432" s="297"/>
      <c r="C432" s="297"/>
      <c r="D432" s="297"/>
      <c r="E432" s="297"/>
      <c r="F432" s="297"/>
      <c r="G432" s="299">
        <v>54.65</v>
      </c>
    </row>
    <row r="433" spans="1:7" x14ac:dyDescent="0.2">
      <c r="A433" s="296" t="s">
        <v>2158</v>
      </c>
      <c r="B433" s="297"/>
      <c r="C433" s="297"/>
      <c r="D433" s="297"/>
      <c r="E433" s="297"/>
      <c r="F433" s="297"/>
      <c r="G433" s="298">
        <v>12.98</v>
      </c>
    </row>
    <row r="434" spans="1:7" x14ac:dyDescent="0.2">
      <c r="A434" s="296" t="s">
        <v>217</v>
      </c>
      <c r="B434" s="297"/>
      <c r="C434" s="297"/>
      <c r="D434" s="297"/>
      <c r="E434" s="297"/>
      <c r="F434" s="297"/>
      <c r="G434" s="298">
        <v>14.209999999776482</v>
      </c>
    </row>
    <row r="435" spans="1:7" x14ac:dyDescent="0.2">
      <c r="A435" s="296" t="s">
        <v>218</v>
      </c>
      <c r="B435" s="297"/>
      <c r="C435" s="297"/>
      <c r="D435" s="297"/>
      <c r="E435" s="297"/>
      <c r="F435" s="297"/>
      <c r="G435" s="298">
        <v>0</v>
      </c>
    </row>
    <row r="436" spans="1:7" x14ac:dyDescent="0.2">
      <c r="A436" s="296" t="s">
        <v>219</v>
      </c>
      <c r="B436" s="297"/>
      <c r="C436" s="297"/>
      <c r="D436" s="297"/>
      <c r="E436" s="297"/>
      <c r="F436" s="297"/>
      <c r="G436" s="298">
        <v>27.190000000000005</v>
      </c>
    </row>
    <row r="437" spans="1:7" x14ac:dyDescent="0.2">
      <c r="A437" s="296" t="s">
        <v>220</v>
      </c>
      <c r="B437" s="297"/>
      <c r="C437" s="297"/>
      <c r="D437" s="297"/>
      <c r="E437" s="297"/>
      <c r="F437" s="297"/>
      <c r="G437" s="299">
        <f>ROUND(G432+G436,2)</f>
        <v>81.84</v>
      </c>
    </row>
    <row r="438" spans="1:7" x14ac:dyDescent="0.2">
      <c r="A438" s="296" t="s">
        <v>221</v>
      </c>
      <c r="B438" s="297"/>
      <c r="C438" s="297"/>
      <c r="D438" s="297"/>
      <c r="E438" s="297"/>
      <c r="F438" s="297"/>
      <c r="G438" s="298">
        <v>2.11</v>
      </c>
    </row>
    <row r="439" spans="1:7" x14ac:dyDescent="0.2">
      <c r="A439" s="296" t="s">
        <v>222</v>
      </c>
      <c r="B439" s="297"/>
      <c r="C439" s="297"/>
      <c r="D439" s="297"/>
      <c r="E439" s="297"/>
      <c r="F439" s="297"/>
      <c r="G439" s="299">
        <f>ROUND(G437*G438,2)</f>
        <v>172.68</v>
      </c>
    </row>
    <row r="440" spans="1:7" x14ac:dyDescent="0.2">
      <c r="A440" s="300"/>
      <c r="B440" s="301"/>
      <c r="C440" s="301"/>
      <c r="D440" s="301"/>
      <c r="E440" s="301"/>
      <c r="F440" s="301"/>
      <c r="G440" s="302"/>
    </row>
    <row r="441" spans="1:7" ht="51" x14ac:dyDescent="0.2">
      <c r="A441" s="287" t="s">
        <v>127</v>
      </c>
      <c r="B441" s="290" t="s">
        <v>128</v>
      </c>
      <c r="C441" s="291" t="s">
        <v>207</v>
      </c>
      <c r="D441" s="291" t="s">
        <v>129</v>
      </c>
      <c r="E441" s="292"/>
      <c r="F441" s="283"/>
      <c r="G441" s="293"/>
    </row>
    <row r="442" spans="1:7" ht="76.5" x14ac:dyDescent="0.2">
      <c r="A442" s="294" t="s">
        <v>264</v>
      </c>
      <c r="B442" s="284" t="s">
        <v>265</v>
      </c>
      <c r="C442" s="295" t="s">
        <v>207</v>
      </c>
      <c r="D442" s="295" t="s">
        <v>234</v>
      </c>
      <c r="E442" s="292">
        <v>1.3899999999999999E-2</v>
      </c>
      <c r="F442" s="283">
        <v>184.84</v>
      </c>
      <c r="G442" s="293">
        <v>2.57</v>
      </c>
    </row>
    <row r="443" spans="1:7" ht="76.5" x14ac:dyDescent="0.2">
      <c r="A443" s="294" t="s">
        <v>266</v>
      </c>
      <c r="B443" s="284" t="s">
        <v>267</v>
      </c>
      <c r="C443" s="295" t="s">
        <v>207</v>
      </c>
      <c r="D443" s="295" t="s">
        <v>237</v>
      </c>
      <c r="E443" s="292">
        <v>6.0000000000000001E-3</v>
      </c>
      <c r="F443" s="283">
        <v>59.14</v>
      </c>
      <c r="G443" s="293">
        <v>0.35</v>
      </c>
    </row>
    <row r="444" spans="1:7" x14ac:dyDescent="0.2">
      <c r="A444" s="296" t="s">
        <v>213</v>
      </c>
      <c r="B444" s="297"/>
      <c r="C444" s="297"/>
      <c r="D444" s="297"/>
      <c r="E444" s="297"/>
      <c r="F444" s="297"/>
      <c r="G444" s="298">
        <v>0.28000000000000003</v>
      </c>
    </row>
    <row r="445" spans="1:7" x14ac:dyDescent="0.2">
      <c r="A445" s="296" t="s">
        <v>214</v>
      </c>
      <c r="B445" s="297"/>
      <c r="C445" s="297"/>
      <c r="D445" s="297"/>
      <c r="E445" s="297"/>
      <c r="F445" s="297"/>
      <c r="G445" s="298">
        <v>2.6399999999999997</v>
      </c>
    </row>
    <row r="446" spans="1:7" x14ac:dyDescent="0.2">
      <c r="A446" s="296" t="s">
        <v>215</v>
      </c>
      <c r="B446" s="297"/>
      <c r="C446" s="297"/>
      <c r="D446" s="297"/>
      <c r="E446" s="297"/>
      <c r="F446" s="297"/>
      <c r="G446" s="299">
        <v>2.92</v>
      </c>
    </row>
    <row r="447" spans="1:7" x14ac:dyDescent="0.2">
      <c r="A447" s="296" t="s">
        <v>2158</v>
      </c>
      <c r="B447" s="297"/>
      <c r="C447" s="297"/>
      <c r="D447" s="297"/>
      <c r="E447" s="297"/>
      <c r="F447" s="297"/>
      <c r="G447" s="298">
        <v>0.33</v>
      </c>
    </row>
    <row r="448" spans="1:7" x14ac:dyDescent="0.2">
      <c r="A448" s="296" t="s">
        <v>217</v>
      </c>
      <c r="B448" s="297"/>
      <c r="C448" s="297"/>
      <c r="D448" s="297"/>
      <c r="E448" s="297"/>
      <c r="F448" s="297"/>
      <c r="G448" s="298">
        <v>0.68000000000000027</v>
      </c>
    </row>
    <row r="449" spans="1:7" x14ac:dyDescent="0.2">
      <c r="A449" s="296" t="s">
        <v>218</v>
      </c>
      <c r="B449" s="297"/>
      <c r="C449" s="297"/>
      <c r="D449" s="297"/>
      <c r="E449" s="297"/>
      <c r="F449" s="297"/>
      <c r="G449" s="298">
        <v>0</v>
      </c>
    </row>
    <row r="450" spans="1:7" x14ac:dyDescent="0.2">
      <c r="A450" s="296" t="s">
        <v>219</v>
      </c>
      <c r="B450" s="297"/>
      <c r="C450" s="297"/>
      <c r="D450" s="297"/>
      <c r="E450" s="297"/>
      <c r="F450" s="297"/>
      <c r="G450" s="298">
        <v>1.0100000000000002</v>
      </c>
    </row>
    <row r="451" spans="1:7" x14ac:dyDescent="0.2">
      <c r="A451" s="296" t="s">
        <v>220</v>
      </c>
      <c r="B451" s="297"/>
      <c r="C451" s="297"/>
      <c r="D451" s="297"/>
      <c r="E451" s="297"/>
      <c r="F451" s="297"/>
      <c r="G451" s="299">
        <f>ROUND(G446+G450,2)</f>
        <v>3.93</v>
      </c>
    </row>
    <row r="452" spans="1:7" x14ac:dyDescent="0.2">
      <c r="A452" s="296" t="s">
        <v>221</v>
      </c>
      <c r="B452" s="297"/>
      <c r="C452" s="297"/>
      <c r="D452" s="297"/>
      <c r="E452" s="297"/>
      <c r="F452" s="297"/>
      <c r="G452" s="298">
        <v>6.9</v>
      </c>
    </row>
    <row r="453" spans="1:7" x14ac:dyDescent="0.2">
      <c r="A453" s="296" t="s">
        <v>222</v>
      </c>
      <c r="B453" s="297"/>
      <c r="C453" s="297"/>
      <c r="D453" s="297"/>
      <c r="E453" s="297"/>
      <c r="F453" s="297"/>
      <c r="G453" s="299">
        <f>ROUND(G451*G452,2)</f>
        <v>27.12</v>
      </c>
    </row>
    <row r="454" spans="1:7" x14ac:dyDescent="0.2">
      <c r="A454" s="300"/>
      <c r="B454" s="301"/>
      <c r="C454" s="301"/>
      <c r="D454" s="301"/>
      <c r="E454" s="301"/>
      <c r="F454" s="301"/>
      <c r="G454" s="302"/>
    </row>
    <row r="455" spans="1:7" ht="76.5" x14ac:dyDescent="0.2">
      <c r="A455" s="287" t="s">
        <v>130</v>
      </c>
      <c r="B455" s="290" t="s">
        <v>131</v>
      </c>
      <c r="C455" s="291" t="s">
        <v>207</v>
      </c>
      <c r="D455" s="291" t="s">
        <v>38</v>
      </c>
      <c r="E455" s="292"/>
      <c r="F455" s="283"/>
      <c r="G455" s="293"/>
    </row>
    <row r="456" spans="1:7" ht="51" x14ac:dyDescent="0.2">
      <c r="A456" s="294" t="s">
        <v>274</v>
      </c>
      <c r="B456" s="284" t="s">
        <v>275</v>
      </c>
      <c r="C456" s="295" t="s">
        <v>207</v>
      </c>
      <c r="D456" s="295" t="s">
        <v>234</v>
      </c>
      <c r="E456" s="292">
        <v>8.3000000000000001E-3</v>
      </c>
      <c r="F456" s="283">
        <v>161.37</v>
      </c>
      <c r="G456" s="293">
        <v>1.34</v>
      </c>
    </row>
    <row r="457" spans="1:7" ht="51" x14ac:dyDescent="0.2">
      <c r="A457" s="294" t="s">
        <v>276</v>
      </c>
      <c r="B457" s="284" t="s">
        <v>277</v>
      </c>
      <c r="C457" s="295" t="s">
        <v>207</v>
      </c>
      <c r="D457" s="295" t="s">
        <v>237</v>
      </c>
      <c r="E457" s="292">
        <v>1.5100000000000001E-2</v>
      </c>
      <c r="F457" s="283">
        <v>68.52</v>
      </c>
      <c r="G457" s="293">
        <v>1.03</v>
      </c>
    </row>
    <row r="458" spans="1:7" ht="76.5" x14ac:dyDescent="0.2">
      <c r="A458" s="294" t="s">
        <v>264</v>
      </c>
      <c r="B458" s="284" t="s">
        <v>265</v>
      </c>
      <c r="C458" s="295" t="s">
        <v>207</v>
      </c>
      <c r="D458" s="295" t="s">
        <v>234</v>
      </c>
      <c r="E458" s="292">
        <v>2.6700000000000002E-2</v>
      </c>
      <c r="F458" s="283">
        <v>184.84</v>
      </c>
      <c r="G458" s="293">
        <v>4.9400000000000004</v>
      </c>
    </row>
    <row r="459" spans="1:7" ht="76.5" x14ac:dyDescent="0.2">
      <c r="A459" s="294" t="s">
        <v>266</v>
      </c>
      <c r="B459" s="284" t="s">
        <v>267</v>
      </c>
      <c r="C459" s="295" t="s">
        <v>207</v>
      </c>
      <c r="D459" s="295" t="s">
        <v>237</v>
      </c>
      <c r="E459" s="292">
        <v>2.0299999999999999E-2</v>
      </c>
      <c r="F459" s="283">
        <v>59.14</v>
      </c>
      <c r="G459" s="293">
        <v>1.2</v>
      </c>
    </row>
    <row r="460" spans="1:7" x14ac:dyDescent="0.2">
      <c r="A460" s="296" t="s">
        <v>213</v>
      </c>
      <c r="B460" s="297"/>
      <c r="C460" s="297"/>
      <c r="D460" s="297"/>
      <c r="E460" s="297"/>
      <c r="F460" s="297"/>
      <c r="G460" s="298">
        <v>0.98</v>
      </c>
    </row>
    <row r="461" spans="1:7" x14ac:dyDescent="0.2">
      <c r="A461" s="296" t="s">
        <v>214</v>
      </c>
      <c r="B461" s="297"/>
      <c r="C461" s="297"/>
      <c r="D461" s="297"/>
      <c r="E461" s="297"/>
      <c r="F461" s="297"/>
      <c r="G461" s="298">
        <v>7.5299999999999994</v>
      </c>
    </row>
    <row r="462" spans="1:7" x14ac:dyDescent="0.2">
      <c r="A462" s="296" t="s">
        <v>215</v>
      </c>
      <c r="B462" s="297"/>
      <c r="C462" s="297"/>
      <c r="D462" s="297"/>
      <c r="E462" s="297"/>
      <c r="F462" s="297"/>
      <c r="G462" s="299">
        <v>8.51</v>
      </c>
    </row>
    <row r="463" spans="1:7" x14ac:dyDescent="0.2">
      <c r="A463" s="296" t="s">
        <v>2158</v>
      </c>
      <c r="B463" s="297"/>
      <c r="C463" s="297"/>
      <c r="D463" s="297"/>
      <c r="E463" s="297"/>
      <c r="F463" s="297"/>
      <c r="G463" s="298">
        <v>1.1299999999999999</v>
      </c>
    </row>
    <row r="464" spans="1:7" x14ac:dyDescent="0.2">
      <c r="A464" s="296" t="s">
        <v>217</v>
      </c>
      <c r="B464" s="297"/>
      <c r="C464" s="297"/>
      <c r="D464" s="297"/>
      <c r="E464" s="297"/>
      <c r="F464" s="297"/>
      <c r="G464" s="298">
        <v>2.0200000000000005</v>
      </c>
    </row>
    <row r="465" spans="1:7" x14ac:dyDescent="0.2">
      <c r="A465" s="296" t="s">
        <v>218</v>
      </c>
      <c r="B465" s="297"/>
      <c r="C465" s="297"/>
      <c r="D465" s="297"/>
      <c r="E465" s="297"/>
      <c r="F465" s="297"/>
      <c r="G465" s="298">
        <v>0</v>
      </c>
    </row>
    <row r="466" spans="1:7" x14ac:dyDescent="0.2">
      <c r="A466" s="296" t="s">
        <v>219</v>
      </c>
      <c r="B466" s="297"/>
      <c r="C466" s="297"/>
      <c r="D466" s="297"/>
      <c r="E466" s="297"/>
      <c r="F466" s="297"/>
      <c r="G466" s="298">
        <v>3.1500000000000004</v>
      </c>
    </row>
    <row r="467" spans="1:7" x14ac:dyDescent="0.2">
      <c r="A467" s="296" t="s">
        <v>220</v>
      </c>
      <c r="B467" s="297"/>
      <c r="C467" s="297"/>
      <c r="D467" s="297"/>
      <c r="E467" s="297"/>
      <c r="F467" s="297"/>
      <c r="G467" s="299">
        <f>ROUND(G462+G466,2)</f>
        <v>11.66</v>
      </c>
    </row>
    <row r="468" spans="1:7" x14ac:dyDescent="0.2">
      <c r="A468" s="296" t="s">
        <v>221</v>
      </c>
      <c r="B468" s="297"/>
      <c r="C468" s="297"/>
      <c r="D468" s="297"/>
      <c r="E468" s="297"/>
      <c r="F468" s="297"/>
      <c r="G468" s="298">
        <v>2.87</v>
      </c>
    </row>
    <row r="469" spans="1:7" x14ac:dyDescent="0.2">
      <c r="A469" s="296" t="s">
        <v>222</v>
      </c>
      <c r="B469" s="297"/>
      <c r="C469" s="297"/>
      <c r="D469" s="297"/>
      <c r="E469" s="297"/>
      <c r="F469" s="297"/>
      <c r="G469" s="299">
        <f>ROUND(G467*G468,2)</f>
        <v>33.46</v>
      </c>
    </row>
    <row r="470" spans="1:7" x14ac:dyDescent="0.2">
      <c r="A470" s="300"/>
      <c r="B470" s="301"/>
      <c r="C470" s="301"/>
      <c r="D470" s="301"/>
      <c r="E470" s="301"/>
      <c r="F470" s="301"/>
      <c r="G470" s="302"/>
    </row>
    <row r="471" spans="1:7" ht="51" x14ac:dyDescent="0.2">
      <c r="A471" s="287" t="s">
        <v>410</v>
      </c>
      <c r="B471" s="290" t="s">
        <v>411</v>
      </c>
      <c r="C471" s="291" t="s">
        <v>207</v>
      </c>
      <c r="D471" s="291" t="s">
        <v>38</v>
      </c>
      <c r="E471" s="292"/>
      <c r="F471" s="283"/>
      <c r="G471" s="293"/>
    </row>
    <row r="472" spans="1:7" ht="38.25" x14ac:dyDescent="0.2">
      <c r="A472" s="294">
        <v>4720</v>
      </c>
      <c r="B472" s="284" t="s">
        <v>1413</v>
      </c>
      <c r="C472" s="295" t="s">
        <v>224</v>
      </c>
      <c r="D472" s="295" t="s">
        <v>38</v>
      </c>
      <c r="E472" s="292">
        <v>1.1000000000000001</v>
      </c>
      <c r="F472" s="283">
        <v>89.8</v>
      </c>
      <c r="G472" s="293">
        <v>98.78</v>
      </c>
    </row>
    <row r="473" spans="1:7" x14ac:dyDescent="0.2">
      <c r="A473" s="294" t="s">
        <v>288</v>
      </c>
      <c r="B473" s="284" t="s">
        <v>289</v>
      </c>
      <c r="C473" s="295" t="s">
        <v>207</v>
      </c>
      <c r="D473" s="295" t="s">
        <v>210</v>
      </c>
      <c r="E473" s="292">
        <v>2.0287700000000002</v>
      </c>
      <c r="F473" s="283">
        <v>21.66</v>
      </c>
      <c r="G473" s="293">
        <v>43.94</v>
      </c>
    </row>
    <row r="474" spans="1:7" ht="25.5" x14ac:dyDescent="0.2">
      <c r="A474" s="294" t="s">
        <v>246</v>
      </c>
      <c r="B474" s="284" t="s">
        <v>247</v>
      </c>
      <c r="C474" s="295" t="s">
        <v>207</v>
      </c>
      <c r="D474" s="295" t="s">
        <v>210</v>
      </c>
      <c r="E474" s="292">
        <v>3.504238</v>
      </c>
      <c r="F474" s="283">
        <v>19.41</v>
      </c>
      <c r="G474" s="293">
        <v>68.02</v>
      </c>
    </row>
    <row r="475" spans="1:7" ht="51" x14ac:dyDescent="0.2">
      <c r="A475" s="294" t="s">
        <v>296</v>
      </c>
      <c r="B475" s="284" t="s">
        <v>297</v>
      </c>
      <c r="C475" s="295" t="s">
        <v>207</v>
      </c>
      <c r="D475" s="295" t="s">
        <v>234</v>
      </c>
      <c r="E475" s="292">
        <v>0.13505</v>
      </c>
      <c r="F475" s="283">
        <v>31.1</v>
      </c>
      <c r="G475" s="293">
        <v>4.2</v>
      </c>
    </row>
    <row r="476" spans="1:7" x14ac:dyDescent="0.2">
      <c r="A476" s="296" t="s">
        <v>213</v>
      </c>
      <c r="B476" s="297"/>
      <c r="C476" s="297"/>
      <c r="D476" s="297"/>
      <c r="E476" s="297"/>
      <c r="F476" s="297"/>
      <c r="G476" s="298">
        <v>62.82</v>
      </c>
    </row>
    <row r="477" spans="1:7" x14ac:dyDescent="0.2">
      <c r="A477" s="296" t="s">
        <v>214</v>
      </c>
      <c r="B477" s="297"/>
      <c r="C477" s="297"/>
      <c r="D477" s="297"/>
      <c r="E477" s="297"/>
      <c r="F477" s="297"/>
      <c r="G477" s="298">
        <v>152.12</v>
      </c>
    </row>
    <row r="478" spans="1:7" x14ac:dyDescent="0.2">
      <c r="A478" s="296" t="s">
        <v>215</v>
      </c>
      <c r="B478" s="297"/>
      <c r="C478" s="297"/>
      <c r="D478" s="297"/>
      <c r="E478" s="297"/>
      <c r="F478" s="297"/>
      <c r="G478" s="299">
        <v>214.94</v>
      </c>
    </row>
    <row r="479" spans="1:7" x14ac:dyDescent="0.2">
      <c r="A479" s="296" t="s">
        <v>2158</v>
      </c>
      <c r="B479" s="297"/>
      <c r="C479" s="297"/>
      <c r="D479" s="297"/>
      <c r="E479" s="297"/>
      <c r="F479" s="297"/>
      <c r="G479" s="298">
        <v>72.25</v>
      </c>
    </row>
    <row r="480" spans="1:7" x14ac:dyDescent="0.2">
      <c r="A480" s="296" t="s">
        <v>217</v>
      </c>
      <c r="B480" s="297"/>
      <c r="C480" s="297"/>
      <c r="D480" s="297"/>
      <c r="E480" s="297"/>
      <c r="F480" s="297"/>
      <c r="G480" s="298">
        <v>60.31</v>
      </c>
    </row>
    <row r="481" spans="1:7" x14ac:dyDescent="0.2">
      <c r="A481" s="296" t="s">
        <v>218</v>
      </c>
      <c r="B481" s="297"/>
      <c r="C481" s="297"/>
      <c r="D481" s="297"/>
      <c r="E481" s="297"/>
      <c r="F481" s="297"/>
      <c r="G481" s="298">
        <v>0</v>
      </c>
    </row>
    <row r="482" spans="1:7" x14ac:dyDescent="0.2">
      <c r="A482" s="296" t="s">
        <v>219</v>
      </c>
      <c r="B482" s="297"/>
      <c r="C482" s="297"/>
      <c r="D482" s="297"/>
      <c r="E482" s="297"/>
      <c r="F482" s="297"/>
      <c r="G482" s="298">
        <v>132.56</v>
      </c>
    </row>
    <row r="483" spans="1:7" x14ac:dyDescent="0.2">
      <c r="A483" s="296" t="s">
        <v>220</v>
      </c>
      <c r="B483" s="297"/>
      <c r="C483" s="297"/>
      <c r="D483" s="297"/>
      <c r="E483" s="297"/>
      <c r="F483" s="297"/>
      <c r="G483" s="299">
        <f>ROUND(G478+G482,2)</f>
        <v>347.5</v>
      </c>
    </row>
    <row r="484" spans="1:7" x14ac:dyDescent="0.2">
      <c r="A484" s="296" t="s">
        <v>221</v>
      </c>
      <c r="B484" s="297"/>
      <c r="C484" s="297"/>
      <c r="D484" s="297"/>
      <c r="E484" s="297"/>
      <c r="F484" s="297"/>
      <c r="G484" s="298">
        <v>0.18</v>
      </c>
    </row>
    <row r="485" spans="1:7" x14ac:dyDescent="0.2">
      <c r="A485" s="296" t="s">
        <v>222</v>
      </c>
      <c r="B485" s="297"/>
      <c r="C485" s="297"/>
      <c r="D485" s="297"/>
      <c r="E485" s="297"/>
      <c r="F485" s="297"/>
      <c r="G485" s="299">
        <f>ROUND(G483*G484,2)</f>
        <v>62.55</v>
      </c>
    </row>
    <row r="486" spans="1:7" x14ac:dyDescent="0.2">
      <c r="A486" s="300"/>
      <c r="B486" s="301"/>
      <c r="C486" s="301"/>
      <c r="D486" s="301"/>
      <c r="E486" s="301"/>
      <c r="F486" s="301"/>
      <c r="G486" s="302"/>
    </row>
    <row r="487" spans="1:7" x14ac:dyDescent="0.2">
      <c r="A487" s="287" t="s">
        <v>193</v>
      </c>
      <c r="B487" s="288" t="s">
        <v>758</v>
      </c>
      <c r="C487" s="288"/>
      <c r="D487" s="288"/>
      <c r="E487" s="288"/>
      <c r="F487" s="288"/>
      <c r="G487" s="289"/>
    </row>
    <row r="488" spans="1:7" ht="51" x14ac:dyDescent="0.2">
      <c r="A488" s="287" t="s">
        <v>1952</v>
      </c>
      <c r="B488" s="290" t="s">
        <v>1953</v>
      </c>
      <c r="C488" s="291" t="s">
        <v>207</v>
      </c>
      <c r="D488" s="291" t="s">
        <v>37</v>
      </c>
      <c r="E488" s="292"/>
      <c r="F488" s="283"/>
      <c r="G488" s="293"/>
    </row>
    <row r="489" spans="1:7" ht="38.25" x14ac:dyDescent="0.2">
      <c r="A489" s="294">
        <v>2692</v>
      </c>
      <c r="B489" s="284" t="s">
        <v>314</v>
      </c>
      <c r="C489" s="295" t="s">
        <v>224</v>
      </c>
      <c r="D489" s="295" t="s">
        <v>315</v>
      </c>
      <c r="E489" s="292">
        <v>1.67E-2</v>
      </c>
      <c r="F489" s="283">
        <v>6.46</v>
      </c>
      <c r="G489" s="293">
        <v>0.11</v>
      </c>
    </row>
    <row r="490" spans="1:7" ht="25.5" x14ac:dyDescent="0.2">
      <c r="A490" s="294">
        <v>40304</v>
      </c>
      <c r="B490" s="284" t="s">
        <v>327</v>
      </c>
      <c r="C490" s="295" t="s">
        <v>224</v>
      </c>
      <c r="D490" s="295" t="s">
        <v>39</v>
      </c>
      <c r="E490" s="292">
        <v>2.9000000000000001E-2</v>
      </c>
      <c r="F490" s="283">
        <v>13.97</v>
      </c>
      <c r="G490" s="293">
        <v>0.41</v>
      </c>
    </row>
    <row r="491" spans="1:7" ht="25.5" x14ac:dyDescent="0.2">
      <c r="A491" s="294">
        <v>4491</v>
      </c>
      <c r="B491" s="284" t="s">
        <v>223</v>
      </c>
      <c r="C491" s="295" t="s">
        <v>224</v>
      </c>
      <c r="D491" s="295" t="s">
        <v>40</v>
      </c>
      <c r="E491" s="292">
        <v>0.67500000000000004</v>
      </c>
      <c r="F491" s="283">
        <v>8.14</v>
      </c>
      <c r="G491" s="293">
        <v>5.49</v>
      </c>
    </row>
    <row r="492" spans="1:7" ht="25.5" x14ac:dyDescent="0.2">
      <c r="A492" s="294">
        <v>4517</v>
      </c>
      <c r="B492" s="284" t="s">
        <v>316</v>
      </c>
      <c r="C492" s="295" t="s">
        <v>224</v>
      </c>
      <c r="D492" s="295" t="s">
        <v>40</v>
      </c>
      <c r="E492" s="292">
        <v>0.92400000000000004</v>
      </c>
      <c r="F492" s="283">
        <v>2.85</v>
      </c>
      <c r="G492" s="293">
        <v>2.63</v>
      </c>
    </row>
    <row r="493" spans="1:7" ht="25.5" x14ac:dyDescent="0.2">
      <c r="A493" s="294">
        <v>5074</v>
      </c>
      <c r="B493" s="284" t="s">
        <v>329</v>
      </c>
      <c r="C493" s="295" t="s">
        <v>224</v>
      </c>
      <c r="D493" s="295" t="s">
        <v>39</v>
      </c>
      <c r="E493" s="292">
        <v>1.0999999999999999E-2</v>
      </c>
      <c r="F493" s="283">
        <v>12.68</v>
      </c>
      <c r="G493" s="293">
        <v>0.14000000000000001</v>
      </c>
    </row>
    <row r="494" spans="1:7" ht="25.5" x14ac:dyDescent="0.2">
      <c r="A494" s="294">
        <v>6212</v>
      </c>
      <c r="B494" s="284" t="s">
        <v>330</v>
      </c>
      <c r="C494" s="295" t="s">
        <v>224</v>
      </c>
      <c r="D494" s="295" t="s">
        <v>40</v>
      </c>
      <c r="E494" s="292">
        <v>1.155</v>
      </c>
      <c r="F494" s="283">
        <v>13.5</v>
      </c>
      <c r="G494" s="293">
        <v>15.59</v>
      </c>
    </row>
    <row r="495" spans="1:7" ht="25.5" x14ac:dyDescent="0.2">
      <c r="A495" s="294" t="s">
        <v>228</v>
      </c>
      <c r="B495" s="284" t="s">
        <v>229</v>
      </c>
      <c r="C495" s="295" t="s">
        <v>207</v>
      </c>
      <c r="D495" s="295" t="s">
        <v>210</v>
      </c>
      <c r="E495" s="292">
        <v>0.58799999999999997</v>
      </c>
      <c r="F495" s="283">
        <v>20.12</v>
      </c>
      <c r="G495" s="293">
        <v>11.83</v>
      </c>
    </row>
    <row r="496" spans="1:7" ht="25.5" x14ac:dyDescent="0.2">
      <c r="A496" s="294" t="s">
        <v>230</v>
      </c>
      <c r="B496" s="284" t="s">
        <v>231</v>
      </c>
      <c r="C496" s="295" t="s">
        <v>207</v>
      </c>
      <c r="D496" s="295" t="s">
        <v>210</v>
      </c>
      <c r="E496" s="292">
        <v>1.3340000000000001</v>
      </c>
      <c r="F496" s="283">
        <v>21.08</v>
      </c>
      <c r="G496" s="293">
        <v>28.12</v>
      </c>
    </row>
    <row r="497" spans="1:7" ht="38.25" x14ac:dyDescent="0.2">
      <c r="A497" s="294" t="s">
        <v>232</v>
      </c>
      <c r="B497" s="284" t="s">
        <v>233</v>
      </c>
      <c r="C497" s="295" t="s">
        <v>207</v>
      </c>
      <c r="D497" s="295" t="s">
        <v>234</v>
      </c>
      <c r="E497" s="292">
        <v>1.0999999999999999E-2</v>
      </c>
      <c r="F497" s="283">
        <v>23.82</v>
      </c>
      <c r="G497" s="293">
        <v>0.26</v>
      </c>
    </row>
    <row r="498" spans="1:7" ht="38.25" x14ac:dyDescent="0.2">
      <c r="A498" s="294" t="s">
        <v>235</v>
      </c>
      <c r="B498" s="284" t="s">
        <v>236</v>
      </c>
      <c r="C498" s="295" t="s">
        <v>207</v>
      </c>
      <c r="D498" s="295" t="s">
        <v>237</v>
      </c>
      <c r="E498" s="292">
        <v>4.3999999999999997E-2</v>
      </c>
      <c r="F498" s="283">
        <v>22.57</v>
      </c>
      <c r="G498" s="293">
        <v>0.99</v>
      </c>
    </row>
    <row r="499" spans="1:7" x14ac:dyDescent="0.2">
      <c r="A499" s="296" t="s">
        <v>213</v>
      </c>
      <c r="B499" s="297"/>
      <c r="C499" s="297"/>
      <c r="D499" s="297"/>
      <c r="E499" s="297"/>
      <c r="F499" s="297"/>
      <c r="G499" s="298">
        <v>23.78</v>
      </c>
    </row>
    <row r="500" spans="1:7" x14ac:dyDescent="0.2">
      <c r="A500" s="296" t="s">
        <v>214</v>
      </c>
      <c r="B500" s="297"/>
      <c r="C500" s="297"/>
      <c r="D500" s="297"/>
      <c r="E500" s="297"/>
      <c r="F500" s="297"/>
      <c r="G500" s="298">
        <v>41.8</v>
      </c>
    </row>
    <row r="501" spans="1:7" x14ac:dyDescent="0.2">
      <c r="A501" s="296" t="s">
        <v>215</v>
      </c>
      <c r="B501" s="297"/>
      <c r="C501" s="297"/>
      <c r="D501" s="297"/>
      <c r="E501" s="297"/>
      <c r="F501" s="297"/>
      <c r="G501" s="299">
        <v>65.58</v>
      </c>
    </row>
    <row r="502" spans="1:7" x14ac:dyDescent="0.2">
      <c r="A502" s="296" t="s">
        <v>2158</v>
      </c>
      <c r="B502" s="297"/>
      <c r="C502" s="297"/>
      <c r="D502" s="297"/>
      <c r="E502" s="297"/>
      <c r="F502" s="297"/>
      <c r="G502" s="298">
        <v>27.349999999776482</v>
      </c>
    </row>
    <row r="503" spans="1:7" x14ac:dyDescent="0.2">
      <c r="A503" s="296" t="s">
        <v>217</v>
      </c>
      <c r="B503" s="297"/>
      <c r="C503" s="297"/>
      <c r="D503" s="297"/>
      <c r="E503" s="297"/>
      <c r="F503" s="297"/>
      <c r="G503" s="298">
        <v>19.510000000000002</v>
      </c>
    </row>
    <row r="504" spans="1:7" x14ac:dyDescent="0.2">
      <c r="A504" s="296" t="s">
        <v>218</v>
      </c>
      <c r="B504" s="297"/>
      <c r="C504" s="297"/>
      <c r="D504" s="297"/>
      <c r="E504" s="297"/>
      <c r="F504" s="297"/>
      <c r="G504" s="298">
        <v>0</v>
      </c>
    </row>
    <row r="505" spans="1:7" x14ac:dyDescent="0.2">
      <c r="A505" s="296" t="s">
        <v>219</v>
      </c>
      <c r="B505" s="297"/>
      <c r="C505" s="297"/>
      <c r="D505" s="297"/>
      <c r="E505" s="297"/>
      <c r="F505" s="297"/>
      <c r="G505" s="298">
        <v>46.86</v>
      </c>
    </row>
    <row r="506" spans="1:7" x14ac:dyDescent="0.2">
      <c r="A506" s="296" t="s">
        <v>220</v>
      </c>
      <c r="B506" s="297"/>
      <c r="C506" s="297"/>
      <c r="D506" s="297"/>
      <c r="E506" s="297"/>
      <c r="F506" s="297"/>
      <c r="G506" s="299">
        <f>ROUND(G501+G505,2)</f>
        <v>112.44</v>
      </c>
    </row>
    <row r="507" spans="1:7" x14ac:dyDescent="0.2">
      <c r="A507" s="296" t="s">
        <v>221</v>
      </c>
      <c r="B507" s="297"/>
      <c r="C507" s="297"/>
      <c r="D507" s="297"/>
      <c r="E507" s="297"/>
      <c r="F507" s="297"/>
      <c r="G507" s="298">
        <v>7.2</v>
      </c>
    </row>
    <row r="508" spans="1:7" x14ac:dyDescent="0.2">
      <c r="A508" s="296" t="s">
        <v>222</v>
      </c>
      <c r="B508" s="297"/>
      <c r="C508" s="297"/>
      <c r="D508" s="297"/>
      <c r="E508" s="297"/>
      <c r="F508" s="297"/>
      <c r="G508" s="299">
        <f>ROUND(G506*G507,2)</f>
        <v>809.57</v>
      </c>
    </row>
    <row r="509" spans="1:7" x14ac:dyDescent="0.2">
      <c r="A509" s="300"/>
      <c r="B509" s="301"/>
      <c r="C509" s="301"/>
      <c r="D509" s="301"/>
      <c r="E509" s="301"/>
      <c r="F509" s="301"/>
      <c r="G509" s="302"/>
    </row>
    <row r="510" spans="1:7" ht="51" x14ac:dyDescent="0.2">
      <c r="A510" s="287" t="s">
        <v>451</v>
      </c>
      <c r="B510" s="290" t="s">
        <v>452</v>
      </c>
      <c r="C510" s="291" t="s">
        <v>207</v>
      </c>
      <c r="D510" s="291" t="s">
        <v>37</v>
      </c>
      <c r="E510" s="292"/>
      <c r="F510" s="283"/>
      <c r="G510" s="293"/>
    </row>
    <row r="511" spans="1:7" ht="38.25" x14ac:dyDescent="0.2">
      <c r="A511" s="294">
        <v>2692</v>
      </c>
      <c r="B511" s="284" t="s">
        <v>314</v>
      </c>
      <c r="C511" s="295" t="s">
        <v>224</v>
      </c>
      <c r="D511" s="295" t="s">
        <v>315</v>
      </c>
      <c r="E511" s="292">
        <v>1.67E-2</v>
      </c>
      <c r="F511" s="283">
        <v>6.46</v>
      </c>
      <c r="G511" s="293">
        <v>0.11</v>
      </c>
    </row>
    <row r="512" spans="1:7" ht="25.5" x14ac:dyDescent="0.2">
      <c r="A512" s="294">
        <v>40304</v>
      </c>
      <c r="B512" s="284" t="s">
        <v>327</v>
      </c>
      <c r="C512" s="295" t="s">
        <v>224</v>
      </c>
      <c r="D512" s="295" t="s">
        <v>39</v>
      </c>
      <c r="E512" s="292">
        <v>5.2999999999999999E-2</v>
      </c>
      <c r="F512" s="283">
        <v>13.97</v>
      </c>
      <c r="G512" s="293">
        <v>0.74</v>
      </c>
    </row>
    <row r="513" spans="1:7" ht="25.5" x14ac:dyDescent="0.2">
      <c r="A513" s="294">
        <v>4491</v>
      </c>
      <c r="B513" s="284" t="s">
        <v>223</v>
      </c>
      <c r="C513" s="295" t="s">
        <v>224</v>
      </c>
      <c r="D513" s="295" t="s">
        <v>40</v>
      </c>
      <c r="E513" s="292">
        <v>0.60499999999999998</v>
      </c>
      <c r="F513" s="283">
        <v>8.14</v>
      </c>
      <c r="G513" s="293">
        <v>4.92</v>
      </c>
    </row>
    <row r="514" spans="1:7" ht="25.5" x14ac:dyDescent="0.2">
      <c r="A514" s="294">
        <v>4517</v>
      </c>
      <c r="B514" s="284" t="s">
        <v>316</v>
      </c>
      <c r="C514" s="295" t="s">
        <v>224</v>
      </c>
      <c r="D514" s="295" t="s">
        <v>40</v>
      </c>
      <c r="E514" s="292">
        <v>0.54700000000000004</v>
      </c>
      <c r="F514" s="283">
        <v>2.85</v>
      </c>
      <c r="G514" s="293">
        <v>1.56</v>
      </c>
    </row>
    <row r="515" spans="1:7" ht="25.5" x14ac:dyDescent="0.2">
      <c r="A515" s="294">
        <v>5073</v>
      </c>
      <c r="B515" s="284" t="s">
        <v>328</v>
      </c>
      <c r="C515" s="295" t="s">
        <v>224</v>
      </c>
      <c r="D515" s="295" t="s">
        <v>39</v>
      </c>
      <c r="E515" s="292">
        <v>2.5999999999999999E-2</v>
      </c>
      <c r="F515" s="283">
        <v>11.54</v>
      </c>
      <c r="G515" s="293">
        <v>0.3</v>
      </c>
    </row>
    <row r="516" spans="1:7" ht="25.5" x14ac:dyDescent="0.2">
      <c r="A516" s="294">
        <v>6212</v>
      </c>
      <c r="B516" s="284" t="s">
        <v>330</v>
      </c>
      <c r="C516" s="295" t="s">
        <v>224</v>
      </c>
      <c r="D516" s="295" t="s">
        <v>40</v>
      </c>
      <c r="E516" s="292">
        <v>1.1339999999999999</v>
      </c>
      <c r="F516" s="283">
        <v>13.5</v>
      </c>
      <c r="G516" s="293">
        <v>15.31</v>
      </c>
    </row>
    <row r="517" spans="1:7" ht="25.5" x14ac:dyDescent="0.2">
      <c r="A517" s="294" t="s">
        <v>228</v>
      </c>
      <c r="B517" s="284" t="s">
        <v>229</v>
      </c>
      <c r="C517" s="295" t="s">
        <v>207</v>
      </c>
      <c r="D517" s="295" t="s">
        <v>210</v>
      </c>
      <c r="E517" s="292">
        <v>0.47699999999999998</v>
      </c>
      <c r="F517" s="283">
        <v>20.12</v>
      </c>
      <c r="G517" s="293">
        <v>9.6</v>
      </c>
    </row>
    <row r="518" spans="1:7" ht="25.5" x14ac:dyDescent="0.2">
      <c r="A518" s="294" t="s">
        <v>230</v>
      </c>
      <c r="B518" s="284" t="s">
        <v>231</v>
      </c>
      <c r="C518" s="295" t="s">
        <v>207</v>
      </c>
      <c r="D518" s="295" t="s">
        <v>210</v>
      </c>
      <c r="E518" s="292">
        <v>1.0880000000000001</v>
      </c>
      <c r="F518" s="283">
        <v>21.08</v>
      </c>
      <c r="G518" s="293">
        <v>22.93</v>
      </c>
    </row>
    <row r="519" spans="1:7" ht="38.25" x14ac:dyDescent="0.2">
      <c r="A519" s="294" t="s">
        <v>232</v>
      </c>
      <c r="B519" s="284" t="s">
        <v>233</v>
      </c>
      <c r="C519" s="295" t="s">
        <v>207</v>
      </c>
      <c r="D519" s="295" t="s">
        <v>234</v>
      </c>
      <c r="E519" s="292">
        <v>1.2999999999999999E-2</v>
      </c>
      <c r="F519" s="283">
        <v>23.82</v>
      </c>
      <c r="G519" s="293">
        <v>0.31</v>
      </c>
    </row>
    <row r="520" spans="1:7" ht="38.25" x14ac:dyDescent="0.2">
      <c r="A520" s="294" t="s">
        <v>235</v>
      </c>
      <c r="B520" s="284" t="s">
        <v>236</v>
      </c>
      <c r="C520" s="295" t="s">
        <v>207</v>
      </c>
      <c r="D520" s="295" t="s">
        <v>237</v>
      </c>
      <c r="E520" s="292">
        <v>5.2999999999999999E-2</v>
      </c>
      <c r="F520" s="283">
        <v>22.57</v>
      </c>
      <c r="G520" s="293">
        <v>1.2</v>
      </c>
    </row>
    <row r="521" spans="1:7" x14ac:dyDescent="0.2">
      <c r="A521" s="296" t="s">
        <v>213</v>
      </c>
      <c r="B521" s="297"/>
      <c r="C521" s="297"/>
      <c r="D521" s="297"/>
      <c r="E521" s="297"/>
      <c r="F521" s="297"/>
      <c r="G521" s="298">
        <v>19.670000000000002</v>
      </c>
    </row>
    <row r="522" spans="1:7" x14ac:dyDescent="0.2">
      <c r="A522" s="296" t="s">
        <v>214</v>
      </c>
      <c r="B522" s="297"/>
      <c r="C522" s="297"/>
      <c r="D522" s="297"/>
      <c r="E522" s="297"/>
      <c r="F522" s="297"/>
      <c r="G522" s="298">
        <v>37.309999999999995</v>
      </c>
    </row>
    <row r="523" spans="1:7" x14ac:dyDescent="0.2">
      <c r="A523" s="296" t="s">
        <v>215</v>
      </c>
      <c r="B523" s="297"/>
      <c r="C523" s="297"/>
      <c r="D523" s="297"/>
      <c r="E523" s="297"/>
      <c r="F523" s="297"/>
      <c r="G523" s="299">
        <v>56.98</v>
      </c>
    </row>
    <row r="524" spans="1:7" x14ac:dyDescent="0.2">
      <c r="A524" s="296" t="s">
        <v>2158</v>
      </c>
      <c r="B524" s="297"/>
      <c r="C524" s="297"/>
      <c r="D524" s="297"/>
      <c r="E524" s="297"/>
      <c r="F524" s="297"/>
      <c r="G524" s="298">
        <v>22.619999999999994</v>
      </c>
    </row>
    <row r="525" spans="1:7" x14ac:dyDescent="0.2">
      <c r="A525" s="296" t="s">
        <v>217</v>
      </c>
      <c r="B525" s="297"/>
      <c r="C525" s="297"/>
      <c r="D525" s="297"/>
      <c r="E525" s="297"/>
      <c r="F525" s="297"/>
      <c r="G525" s="298">
        <v>16.72</v>
      </c>
    </row>
    <row r="526" spans="1:7" x14ac:dyDescent="0.2">
      <c r="A526" s="296" t="s">
        <v>218</v>
      </c>
      <c r="B526" s="297"/>
      <c r="C526" s="297"/>
      <c r="D526" s="297"/>
      <c r="E526" s="297"/>
      <c r="F526" s="297"/>
      <c r="G526" s="298">
        <v>0</v>
      </c>
    </row>
    <row r="527" spans="1:7" x14ac:dyDescent="0.2">
      <c r="A527" s="296" t="s">
        <v>219</v>
      </c>
      <c r="B527" s="297"/>
      <c r="C527" s="297"/>
      <c r="D527" s="297"/>
      <c r="E527" s="297"/>
      <c r="F527" s="297"/>
      <c r="G527" s="298">
        <v>39.339999999999996</v>
      </c>
    </row>
    <row r="528" spans="1:7" x14ac:dyDescent="0.2">
      <c r="A528" s="296" t="s">
        <v>220</v>
      </c>
      <c r="B528" s="297"/>
      <c r="C528" s="297"/>
      <c r="D528" s="297"/>
      <c r="E528" s="297"/>
      <c r="F528" s="297"/>
      <c r="G528" s="299">
        <f>ROUND(G523+G527,2)</f>
        <v>96.32</v>
      </c>
    </row>
    <row r="529" spans="1:7" x14ac:dyDescent="0.2">
      <c r="A529" s="296" t="s">
        <v>221</v>
      </c>
      <c r="B529" s="297"/>
      <c r="C529" s="297"/>
      <c r="D529" s="297"/>
      <c r="E529" s="297"/>
      <c r="F529" s="297"/>
      <c r="G529" s="298">
        <v>7.25</v>
      </c>
    </row>
    <row r="530" spans="1:7" x14ac:dyDescent="0.2">
      <c r="A530" s="296" t="s">
        <v>222</v>
      </c>
      <c r="B530" s="297"/>
      <c r="C530" s="297"/>
      <c r="D530" s="297"/>
      <c r="E530" s="297"/>
      <c r="F530" s="297"/>
      <c r="G530" s="299">
        <f>ROUND(G528*G529,2)</f>
        <v>698.32</v>
      </c>
    </row>
    <row r="531" spans="1:7" x14ac:dyDescent="0.2">
      <c r="A531" s="300"/>
      <c r="B531" s="301"/>
      <c r="C531" s="301"/>
      <c r="D531" s="301"/>
      <c r="E531" s="301"/>
      <c r="F531" s="301"/>
      <c r="G531" s="302"/>
    </row>
    <row r="532" spans="1:7" x14ac:dyDescent="0.2">
      <c r="A532" s="287" t="s">
        <v>196</v>
      </c>
      <c r="B532" s="288" t="s">
        <v>759</v>
      </c>
      <c r="C532" s="288"/>
      <c r="D532" s="288"/>
      <c r="E532" s="288"/>
      <c r="F532" s="288"/>
      <c r="G532" s="289"/>
    </row>
    <row r="533" spans="1:7" ht="38.25" x14ac:dyDescent="0.2">
      <c r="A533" s="287" t="s">
        <v>453</v>
      </c>
      <c r="B533" s="290" t="s">
        <v>454</v>
      </c>
      <c r="C533" s="291" t="s">
        <v>207</v>
      </c>
      <c r="D533" s="291" t="s">
        <v>39</v>
      </c>
      <c r="E533" s="292"/>
      <c r="F533" s="283"/>
      <c r="G533" s="293"/>
    </row>
    <row r="534" spans="1:7" ht="51" x14ac:dyDescent="0.2">
      <c r="A534" s="294">
        <v>39017</v>
      </c>
      <c r="B534" s="284" t="s">
        <v>278</v>
      </c>
      <c r="C534" s="295" t="s">
        <v>224</v>
      </c>
      <c r="D534" s="295" t="s">
        <v>35</v>
      </c>
      <c r="E534" s="292">
        <v>0.85599999999999998</v>
      </c>
      <c r="F534" s="283">
        <v>0.22</v>
      </c>
      <c r="G534" s="293">
        <v>0.19</v>
      </c>
    </row>
    <row r="535" spans="1:7" ht="38.25" x14ac:dyDescent="0.2">
      <c r="A535" s="294">
        <v>43132</v>
      </c>
      <c r="B535" s="284" t="s">
        <v>279</v>
      </c>
      <c r="C535" s="295" t="s">
        <v>224</v>
      </c>
      <c r="D535" s="295" t="s">
        <v>39</v>
      </c>
      <c r="E535" s="292">
        <v>2.5000000000000001E-2</v>
      </c>
      <c r="F535" s="283">
        <v>21.66</v>
      </c>
      <c r="G535" s="293">
        <v>0.54</v>
      </c>
    </row>
    <row r="536" spans="1:7" ht="25.5" x14ac:dyDescent="0.2">
      <c r="A536" s="294" t="s">
        <v>280</v>
      </c>
      <c r="B536" s="284" t="s">
        <v>281</v>
      </c>
      <c r="C536" s="295" t="s">
        <v>207</v>
      </c>
      <c r="D536" s="295" t="s">
        <v>210</v>
      </c>
      <c r="E536" s="292">
        <v>7.4999999999999997E-2</v>
      </c>
      <c r="F536" s="283">
        <v>20.55</v>
      </c>
      <c r="G536" s="293">
        <v>1.54</v>
      </c>
    </row>
    <row r="537" spans="1:7" x14ac:dyDescent="0.2">
      <c r="A537" s="294" t="s">
        <v>282</v>
      </c>
      <c r="B537" s="284" t="s">
        <v>283</v>
      </c>
      <c r="C537" s="295" t="s">
        <v>207</v>
      </c>
      <c r="D537" s="295" t="s">
        <v>210</v>
      </c>
      <c r="E537" s="292">
        <v>0.19600000000000001</v>
      </c>
      <c r="F537" s="283">
        <v>21.54</v>
      </c>
      <c r="G537" s="293">
        <v>4.22</v>
      </c>
    </row>
    <row r="538" spans="1:7" ht="25.5" x14ac:dyDescent="0.2">
      <c r="A538" s="294" t="s">
        <v>286</v>
      </c>
      <c r="B538" s="284" t="s">
        <v>287</v>
      </c>
      <c r="C538" s="295" t="s">
        <v>207</v>
      </c>
      <c r="D538" s="295" t="s">
        <v>39</v>
      </c>
      <c r="E538" s="292">
        <v>1</v>
      </c>
      <c r="F538" s="283">
        <v>7.8</v>
      </c>
      <c r="G538" s="293">
        <v>7.8</v>
      </c>
    </row>
    <row r="539" spans="1:7" x14ac:dyDescent="0.2">
      <c r="A539" s="296" t="s">
        <v>213</v>
      </c>
      <c r="B539" s="297"/>
      <c r="C539" s="297"/>
      <c r="D539" s="297"/>
      <c r="E539" s="297"/>
      <c r="F539" s="297"/>
      <c r="G539" s="298">
        <v>3.68</v>
      </c>
    </row>
    <row r="540" spans="1:7" x14ac:dyDescent="0.2">
      <c r="A540" s="296" t="s">
        <v>214</v>
      </c>
      <c r="B540" s="297"/>
      <c r="C540" s="297"/>
      <c r="D540" s="297"/>
      <c r="E540" s="297"/>
      <c r="F540" s="297"/>
      <c r="G540" s="298">
        <v>10.620000000000001</v>
      </c>
    </row>
    <row r="541" spans="1:7" x14ac:dyDescent="0.2">
      <c r="A541" s="296" t="s">
        <v>215</v>
      </c>
      <c r="B541" s="297"/>
      <c r="C541" s="297"/>
      <c r="D541" s="297"/>
      <c r="E541" s="297"/>
      <c r="F541" s="297"/>
      <c r="G541" s="299">
        <v>14.3</v>
      </c>
    </row>
    <row r="542" spans="1:7" x14ac:dyDescent="0.2">
      <c r="A542" s="296" t="s">
        <v>2158</v>
      </c>
      <c r="B542" s="297"/>
      <c r="C542" s="297"/>
      <c r="D542" s="297"/>
      <c r="E542" s="297"/>
      <c r="F542" s="297"/>
      <c r="G542" s="298">
        <v>4.2300000002235176</v>
      </c>
    </row>
    <row r="543" spans="1:7" x14ac:dyDescent="0.2">
      <c r="A543" s="296" t="s">
        <v>217</v>
      </c>
      <c r="B543" s="297"/>
      <c r="C543" s="297"/>
      <c r="D543" s="297"/>
      <c r="E543" s="297"/>
      <c r="F543" s="297"/>
      <c r="G543" s="298">
        <v>3.89</v>
      </c>
    </row>
    <row r="544" spans="1:7" x14ac:dyDescent="0.2">
      <c r="A544" s="296" t="s">
        <v>218</v>
      </c>
      <c r="B544" s="297"/>
      <c r="C544" s="297"/>
      <c r="D544" s="297"/>
      <c r="E544" s="297"/>
      <c r="F544" s="297"/>
      <c r="G544" s="298">
        <v>0</v>
      </c>
    </row>
    <row r="545" spans="1:7" x14ac:dyDescent="0.2">
      <c r="A545" s="296" t="s">
        <v>219</v>
      </c>
      <c r="B545" s="297"/>
      <c r="C545" s="297"/>
      <c r="D545" s="297"/>
      <c r="E545" s="297"/>
      <c r="F545" s="297"/>
      <c r="G545" s="298">
        <v>8.120000000000001</v>
      </c>
    </row>
    <row r="546" spans="1:7" x14ac:dyDescent="0.2">
      <c r="A546" s="296" t="s">
        <v>220</v>
      </c>
      <c r="B546" s="297"/>
      <c r="C546" s="297"/>
      <c r="D546" s="297"/>
      <c r="E546" s="297"/>
      <c r="F546" s="297"/>
      <c r="G546" s="299">
        <f>ROUND(G541+G545,2)</f>
        <v>22.42</v>
      </c>
    </row>
    <row r="547" spans="1:7" x14ac:dyDescent="0.2">
      <c r="A547" s="296" t="s">
        <v>221</v>
      </c>
      <c r="B547" s="297"/>
      <c r="C547" s="297"/>
      <c r="D547" s="297"/>
      <c r="E547" s="297"/>
      <c r="F547" s="297"/>
      <c r="G547" s="298">
        <v>24.2</v>
      </c>
    </row>
    <row r="548" spans="1:7" x14ac:dyDescent="0.2">
      <c r="A548" s="296" t="s">
        <v>222</v>
      </c>
      <c r="B548" s="297"/>
      <c r="C548" s="297"/>
      <c r="D548" s="297"/>
      <c r="E548" s="297"/>
      <c r="F548" s="297"/>
      <c r="G548" s="299">
        <f>ROUND(G546*G547,2)</f>
        <v>542.55999999999995</v>
      </c>
    </row>
    <row r="549" spans="1:7" x14ac:dyDescent="0.2">
      <c r="A549" s="300"/>
      <c r="B549" s="301"/>
      <c r="C549" s="301"/>
      <c r="D549" s="301"/>
      <c r="E549" s="301"/>
      <c r="F549" s="301"/>
      <c r="G549" s="302"/>
    </row>
    <row r="550" spans="1:7" ht="38.25" x14ac:dyDescent="0.2">
      <c r="A550" s="287" t="s">
        <v>761</v>
      </c>
      <c r="B550" s="290" t="s">
        <v>762</v>
      </c>
      <c r="C550" s="291" t="s">
        <v>207</v>
      </c>
      <c r="D550" s="291" t="s">
        <v>39</v>
      </c>
      <c r="E550" s="292"/>
      <c r="F550" s="283"/>
      <c r="G550" s="293"/>
    </row>
    <row r="551" spans="1:7" ht="51" x14ac:dyDescent="0.2">
      <c r="A551" s="294">
        <v>39017</v>
      </c>
      <c r="B551" s="284" t="s">
        <v>278</v>
      </c>
      <c r="C551" s="295" t="s">
        <v>224</v>
      </c>
      <c r="D551" s="295" t="s">
        <v>35</v>
      </c>
      <c r="E551" s="292">
        <v>0.30599999999999999</v>
      </c>
      <c r="F551" s="283">
        <v>0.22</v>
      </c>
      <c r="G551" s="293">
        <v>7.0000000000000007E-2</v>
      </c>
    </row>
    <row r="552" spans="1:7" ht="38.25" x14ac:dyDescent="0.2">
      <c r="A552" s="294">
        <v>43132</v>
      </c>
      <c r="B552" s="284" t="s">
        <v>279</v>
      </c>
      <c r="C552" s="295" t="s">
        <v>224</v>
      </c>
      <c r="D552" s="295" t="s">
        <v>39</v>
      </c>
      <c r="E552" s="292">
        <v>2.5000000000000001E-2</v>
      </c>
      <c r="F552" s="283">
        <v>21.66</v>
      </c>
      <c r="G552" s="293">
        <v>0.54</v>
      </c>
    </row>
    <row r="553" spans="1:7" ht="25.5" x14ac:dyDescent="0.2">
      <c r="A553" s="294" t="s">
        <v>280</v>
      </c>
      <c r="B553" s="284" t="s">
        <v>281</v>
      </c>
      <c r="C553" s="295" t="s">
        <v>207</v>
      </c>
      <c r="D553" s="295" t="s">
        <v>210</v>
      </c>
      <c r="E553" s="292">
        <v>2.1999999999999999E-2</v>
      </c>
      <c r="F553" s="283">
        <v>20.55</v>
      </c>
      <c r="G553" s="293">
        <v>0.45</v>
      </c>
    </row>
    <row r="554" spans="1:7" x14ac:dyDescent="0.2">
      <c r="A554" s="294" t="s">
        <v>282</v>
      </c>
      <c r="B554" s="284" t="s">
        <v>283</v>
      </c>
      <c r="C554" s="295" t="s">
        <v>207</v>
      </c>
      <c r="D554" s="295" t="s">
        <v>210</v>
      </c>
      <c r="E554" s="292">
        <v>6.8000000000000005E-2</v>
      </c>
      <c r="F554" s="283">
        <v>21.54</v>
      </c>
      <c r="G554" s="293">
        <v>1.46</v>
      </c>
    </row>
    <row r="555" spans="1:7" ht="25.5" x14ac:dyDescent="0.2">
      <c r="A555" s="294" t="s">
        <v>1392</v>
      </c>
      <c r="B555" s="284" t="s">
        <v>1393</v>
      </c>
      <c r="C555" s="295" t="s">
        <v>207</v>
      </c>
      <c r="D555" s="295" t="s">
        <v>39</v>
      </c>
      <c r="E555" s="292">
        <v>1</v>
      </c>
      <c r="F555" s="283">
        <v>6.11</v>
      </c>
      <c r="G555" s="293">
        <v>6.11</v>
      </c>
    </row>
    <row r="556" spans="1:7" x14ac:dyDescent="0.2">
      <c r="A556" s="296" t="s">
        <v>213</v>
      </c>
      <c r="B556" s="297"/>
      <c r="C556" s="297"/>
      <c r="D556" s="297"/>
      <c r="E556" s="297"/>
      <c r="F556" s="297"/>
      <c r="G556" s="298">
        <v>1.1499999999999999</v>
      </c>
    </row>
    <row r="557" spans="1:7" x14ac:dyDescent="0.2">
      <c r="A557" s="296" t="s">
        <v>214</v>
      </c>
      <c r="B557" s="297"/>
      <c r="C557" s="297"/>
      <c r="D557" s="297"/>
      <c r="E557" s="297"/>
      <c r="F557" s="297"/>
      <c r="G557" s="298">
        <v>7.49</v>
      </c>
    </row>
    <row r="558" spans="1:7" x14ac:dyDescent="0.2">
      <c r="A558" s="296" t="s">
        <v>215</v>
      </c>
      <c r="B558" s="297"/>
      <c r="C558" s="297"/>
      <c r="D558" s="297"/>
      <c r="E558" s="297"/>
      <c r="F558" s="297"/>
      <c r="G558" s="299">
        <v>8.64</v>
      </c>
    </row>
    <row r="559" spans="1:7" x14ac:dyDescent="0.2">
      <c r="A559" s="296" t="s">
        <v>2158</v>
      </c>
      <c r="B559" s="297"/>
      <c r="C559" s="297"/>
      <c r="D559" s="297"/>
      <c r="E559" s="297"/>
      <c r="F559" s="297"/>
      <c r="G559" s="298">
        <v>1.32</v>
      </c>
    </row>
    <row r="560" spans="1:7" x14ac:dyDescent="0.2">
      <c r="A560" s="296" t="s">
        <v>217</v>
      </c>
      <c r="B560" s="297"/>
      <c r="C560" s="297"/>
      <c r="D560" s="297"/>
      <c r="E560" s="297"/>
      <c r="F560" s="297"/>
      <c r="G560" s="298">
        <v>2.09</v>
      </c>
    </row>
    <row r="561" spans="1:7" x14ac:dyDescent="0.2">
      <c r="A561" s="296" t="s">
        <v>218</v>
      </c>
      <c r="B561" s="297"/>
      <c r="C561" s="297"/>
      <c r="D561" s="297"/>
      <c r="E561" s="297"/>
      <c r="F561" s="297"/>
      <c r="G561" s="298">
        <v>0</v>
      </c>
    </row>
    <row r="562" spans="1:7" x14ac:dyDescent="0.2">
      <c r="A562" s="296" t="s">
        <v>219</v>
      </c>
      <c r="B562" s="297"/>
      <c r="C562" s="297"/>
      <c r="D562" s="297"/>
      <c r="E562" s="297"/>
      <c r="F562" s="297"/>
      <c r="G562" s="298">
        <v>3.41</v>
      </c>
    </row>
    <row r="563" spans="1:7" x14ac:dyDescent="0.2">
      <c r="A563" s="296" t="s">
        <v>220</v>
      </c>
      <c r="B563" s="297"/>
      <c r="C563" s="297"/>
      <c r="D563" s="297"/>
      <c r="E563" s="297"/>
      <c r="F563" s="297"/>
      <c r="G563" s="299">
        <f>ROUND(G558+G562,2)</f>
        <v>12.05</v>
      </c>
    </row>
    <row r="564" spans="1:7" x14ac:dyDescent="0.2">
      <c r="A564" s="296" t="s">
        <v>221</v>
      </c>
      <c r="B564" s="297"/>
      <c r="C564" s="297"/>
      <c r="D564" s="297"/>
      <c r="E564" s="297"/>
      <c r="F564" s="297"/>
      <c r="G564" s="298">
        <v>35.1</v>
      </c>
    </row>
    <row r="565" spans="1:7" x14ac:dyDescent="0.2">
      <c r="A565" s="296" t="s">
        <v>222</v>
      </c>
      <c r="B565" s="297"/>
      <c r="C565" s="297"/>
      <c r="D565" s="297"/>
      <c r="E565" s="297"/>
      <c r="F565" s="297"/>
      <c r="G565" s="299">
        <f>ROUND(G563*G564,2)</f>
        <v>422.96</v>
      </c>
    </row>
    <row r="566" spans="1:7" x14ac:dyDescent="0.2">
      <c r="A566" s="300"/>
      <c r="B566" s="301"/>
      <c r="C566" s="301"/>
      <c r="D566" s="301"/>
      <c r="E566" s="301"/>
      <c r="F566" s="301"/>
      <c r="G566" s="302"/>
    </row>
    <row r="567" spans="1:7" x14ac:dyDescent="0.2">
      <c r="A567" s="287" t="s">
        <v>764</v>
      </c>
      <c r="B567" s="288" t="s">
        <v>763</v>
      </c>
      <c r="C567" s="288"/>
      <c r="D567" s="288"/>
      <c r="E567" s="288"/>
      <c r="F567" s="288"/>
      <c r="G567" s="289"/>
    </row>
    <row r="568" spans="1:7" ht="63.75" x14ac:dyDescent="0.2">
      <c r="A568" s="287" t="s">
        <v>455</v>
      </c>
      <c r="B568" s="290" t="s">
        <v>456</v>
      </c>
      <c r="C568" s="291" t="s">
        <v>207</v>
      </c>
      <c r="D568" s="291" t="s">
        <v>38</v>
      </c>
      <c r="E568" s="292"/>
      <c r="F568" s="283"/>
      <c r="G568" s="293"/>
    </row>
    <row r="569" spans="1:7" ht="63.75" x14ac:dyDescent="0.2">
      <c r="A569" s="294">
        <v>1525</v>
      </c>
      <c r="B569" s="284" t="s">
        <v>322</v>
      </c>
      <c r="C569" s="295" t="s">
        <v>224</v>
      </c>
      <c r="D569" s="295" t="s">
        <v>38</v>
      </c>
      <c r="E569" s="292">
        <v>1.23</v>
      </c>
      <c r="F569" s="283">
        <v>494.97</v>
      </c>
      <c r="G569" s="293">
        <v>608.80999999999995</v>
      </c>
    </row>
    <row r="570" spans="1:7" x14ac:dyDescent="0.2">
      <c r="A570" s="294" t="s">
        <v>288</v>
      </c>
      <c r="B570" s="284" t="s">
        <v>289</v>
      </c>
      <c r="C570" s="295" t="s">
        <v>207</v>
      </c>
      <c r="D570" s="295" t="s">
        <v>210</v>
      </c>
      <c r="E570" s="292">
        <v>0.33400000000000002</v>
      </c>
      <c r="F570" s="283">
        <v>21.66</v>
      </c>
      <c r="G570" s="293">
        <v>7.23</v>
      </c>
    </row>
    <row r="571" spans="1:7" ht="25.5" x14ac:dyDescent="0.2">
      <c r="A571" s="294" t="s">
        <v>246</v>
      </c>
      <c r="B571" s="284" t="s">
        <v>247</v>
      </c>
      <c r="C571" s="295" t="s">
        <v>207</v>
      </c>
      <c r="D571" s="295" t="s">
        <v>210</v>
      </c>
      <c r="E571" s="292">
        <v>0.501</v>
      </c>
      <c r="F571" s="283">
        <v>19.41</v>
      </c>
      <c r="G571" s="293">
        <v>9.73</v>
      </c>
    </row>
    <row r="572" spans="1:7" ht="51" x14ac:dyDescent="0.2">
      <c r="A572" s="294" t="s">
        <v>323</v>
      </c>
      <c r="B572" s="284" t="s">
        <v>324</v>
      </c>
      <c r="C572" s="295" t="s">
        <v>207</v>
      </c>
      <c r="D572" s="295" t="s">
        <v>234</v>
      </c>
      <c r="E572" s="292">
        <v>9.1999999999999998E-2</v>
      </c>
      <c r="F572" s="283">
        <v>1.39</v>
      </c>
      <c r="G572" s="293">
        <v>0.13</v>
      </c>
    </row>
    <row r="573" spans="1:7" ht="51" x14ac:dyDescent="0.2">
      <c r="A573" s="294" t="s">
        <v>325</v>
      </c>
      <c r="B573" s="284" t="s">
        <v>326</v>
      </c>
      <c r="C573" s="295" t="s">
        <v>207</v>
      </c>
      <c r="D573" s="295" t="s">
        <v>237</v>
      </c>
      <c r="E573" s="292">
        <v>7.4999999999999997E-2</v>
      </c>
      <c r="F573" s="283">
        <v>0.56999999999999995</v>
      </c>
      <c r="G573" s="293">
        <v>0.04</v>
      </c>
    </row>
    <row r="574" spans="1:7" x14ac:dyDescent="0.2">
      <c r="A574" s="296" t="s">
        <v>213</v>
      </c>
      <c r="B574" s="297"/>
      <c r="C574" s="297"/>
      <c r="D574" s="297"/>
      <c r="E574" s="297"/>
      <c r="F574" s="297"/>
      <c r="G574" s="298">
        <v>9.25</v>
      </c>
    </row>
    <row r="575" spans="1:7" x14ac:dyDescent="0.2">
      <c r="A575" s="296" t="s">
        <v>214</v>
      </c>
      <c r="B575" s="297"/>
      <c r="C575" s="297"/>
      <c r="D575" s="297"/>
      <c r="E575" s="297"/>
      <c r="F575" s="297"/>
      <c r="G575" s="298">
        <v>616.69000000000005</v>
      </c>
    </row>
    <row r="576" spans="1:7" x14ac:dyDescent="0.2">
      <c r="A576" s="296" t="s">
        <v>215</v>
      </c>
      <c r="B576" s="297"/>
      <c r="C576" s="297"/>
      <c r="D576" s="297"/>
      <c r="E576" s="297"/>
      <c r="F576" s="297"/>
      <c r="G576" s="299">
        <v>625.94000000000005</v>
      </c>
    </row>
    <row r="577" spans="1:7" x14ac:dyDescent="0.2">
      <c r="A577" s="296" t="s">
        <v>2158</v>
      </c>
      <c r="B577" s="297"/>
      <c r="C577" s="297"/>
      <c r="D577" s="297"/>
      <c r="E577" s="297"/>
      <c r="F577" s="297"/>
      <c r="G577" s="298">
        <v>10.63</v>
      </c>
    </row>
    <row r="578" spans="1:7" x14ac:dyDescent="0.2">
      <c r="A578" s="296" t="s">
        <v>217</v>
      </c>
      <c r="B578" s="297"/>
      <c r="C578" s="297"/>
      <c r="D578" s="297"/>
      <c r="E578" s="297"/>
      <c r="F578" s="297"/>
      <c r="G578" s="298">
        <v>133.68999999977649</v>
      </c>
    </row>
    <row r="579" spans="1:7" x14ac:dyDescent="0.2">
      <c r="A579" s="296" t="s">
        <v>218</v>
      </c>
      <c r="B579" s="297"/>
      <c r="C579" s="297"/>
      <c r="D579" s="297"/>
      <c r="E579" s="297"/>
      <c r="F579" s="297"/>
      <c r="G579" s="298">
        <v>0</v>
      </c>
    </row>
    <row r="580" spans="1:7" x14ac:dyDescent="0.2">
      <c r="A580" s="296" t="s">
        <v>219</v>
      </c>
      <c r="B580" s="297"/>
      <c r="C580" s="297"/>
      <c r="D580" s="297"/>
      <c r="E580" s="297"/>
      <c r="F580" s="297"/>
      <c r="G580" s="298">
        <v>144.31999999999994</v>
      </c>
    </row>
    <row r="581" spans="1:7" x14ac:dyDescent="0.2">
      <c r="A581" s="296" t="s">
        <v>220</v>
      </c>
      <c r="B581" s="297"/>
      <c r="C581" s="297"/>
      <c r="D581" s="297"/>
      <c r="E581" s="297"/>
      <c r="F581" s="297"/>
      <c r="G581" s="299">
        <f>ROUND(G576+G580,2)</f>
        <v>770.26</v>
      </c>
    </row>
    <row r="582" spans="1:7" x14ac:dyDescent="0.2">
      <c r="A582" s="296" t="s">
        <v>221</v>
      </c>
      <c r="B582" s="297"/>
      <c r="C582" s="297"/>
      <c r="D582" s="297"/>
      <c r="E582" s="297"/>
      <c r="F582" s="297"/>
      <c r="G582" s="298">
        <v>1.61</v>
      </c>
    </row>
    <row r="583" spans="1:7" x14ac:dyDescent="0.2">
      <c r="A583" s="296" t="s">
        <v>222</v>
      </c>
      <c r="B583" s="297"/>
      <c r="C583" s="297"/>
      <c r="D583" s="297"/>
      <c r="E583" s="297"/>
      <c r="F583" s="297"/>
      <c r="G583" s="299">
        <f>ROUND(G581*G582,2)</f>
        <v>1240.1199999999999</v>
      </c>
    </row>
    <row r="584" spans="1:7" x14ac:dyDescent="0.2">
      <c r="A584" s="300"/>
      <c r="B584" s="301"/>
      <c r="C584" s="301"/>
      <c r="D584" s="301"/>
      <c r="E584" s="301"/>
      <c r="F584" s="301"/>
      <c r="G584" s="302"/>
    </row>
    <row r="585" spans="1:7" x14ac:dyDescent="0.2">
      <c r="A585" s="287" t="s">
        <v>774</v>
      </c>
      <c r="B585" s="288" t="s">
        <v>178</v>
      </c>
      <c r="C585" s="288"/>
      <c r="D585" s="288"/>
      <c r="E585" s="288"/>
      <c r="F585" s="288"/>
      <c r="G585" s="289"/>
    </row>
    <row r="586" spans="1:7" ht="25.5" x14ac:dyDescent="0.2">
      <c r="A586" s="287" t="s">
        <v>445</v>
      </c>
      <c r="B586" s="290" t="s">
        <v>446</v>
      </c>
      <c r="C586" s="291" t="s">
        <v>207</v>
      </c>
      <c r="D586" s="291" t="s">
        <v>39</v>
      </c>
      <c r="E586" s="292"/>
      <c r="F586" s="283"/>
      <c r="G586" s="293"/>
    </row>
    <row r="587" spans="1:7" ht="51" x14ac:dyDescent="0.2">
      <c r="A587" s="294">
        <v>39017</v>
      </c>
      <c r="B587" s="284" t="s">
        <v>278</v>
      </c>
      <c r="C587" s="295" t="s">
        <v>224</v>
      </c>
      <c r="D587" s="295" t="s">
        <v>35</v>
      </c>
      <c r="E587" s="292">
        <v>0.74299999999999999</v>
      </c>
      <c r="F587" s="283">
        <v>0.22</v>
      </c>
      <c r="G587" s="293">
        <v>0.16</v>
      </c>
    </row>
    <row r="588" spans="1:7" ht="38.25" x14ac:dyDescent="0.2">
      <c r="A588" s="294">
        <v>43132</v>
      </c>
      <c r="B588" s="284" t="s">
        <v>279</v>
      </c>
      <c r="C588" s="295" t="s">
        <v>224</v>
      </c>
      <c r="D588" s="295" t="s">
        <v>39</v>
      </c>
      <c r="E588" s="292">
        <v>0.02</v>
      </c>
      <c r="F588" s="283">
        <v>21.66</v>
      </c>
      <c r="G588" s="293">
        <v>0.43</v>
      </c>
    </row>
    <row r="589" spans="1:7" ht="25.5" x14ac:dyDescent="0.2">
      <c r="A589" s="294" t="s">
        <v>280</v>
      </c>
      <c r="B589" s="284" t="s">
        <v>281</v>
      </c>
      <c r="C589" s="295" t="s">
        <v>207</v>
      </c>
      <c r="D589" s="295" t="s">
        <v>210</v>
      </c>
      <c r="E589" s="292">
        <v>1.29E-2</v>
      </c>
      <c r="F589" s="283">
        <v>20.55</v>
      </c>
      <c r="G589" s="293">
        <v>0.27</v>
      </c>
    </row>
    <row r="590" spans="1:7" x14ac:dyDescent="0.2">
      <c r="A590" s="294" t="s">
        <v>282</v>
      </c>
      <c r="B590" s="284" t="s">
        <v>283</v>
      </c>
      <c r="C590" s="295" t="s">
        <v>207</v>
      </c>
      <c r="D590" s="295" t="s">
        <v>210</v>
      </c>
      <c r="E590" s="292">
        <v>6.4500000000000002E-2</v>
      </c>
      <c r="F590" s="283">
        <v>21.54</v>
      </c>
      <c r="G590" s="293">
        <v>1.39</v>
      </c>
    </row>
    <row r="591" spans="1:7" ht="25.5" x14ac:dyDescent="0.2">
      <c r="A591" s="294" t="s">
        <v>318</v>
      </c>
      <c r="B591" s="284" t="s">
        <v>319</v>
      </c>
      <c r="C591" s="295" t="s">
        <v>207</v>
      </c>
      <c r="D591" s="295" t="s">
        <v>39</v>
      </c>
      <c r="E591" s="292">
        <v>1</v>
      </c>
      <c r="F591" s="283">
        <v>7.74</v>
      </c>
      <c r="G591" s="293">
        <v>7.74</v>
      </c>
    </row>
    <row r="592" spans="1:7" x14ac:dyDescent="0.2">
      <c r="A592" s="296" t="s">
        <v>213</v>
      </c>
      <c r="B592" s="297"/>
      <c r="C592" s="297"/>
      <c r="D592" s="297"/>
      <c r="E592" s="297"/>
      <c r="F592" s="297"/>
      <c r="G592" s="298">
        <v>1.1599999999999999</v>
      </c>
    </row>
    <row r="593" spans="1:7" x14ac:dyDescent="0.2">
      <c r="A593" s="296" t="s">
        <v>214</v>
      </c>
      <c r="B593" s="297"/>
      <c r="C593" s="297"/>
      <c r="D593" s="297"/>
      <c r="E593" s="297"/>
      <c r="F593" s="297"/>
      <c r="G593" s="298">
        <v>8.83</v>
      </c>
    </row>
    <row r="594" spans="1:7" x14ac:dyDescent="0.2">
      <c r="A594" s="296" t="s">
        <v>215</v>
      </c>
      <c r="B594" s="297"/>
      <c r="C594" s="297"/>
      <c r="D594" s="297"/>
      <c r="E594" s="297"/>
      <c r="F594" s="297"/>
      <c r="G594" s="299">
        <v>9.99</v>
      </c>
    </row>
    <row r="595" spans="1:7" x14ac:dyDescent="0.2">
      <c r="A595" s="296" t="s">
        <v>2158</v>
      </c>
      <c r="B595" s="297"/>
      <c r="C595" s="297"/>
      <c r="D595" s="297"/>
      <c r="E595" s="297"/>
      <c r="F595" s="297"/>
      <c r="G595" s="298">
        <v>1.34</v>
      </c>
    </row>
    <row r="596" spans="1:7" x14ac:dyDescent="0.2">
      <c r="A596" s="296" t="s">
        <v>217</v>
      </c>
      <c r="B596" s="297"/>
      <c r="C596" s="297"/>
      <c r="D596" s="297"/>
      <c r="E596" s="297"/>
      <c r="F596" s="297"/>
      <c r="G596" s="298">
        <v>2.3800000000000008</v>
      </c>
    </row>
    <row r="597" spans="1:7" x14ac:dyDescent="0.2">
      <c r="A597" s="296" t="s">
        <v>218</v>
      </c>
      <c r="B597" s="297"/>
      <c r="C597" s="297"/>
      <c r="D597" s="297"/>
      <c r="E597" s="297"/>
      <c r="F597" s="297"/>
      <c r="G597" s="298">
        <v>0</v>
      </c>
    </row>
    <row r="598" spans="1:7" x14ac:dyDescent="0.2">
      <c r="A598" s="296" t="s">
        <v>219</v>
      </c>
      <c r="B598" s="297"/>
      <c r="C598" s="297"/>
      <c r="D598" s="297"/>
      <c r="E598" s="297"/>
      <c r="F598" s="297"/>
      <c r="G598" s="298">
        <v>3.7200000000000006</v>
      </c>
    </row>
    <row r="599" spans="1:7" x14ac:dyDescent="0.2">
      <c r="A599" s="296" t="s">
        <v>220</v>
      </c>
      <c r="B599" s="297"/>
      <c r="C599" s="297"/>
      <c r="D599" s="297"/>
      <c r="E599" s="297"/>
      <c r="F599" s="297"/>
      <c r="G599" s="299">
        <f>ROUND(G594+G598,2)</f>
        <v>13.71</v>
      </c>
    </row>
    <row r="600" spans="1:7" x14ac:dyDescent="0.2">
      <c r="A600" s="296" t="s">
        <v>221</v>
      </c>
      <c r="B600" s="297"/>
      <c r="C600" s="297"/>
      <c r="D600" s="297"/>
      <c r="E600" s="297"/>
      <c r="F600" s="297"/>
      <c r="G600" s="298">
        <v>6.9</v>
      </c>
    </row>
    <row r="601" spans="1:7" x14ac:dyDescent="0.2">
      <c r="A601" s="296" t="s">
        <v>222</v>
      </c>
      <c r="B601" s="297"/>
      <c r="C601" s="297"/>
      <c r="D601" s="297"/>
      <c r="E601" s="297"/>
      <c r="F601" s="297"/>
      <c r="G601" s="299">
        <f>ROUND(G599*G600,2)</f>
        <v>94.6</v>
      </c>
    </row>
    <row r="602" spans="1:7" x14ac:dyDescent="0.2">
      <c r="A602" s="300"/>
      <c r="B602" s="301"/>
      <c r="C602" s="301"/>
      <c r="D602" s="301"/>
      <c r="E602" s="301"/>
      <c r="F602" s="301"/>
      <c r="G602" s="302"/>
    </row>
    <row r="603" spans="1:7" ht="25.5" x14ac:dyDescent="0.2">
      <c r="A603" s="287" t="s">
        <v>183</v>
      </c>
      <c r="B603" s="290" t="s">
        <v>184</v>
      </c>
      <c r="C603" s="291" t="s">
        <v>207</v>
      </c>
      <c r="D603" s="291" t="s">
        <v>39</v>
      </c>
      <c r="E603" s="292"/>
      <c r="F603" s="283"/>
      <c r="G603" s="293"/>
    </row>
    <row r="604" spans="1:7" ht="51" x14ac:dyDescent="0.2">
      <c r="A604" s="294">
        <v>39017</v>
      </c>
      <c r="B604" s="284" t="s">
        <v>278</v>
      </c>
      <c r="C604" s="295" t="s">
        <v>224</v>
      </c>
      <c r="D604" s="295" t="s">
        <v>35</v>
      </c>
      <c r="E604" s="292">
        <v>0.54300000000000004</v>
      </c>
      <c r="F604" s="283">
        <v>0.22</v>
      </c>
      <c r="G604" s="293">
        <v>0.12</v>
      </c>
    </row>
    <row r="605" spans="1:7" ht="38.25" x14ac:dyDescent="0.2">
      <c r="A605" s="294">
        <v>43132</v>
      </c>
      <c r="B605" s="284" t="s">
        <v>279</v>
      </c>
      <c r="C605" s="295" t="s">
        <v>224</v>
      </c>
      <c r="D605" s="295" t="s">
        <v>39</v>
      </c>
      <c r="E605" s="292">
        <v>0.02</v>
      </c>
      <c r="F605" s="283">
        <v>21.66</v>
      </c>
      <c r="G605" s="293">
        <v>0.43</v>
      </c>
    </row>
    <row r="606" spans="1:7" ht="25.5" x14ac:dyDescent="0.2">
      <c r="A606" s="294" t="s">
        <v>280</v>
      </c>
      <c r="B606" s="284" t="s">
        <v>281</v>
      </c>
      <c r="C606" s="295" t="s">
        <v>207</v>
      </c>
      <c r="D606" s="295" t="s">
        <v>210</v>
      </c>
      <c r="E606" s="292">
        <v>6.1000000000000004E-3</v>
      </c>
      <c r="F606" s="283">
        <v>20.55</v>
      </c>
      <c r="G606" s="293">
        <v>0.13</v>
      </c>
    </row>
    <row r="607" spans="1:7" x14ac:dyDescent="0.2">
      <c r="A607" s="294" t="s">
        <v>282</v>
      </c>
      <c r="B607" s="284" t="s">
        <v>283</v>
      </c>
      <c r="C607" s="295" t="s">
        <v>207</v>
      </c>
      <c r="D607" s="295" t="s">
        <v>210</v>
      </c>
      <c r="E607" s="292">
        <v>3.0599999999999999E-2</v>
      </c>
      <c r="F607" s="283">
        <v>21.54</v>
      </c>
      <c r="G607" s="293">
        <v>0.66</v>
      </c>
    </row>
    <row r="608" spans="1:7" ht="25.5" x14ac:dyDescent="0.2">
      <c r="A608" s="294" t="s">
        <v>284</v>
      </c>
      <c r="B608" s="284" t="s">
        <v>285</v>
      </c>
      <c r="C608" s="295" t="s">
        <v>207</v>
      </c>
      <c r="D608" s="295" t="s">
        <v>39</v>
      </c>
      <c r="E608" s="292">
        <v>1</v>
      </c>
      <c r="F608" s="283">
        <v>7.13</v>
      </c>
      <c r="G608" s="293">
        <v>7.13</v>
      </c>
    </row>
    <row r="609" spans="1:7" x14ac:dyDescent="0.2">
      <c r="A609" s="296" t="s">
        <v>213</v>
      </c>
      <c r="B609" s="297"/>
      <c r="C609" s="297"/>
      <c r="D609" s="297"/>
      <c r="E609" s="297"/>
      <c r="F609" s="297"/>
      <c r="G609" s="298">
        <v>0.56999999999999995</v>
      </c>
    </row>
    <row r="610" spans="1:7" x14ac:dyDescent="0.2">
      <c r="A610" s="296" t="s">
        <v>214</v>
      </c>
      <c r="B610" s="297"/>
      <c r="C610" s="297"/>
      <c r="D610" s="297"/>
      <c r="E610" s="297"/>
      <c r="F610" s="297"/>
      <c r="G610" s="298">
        <v>7.9</v>
      </c>
    </row>
    <row r="611" spans="1:7" x14ac:dyDescent="0.2">
      <c r="A611" s="296" t="s">
        <v>215</v>
      </c>
      <c r="B611" s="297"/>
      <c r="C611" s="297"/>
      <c r="D611" s="297"/>
      <c r="E611" s="297"/>
      <c r="F611" s="297"/>
      <c r="G611" s="299">
        <v>8.4700000000000006</v>
      </c>
    </row>
    <row r="612" spans="1:7" x14ac:dyDescent="0.2">
      <c r="A612" s="296" t="s">
        <v>2158</v>
      </c>
      <c r="B612" s="297"/>
      <c r="C612" s="297"/>
      <c r="D612" s="297"/>
      <c r="E612" s="297"/>
      <c r="F612" s="297"/>
      <c r="G612" s="298">
        <v>0.65</v>
      </c>
    </row>
    <row r="613" spans="1:7" x14ac:dyDescent="0.2">
      <c r="A613" s="296" t="s">
        <v>217</v>
      </c>
      <c r="B613" s="297"/>
      <c r="C613" s="297"/>
      <c r="D613" s="297"/>
      <c r="E613" s="297"/>
      <c r="F613" s="297"/>
      <c r="G613" s="298">
        <v>1.9199999999999986</v>
      </c>
    </row>
    <row r="614" spans="1:7" x14ac:dyDescent="0.2">
      <c r="A614" s="296" t="s">
        <v>218</v>
      </c>
      <c r="B614" s="297"/>
      <c r="C614" s="297"/>
      <c r="D614" s="297"/>
      <c r="E614" s="297"/>
      <c r="F614" s="297"/>
      <c r="G614" s="298">
        <v>0</v>
      </c>
    </row>
    <row r="615" spans="1:7" x14ac:dyDescent="0.2">
      <c r="A615" s="296" t="s">
        <v>219</v>
      </c>
      <c r="B615" s="297"/>
      <c r="C615" s="297"/>
      <c r="D615" s="297"/>
      <c r="E615" s="297"/>
      <c r="F615" s="297"/>
      <c r="G615" s="298">
        <v>2.5699999999999985</v>
      </c>
    </row>
    <row r="616" spans="1:7" x14ac:dyDescent="0.2">
      <c r="A616" s="296" t="s">
        <v>220</v>
      </c>
      <c r="B616" s="297"/>
      <c r="C616" s="297"/>
      <c r="D616" s="297"/>
      <c r="E616" s="297"/>
      <c r="F616" s="297"/>
      <c r="G616" s="299">
        <f>ROUND(G611+G615,2)</f>
        <v>11.04</v>
      </c>
    </row>
    <row r="617" spans="1:7" x14ac:dyDescent="0.2">
      <c r="A617" s="296" t="s">
        <v>221</v>
      </c>
      <c r="B617" s="297"/>
      <c r="C617" s="297"/>
      <c r="D617" s="297"/>
      <c r="E617" s="297"/>
      <c r="F617" s="297"/>
      <c r="G617" s="298">
        <v>162.30000000000001</v>
      </c>
    </row>
    <row r="618" spans="1:7" x14ac:dyDescent="0.2">
      <c r="A618" s="296" t="s">
        <v>222</v>
      </c>
      <c r="B618" s="297"/>
      <c r="C618" s="297"/>
      <c r="D618" s="297"/>
      <c r="E618" s="297"/>
      <c r="F618" s="297"/>
      <c r="G618" s="299">
        <f>ROUND(G616*G617,2)</f>
        <v>1791.79</v>
      </c>
    </row>
    <row r="619" spans="1:7" x14ac:dyDescent="0.2">
      <c r="A619" s="300"/>
      <c r="B619" s="301"/>
      <c r="C619" s="301"/>
      <c r="D619" s="301"/>
      <c r="E619" s="301"/>
      <c r="F619" s="301"/>
      <c r="G619" s="302"/>
    </row>
    <row r="620" spans="1:7" ht="38.25" x14ac:dyDescent="0.2">
      <c r="A620" s="287" t="s">
        <v>185</v>
      </c>
      <c r="B620" s="290" t="s">
        <v>186</v>
      </c>
      <c r="C620" s="291" t="s">
        <v>207</v>
      </c>
      <c r="D620" s="291" t="s">
        <v>39</v>
      </c>
      <c r="E620" s="292"/>
      <c r="F620" s="283"/>
      <c r="G620" s="293"/>
    </row>
    <row r="621" spans="1:7" ht="51" x14ac:dyDescent="0.2">
      <c r="A621" s="294">
        <v>39017</v>
      </c>
      <c r="B621" s="284" t="s">
        <v>278</v>
      </c>
      <c r="C621" s="295" t="s">
        <v>224</v>
      </c>
      <c r="D621" s="295" t="s">
        <v>35</v>
      </c>
      <c r="E621" s="292">
        <v>0.97</v>
      </c>
      <c r="F621" s="283">
        <v>0.22</v>
      </c>
      <c r="G621" s="293">
        <v>0.21</v>
      </c>
    </row>
    <row r="622" spans="1:7" ht="38.25" x14ac:dyDescent="0.2">
      <c r="A622" s="294">
        <v>43132</v>
      </c>
      <c r="B622" s="284" t="s">
        <v>279</v>
      </c>
      <c r="C622" s="295" t="s">
        <v>224</v>
      </c>
      <c r="D622" s="295" t="s">
        <v>39</v>
      </c>
      <c r="E622" s="292">
        <v>0.02</v>
      </c>
      <c r="F622" s="283">
        <v>21.66</v>
      </c>
      <c r="G622" s="293">
        <v>0.43</v>
      </c>
    </row>
    <row r="623" spans="1:7" ht="25.5" x14ac:dyDescent="0.2">
      <c r="A623" s="294" t="s">
        <v>280</v>
      </c>
      <c r="B623" s="284" t="s">
        <v>281</v>
      </c>
      <c r="C623" s="295" t="s">
        <v>207</v>
      </c>
      <c r="D623" s="295" t="s">
        <v>210</v>
      </c>
      <c r="E623" s="292">
        <v>2.0799999999999999E-2</v>
      </c>
      <c r="F623" s="283">
        <v>20.55</v>
      </c>
      <c r="G623" s="293">
        <v>0.43</v>
      </c>
    </row>
    <row r="624" spans="1:7" x14ac:dyDescent="0.2">
      <c r="A624" s="294" t="s">
        <v>282</v>
      </c>
      <c r="B624" s="284" t="s">
        <v>283</v>
      </c>
      <c r="C624" s="295" t="s">
        <v>207</v>
      </c>
      <c r="D624" s="295" t="s">
        <v>210</v>
      </c>
      <c r="E624" s="292">
        <v>0.104</v>
      </c>
      <c r="F624" s="283">
        <v>21.54</v>
      </c>
      <c r="G624" s="293">
        <v>2.2400000000000002</v>
      </c>
    </row>
    <row r="625" spans="1:7" ht="25.5" x14ac:dyDescent="0.2">
      <c r="A625" s="294" t="s">
        <v>286</v>
      </c>
      <c r="B625" s="284" t="s">
        <v>287</v>
      </c>
      <c r="C625" s="295" t="s">
        <v>207</v>
      </c>
      <c r="D625" s="295" t="s">
        <v>39</v>
      </c>
      <c r="E625" s="292">
        <v>1</v>
      </c>
      <c r="F625" s="283">
        <v>7.8</v>
      </c>
      <c r="G625" s="293">
        <v>7.8</v>
      </c>
    </row>
    <row r="626" spans="1:7" x14ac:dyDescent="0.2">
      <c r="A626" s="296" t="s">
        <v>213</v>
      </c>
      <c r="B626" s="297"/>
      <c r="C626" s="297"/>
      <c r="D626" s="297"/>
      <c r="E626" s="297"/>
      <c r="F626" s="297"/>
      <c r="G626" s="298">
        <v>1.95</v>
      </c>
    </row>
    <row r="627" spans="1:7" x14ac:dyDescent="0.2">
      <c r="A627" s="296" t="s">
        <v>214</v>
      </c>
      <c r="B627" s="297"/>
      <c r="C627" s="297"/>
      <c r="D627" s="297"/>
      <c r="E627" s="297"/>
      <c r="F627" s="297"/>
      <c r="G627" s="298">
        <v>9.17</v>
      </c>
    </row>
    <row r="628" spans="1:7" x14ac:dyDescent="0.2">
      <c r="A628" s="296" t="s">
        <v>215</v>
      </c>
      <c r="B628" s="297"/>
      <c r="C628" s="297"/>
      <c r="D628" s="297"/>
      <c r="E628" s="297"/>
      <c r="F628" s="297"/>
      <c r="G628" s="299">
        <v>11.12</v>
      </c>
    </row>
    <row r="629" spans="1:7" x14ac:dyDescent="0.2">
      <c r="A629" s="296" t="s">
        <v>2158</v>
      </c>
      <c r="B629" s="297"/>
      <c r="C629" s="297"/>
      <c r="D629" s="297"/>
      <c r="E629" s="297"/>
      <c r="F629" s="297"/>
      <c r="G629" s="298">
        <v>2.2400000000000002</v>
      </c>
    </row>
    <row r="630" spans="1:7" x14ac:dyDescent="0.2">
      <c r="A630" s="296" t="s">
        <v>217</v>
      </c>
      <c r="B630" s="297"/>
      <c r="C630" s="297"/>
      <c r="D630" s="297"/>
      <c r="E630" s="297"/>
      <c r="F630" s="297"/>
      <c r="G630" s="298">
        <v>2.8000000000000007</v>
      </c>
    </row>
    <row r="631" spans="1:7" x14ac:dyDescent="0.2">
      <c r="A631" s="296" t="s">
        <v>218</v>
      </c>
      <c r="B631" s="297"/>
      <c r="C631" s="297"/>
      <c r="D631" s="297"/>
      <c r="E631" s="297"/>
      <c r="F631" s="297"/>
      <c r="G631" s="298">
        <v>0</v>
      </c>
    </row>
    <row r="632" spans="1:7" x14ac:dyDescent="0.2">
      <c r="A632" s="296" t="s">
        <v>219</v>
      </c>
      <c r="B632" s="297"/>
      <c r="C632" s="297"/>
      <c r="D632" s="297"/>
      <c r="E632" s="297"/>
      <c r="F632" s="297"/>
      <c r="G632" s="298">
        <v>5.0400000000000009</v>
      </c>
    </row>
    <row r="633" spans="1:7" x14ac:dyDescent="0.2">
      <c r="A633" s="296" t="s">
        <v>220</v>
      </c>
      <c r="B633" s="297"/>
      <c r="C633" s="297"/>
      <c r="D633" s="297"/>
      <c r="E633" s="297"/>
      <c r="F633" s="297"/>
      <c r="G633" s="299">
        <f>ROUND(G628+G632,2)</f>
        <v>16.16</v>
      </c>
    </row>
    <row r="634" spans="1:7" x14ac:dyDescent="0.2">
      <c r="A634" s="296" t="s">
        <v>221</v>
      </c>
      <c r="B634" s="297"/>
      <c r="C634" s="297"/>
      <c r="D634" s="297"/>
      <c r="E634" s="297"/>
      <c r="F634" s="297"/>
      <c r="G634" s="298">
        <v>26.2</v>
      </c>
    </row>
    <row r="635" spans="1:7" x14ac:dyDescent="0.2">
      <c r="A635" s="296" t="s">
        <v>222</v>
      </c>
      <c r="B635" s="297"/>
      <c r="C635" s="297"/>
      <c r="D635" s="297"/>
      <c r="E635" s="297"/>
      <c r="F635" s="297"/>
      <c r="G635" s="299">
        <f>ROUND(G633*G634,2)</f>
        <v>423.39</v>
      </c>
    </row>
    <row r="636" spans="1:7" x14ac:dyDescent="0.2">
      <c r="A636" s="300"/>
      <c r="B636" s="301"/>
      <c r="C636" s="301"/>
      <c r="D636" s="301"/>
      <c r="E636" s="301"/>
      <c r="F636" s="301"/>
      <c r="G636" s="302"/>
    </row>
    <row r="637" spans="1:7" ht="38.25" x14ac:dyDescent="0.2">
      <c r="A637" s="287" t="s">
        <v>767</v>
      </c>
      <c r="B637" s="290" t="s">
        <v>768</v>
      </c>
      <c r="C637" s="291" t="s">
        <v>207</v>
      </c>
      <c r="D637" s="291" t="s">
        <v>35</v>
      </c>
      <c r="E637" s="292"/>
      <c r="F637" s="283"/>
      <c r="G637" s="293"/>
    </row>
    <row r="638" spans="1:7" ht="51" x14ac:dyDescent="0.2">
      <c r="A638" s="294" t="s">
        <v>1394</v>
      </c>
      <c r="B638" s="284" t="s">
        <v>1395</v>
      </c>
      <c r="C638" s="295" t="s">
        <v>207</v>
      </c>
      <c r="D638" s="295" t="s">
        <v>237</v>
      </c>
      <c r="E638" s="292">
        <v>0.20030000000000001</v>
      </c>
      <c r="F638" s="283">
        <v>0.82</v>
      </c>
      <c r="G638" s="293">
        <v>0.16</v>
      </c>
    </row>
    <row r="639" spans="1:7" ht="51" x14ac:dyDescent="0.2">
      <c r="A639" s="294" t="s">
        <v>1396</v>
      </c>
      <c r="B639" s="284" t="s">
        <v>1397</v>
      </c>
      <c r="C639" s="295" t="s">
        <v>207</v>
      </c>
      <c r="D639" s="295" t="s">
        <v>234</v>
      </c>
      <c r="E639" s="292">
        <v>0.16270000000000001</v>
      </c>
      <c r="F639" s="283">
        <v>3.14</v>
      </c>
      <c r="G639" s="293">
        <v>0.51</v>
      </c>
    </row>
    <row r="640" spans="1:7" ht="25.5" x14ac:dyDescent="0.2">
      <c r="A640" s="294" t="s">
        <v>246</v>
      </c>
      <c r="B640" s="284" t="s">
        <v>247</v>
      </c>
      <c r="C640" s="295" t="s">
        <v>207</v>
      </c>
      <c r="D640" s="295" t="s">
        <v>210</v>
      </c>
      <c r="E640" s="292">
        <v>0.36299999999999999</v>
      </c>
      <c r="F640" s="283">
        <v>19.41</v>
      </c>
      <c r="G640" s="293">
        <v>7.05</v>
      </c>
    </row>
    <row r="641" spans="1:7" x14ac:dyDescent="0.2">
      <c r="A641" s="296" t="s">
        <v>213</v>
      </c>
      <c r="B641" s="297"/>
      <c r="C641" s="297"/>
      <c r="D641" s="297"/>
      <c r="E641" s="297"/>
      <c r="F641" s="297"/>
      <c r="G641" s="298">
        <v>3.71</v>
      </c>
    </row>
    <row r="642" spans="1:7" x14ac:dyDescent="0.2">
      <c r="A642" s="296" t="s">
        <v>214</v>
      </c>
      <c r="B642" s="297"/>
      <c r="C642" s="297"/>
      <c r="D642" s="297"/>
      <c r="E642" s="297"/>
      <c r="F642" s="297"/>
      <c r="G642" s="298">
        <v>4.01</v>
      </c>
    </row>
    <row r="643" spans="1:7" x14ac:dyDescent="0.2">
      <c r="A643" s="296" t="s">
        <v>215</v>
      </c>
      <c r="B643" s="297"/>
      <c r="C643" s="297"/>
      <c r="D643" s="297"/>
      <c r="E643" s="297"/>
      <c r="F643" s="297"/>
      <c r="G643" s="299">
        <v>7.72</v>
      </c>
    </row>
    <row r="644" spans="1:7" x14ac:dyDescent="0.2">
      <c r="A644" s="296" t="s">
        <v>2158</v>
      </c>
      <c r="B644" s="297"/>
      <c r="C644" s="297"/>
      <c r="D644" s="297"/>
      <c r="E644" s="297"/>
      <c r="F644" s="297"/>
      <c r="G644" s="298">
        <v>4.2600000000000007</v>
      </c>
    </row>
    <row r="645" spans="1:7" x14ac:dyDescent="0.2">
      <c r="A645" s="296" t="s">
        <v>217</v>
      </c>
      <c r="B645" s="297"/>
      <c r="C645" s="297"/>
      <c r="D645" s="297"/>
      <c r="E645" s="297"/>
      <c r="F645" s="297"/>
      <c r="G645" s="298">
        <v>2.52</v>
      </c>
    </row>
    <row r="646" spans="1:7" x14ac:dyDescent="0.2">
      <c r="A646" s="296" t="s">
        <v>218</v>
      </c>
      <c r="B646" s="297"/>
      <c r="C646" s="297"/>
      <c r="D646" s="297"/>
      <c r="E646" s="297"/>
      <c r="F646" s="297"/>
      <c r="G646" s="298">
        <v>0</v>
      </c>
    </row>
    <row r="647" spans="1:7" x14ac:dyDescent="0.2">
      <c r="A647" s="296" t="s">
        <v>219</v>
      </c>
      <c r="B647" s="297"/>
      <c r="C647" s="297"/>
      <c r="D647" s="297"/>
      <c r="E647" s="297"/>
      <c r="F647" s="297"/>
      <c r="G647" s="298">
        <v>6.78</v>
      </c>
    </row>
    <row r="648" spans="1:7" x14ac:dyDescent="0.2">
      <c r="A648" s="296" t="s">
        <v>220</v>
      </c>
      <c r="B648" s="297"/>
      <c r="C648" s="297"/>
      <c r="D648" s="297"/>
      <c r="E648" s="297"/>
      <c r="F648" s="297"/>
      <c r="G648" s="299">
        <f>ROUND(G643+G647,2)</f>
        <v>14.5</v>
      </c>
    </row>
    <row r="649" spans="1:7" x14ac:dyDescent="0.2">
      <c r="A649" s="296" t="s">
        <v>221</v>
      </c>
      <c r="B649" s="297"/>
      <c r="C649" s="297"/>
      <c r="D649" s="297"/>
      <c r="E649" s="297"/>
      <c r="F649" s="297"/>
      <c r="G649" s="298">
        <v>5</v>
      </c>
    </row>
    <row r="650" spans="1:7" x14ac:dyDescent="0.2">
      <c r="A650" s="296" t="s">
        <v>222</v>
      </c>
      <c r="B650" s="297"/>
      <c r="C650" s="297"/>
      <c r="D650" s="297"/>
      <c r="E650" s="297"/>
      <c r="F650" s="297"/>
      <c r="G650" s="299">
        <f>ROUND(G648*G649,2)</f>
        <v>72.5</v>
      </c>
    </row>
    <row r="651" spans="1:7" x14ac:dyDescent="0.2">
      <c r="A651" s="300"/>
      <c r="B651" s="301"/>
      <c r="C651" s="301"/>
      <c r="D651" s="301"/>
      <c r="E651" s="301"/>
      <c r="F651" s="301"/>
      <c r="G651" s="302"/>
    </row>
    <row r="652" spans="1:7" ht="63.75" x14ac:dyDescent="0.2">
      <c r="A652" s="287" t="s">
        <v>769</v>
      </c>
      <c r="B652" s="290" t="s">
        <v>770</v>
      </c>
      <c r="C652" s="291" t="s">
        <v>207</v>
      </c>
      <c r="D652" s="291" t="s">
        <v>40</v>
      </c>
      <c r="E652" s="292"/>
      <c r="F652" s="283"/>
      <c r="G652" s="293"/>
    </row>
    <row r="653" spans="1:7" ht="76.5" x14ac:dyDescent="0.2">
      <c r="A653" s="294" t="s">
        <v>130</v>
      </c>
      <c r="B653" s="284" t="s">
        <v>131</v>
      </c>
      <c r="C653" s="295" t="s">
        <v>207</v>
      </c>
      <c r="D653" s="295" t="s">
        <v>38</v>
      </c>
      <c r="E653" s="292">
        <v>9.6600000000000005E-2</v>
      </c>
      <c r="F653" s="283">
        <v>8.51</v>
      </c>
      <c r="G653" s="293">
        <v>0.82</v>
      </c>
    </row>
    <row r="654" spans="1:7" ht="51" x14ac:dyDescent="0.2">
      <c r="A654" s="294">
        <v>43360</v>
      </c>
      <c r="B654" s="284" t="s">
        <v>1398</v>
      </c>
      <c r="C654" s="295" t="s">
        <v>224</v>
      </c>
      <c r="D654" s="295" t="s">
        <v>38</v>
      </c>
      <c r="E654" s="292">
        <v>0.1133</v>
      </c>
      <c r="F654" s="283">
        <v>534.91</v>
      </c>
      <c r="G654" s="293">
        <v>60.61</v>
      </c>
    </row>
    <row r="655" spans="1:7" ht="25.5" x14ac:dyDescent="0.2">
      <c r="A655" s="294" t="s">
        <v>246</v>
      </c>
      <c r="B655" s="284" t="s">
        <v>247</v>
      </c>
      <c r="C655" s="295" t="s">
        <v>207</v>
      </c>
      <c r="D655" s="295" t="s">
        <v>210</v>
      </c>
      <c r="E655" s="292">
        <v>0.25090000000000001</v>
      </c>
      <c r="F655" s="283">
        <v>19.41</v>
      </c>
      <c r="G655" s="293">
        <v>4.87</v>
      </c>
    </row>
    <row r="656" spans="1:7" ht="89.25" x14ac:dyDescent="0.2">
      <c r="A656" s="294" t="s">
        <v>1399</v>
      </c>
      <c r="B656" s="284" t="s">
        <v>1400</v>
      </c>
      <c r="C656" s="295" t="s">
        <v>207</v>
      </c>
      <c r="D656" s="295" t="s">
        <v>234</v>
      </c>
      <c r="E656" s="292">
        <v>2.4199999999999999E-2</v>
      </c>
      <c r="F656" s="283">
        <v>758.76</v>
      </c>
      <c r="G656" s="293">
        <v>18.36</v>
      </c>
    </row>
    <row r="657" spans="1:7" ht="89.25" x14ac:dyDescent="0.2">
      <c r="A657" s="294" t="s">
        <v>1401</v>
      </c>
      <c r="B657" s="284" t="s">
        <v>1402</v>
      </c>
      <c r="C657" s="295" t="s">
        <v>207</v>
      </c>
      <c r="D657" s="295" t="s">
        <v>237</v>
      </c>
      <c r="E657" s="292">
        <v>5.9400000000000001E-2</v>
      </c>
      <c r="F657" s="283">
        <v>332.1</v>
      </c>
      <c r="G657" s="293">
        <v>19.73</v>
      </c>
    </row>
    <row r="658" spans="1:7" ht="25.5" x14ac:dyDescent="0.2">
      <c r="A658" s="294" t="s">
        <v>1403</v>
      </c>
      <c r="B658" s="284" t="s">
        <v>1404</v>
      </c>
      <c r="C658" s="295" t="s">
        <v>207</v>
      </c>
      <c r="D658" s="295" t="s">
        <v>210</v>
      </c>
      <c r="E658" s="292">
        <v>8.3599999999999994E-2</v>
      </c>
      <c r="F658" s="283">
        <v>30.33</v>
      </c>
      <c r="G658" s="293">
        <v>2.54</v>
      </c>
    </row>
    <row r="659" spans="1:7" ht="25.5" x14ac:dyDescent="0.2">
      <c r="A659" s="294" t="s">
        <v>208</v>
      </c>
      <c r="B659" s="284" t="s">
        <v>209</v>
      </c>
      <c r="C659" s="295" t="s">
        <v>207</v>
      </c>
      <c r="D659" s="295" t="s">
        <v>210</v>
      </c>
      <c r="E659" s="292">
        <v>1.5699999999999999E-2</v>
      </c>
      <c r="F659" s="283">
        <v>71.61</v>
      </c>
      <c r="G659" s="293">
        <v>1.1200000000000001</v>
      </c>
    </row>
    <row r="660" spans="1:7" ht="38.25" x14ac:dyDescent="0.2">
      <c r="A660" s="294" t="s">
        <v>1405</v>
      </c>
      <c r="B660" s="284" t="s">
        <v>1406</v>
      </c>
      <c r="C660" s="295" t="s">
        <v>207</v>
      </c>
      <c r="D660" s="295" t="s">
        <v>129</v>
      </c>
      <c r="E660" s="292">
        <v>2.9000000000000001E-2</v>
      </c>
      <c r="F660" s="283">
        <v>3.19</v>
      </c>
      <c r="G660" s="293">
        <v>0.09</v>
      </c>
    </row>
    <row r="661" spans="1:7" x14ac:dyDescent="0.2">
      <c r="A661" s="296" t="s">
        <v>213</v>
      </c>
      <c r="B661" s="297"/>
      <c r="C661" s="297"/>
      <c r="D661" s="297"/>
      <c r="E661" s="297"/>
      <c r="F661" s="297"/>
      <c r="G661" s="298">
        <v>6.71</v>
      </c>
    </row>
    <row r="662" spans="1:7" x14ac:dyDescent="0.2">
      <c r="A662" s="296" t="s">
        <v>214</v>
      </c>
      <c r="B662" s="297"/>
      <c r="C662" s="297"/>
      <c r="D662" s="297"/>
      <c r="E662" s="297"/>
      <c r="F662" s="297"/>
      <c r="G662" s="298">
        <v>101.43</v>
      </c>
    </row>
    <row r="663" spans="1:7" x14ac:dyDescent="0.2">
      <c r="A663" s="296" t="s">
        <v>215</v>
      </c>
      <c r="B663" s="297"/>
      <c r="C663" s="297"/>
      <c r="D663" s="297"/>
      <c r="E663" s="297"/>
      <c r="F663" s="297"/>
      <c r="G663" s="299">
        <v>108.14</v>
      </c>
    </row>
    <row r="664" spans="1:7" x14ac:dyDescent="0.2">
      <c r="A664" s="296" t="s">
        <v>2158</v>
      </c>
      <c r="B664" s="297"/>
      <c r="C664" s="297"/>
      <c r="D664" s="297"/>
      <c r="E664" s="297"/>
      <c r="F664" s="297"/>
      <c r="G664" s="298">
        <v>7.72</v>
      </c>
    </row>
    <row r="665" spans="1:7" x14ac:dyDescent="0.2">
      <c r="A665" s="296" t="s">
        <v>217</v>
      </c>
      <c r="B665" s="297"/>
      <c r="C665" s="297"/>
      <c r="D665" s="297"/>
      <c r="E665" s="297"/>
      <c r="F665" s="297"/>
      <c r="G665" s="298">
        <v>24.33</v>
      </c>
    </row>
    <row r="666" spans="1:7" x14ac:dyDescent="0.2">
      <c r="A666" s="296" t="s">
        <v>218</v>
      </c>
      <c r="B666" s="297"/>
      <c r="C666" s="297"/>
      <c r="D666" s="297"/>
      <c r="E666" s="297"/>
      <c r="F666" s="297"/>
      <c r="G666" s="298">
        <v>0</v>
      </c>
    </row>
    <row r="667" spans="1:7" x14ac:dyDescent="0.2">
      <c r="A667" s="296" t="s">
        <v>219</v>
      </c>
      <c r="B667" s="297"/>
      <c r="C667" s="297"/>
      <c r="D667" s="297"/>
      <c r="E667" s="297"/>
      <c r="F667" s="297"/>
      <c r="G667" s="298">
        <v>32.049999999999997</v>
      </c>
    </row>
    <row r="668" spans="1:7" x14ac:dyDescent="0.2">
      <c r="A668" s="296" t="s">
        <v>220</v>
      </c>
      <c r="B668" s="297"/>
      <c r="C668" s="297"/>
      <c r="D668" s="297"/>
      <c r="E668" s="297"/>
      <c r="F668" s="297"/>
      <c r="G668" s="299">
        <f>ROUND(G663+G667,2)</f>
        <v>140.19</v>
      </c>
    </row>
    <row r="669" spans="1:7" x14ac:dyDescent="0.2">
      <c r="A669" s="296" t="s">
        <v>221</v>
      </c>
      <c r="B669" s="297"/>
      <c r="C669" s="297"/>
      <c r="D669" s="297"/>
      <c r="E669" s="297"/>
      <c r="F669" s="297"/>
      <c r="G669" s="298">
        <v>25</v>
      </c>
    </row>
    <row r="670" spans="1:7" x14ac:dyDescent="0.2">
      <c r="A670" s="296" t="s">
        <v>222</v>
      </c>
      <c r="B670" s="297"/>
      <c r="C670" s="297"/>
      <c r="D670" s="297"/>
      <c r="E670" s="297"/>
      <c r="F670" s="297"/>
      <c r="G670" s="299">
        <f>ROUND(G668*G669,2)</f>
        <v>3504.75</v>
      </c>
    </row>
    <row r="671" spans="1:7" ht="12.75" customHeight="1" x14ac:dyDescent="0.2">
      <c r="A671" s="238" t="s">
        <v>2075</v>
      </c>
      <c r="B671" s="239"/>
      <c r="C671" s="239"/>
      <c r="D671" s="239"/>
      <c r="E671" s="239"/>
      <c r="F671" s="239"/>
      <c r="G671" s="240"/>
    </row>
    <row r="672" spans="1:7" ht="12.75" customHeight="1" x14ac:dyDescent="0.2">
      <c r="A672" s="287">
        <v>5</v>
      </c>
      <c r="B672" s="288" t="s">
        <v>425</v>
      </c>
      <c r="C672" s="288"/>
      <c r="D672" s="288"/>
      <c r="E672" s="288"/>
      <c r="F672" s="288"/>
      <c r="G672" s="289"/>
    </row>
    <row r="673" spans="1:7" x14ac:dyDescent="0.2">
      <c r="A673" s="287" t="s">
        <v>197</v>
      </c>
      <c r="B673" s="288" t="s">
        <v>426</v>
      </c>
      <c r="C673" s="288"/>
      <c r="D673" s="288"/>
      <c r="E673" s="288"/>
      <c r="F673" s="288"/>
      <c r="G673" s="289"/>
    </row>
    <row r="674" spans="1:7" ht="63.75" x14ac:dyDescent="0.2">
      <c r="A674" s="287" t="s">
        <v>1594</v>
      </c>
      <c r="B674" s="290" t="s">
        <v>1595</v>
      </c>
      <c r="C674" s="291" t="s">
        <v>207</v>
      </c>
      <c r="D674" s="291" t="s">
        <v>37</v>
      </c>
      <c r="E674" s="292"/>
      <c r="F674" s="283"/>
      <c r="G674" s="293"/>
    </row>
    <row r="675" spans="1:7" ht="51" x14ac:dyDescent="0.2">
      <c r="A675" s="294" t="s">
        <v>1691</v>
      </c>
      <c r="B675" s="284" t="s">
        <v>1692</v>
      </c>
      <c r="C675" s="295" t="s">
        <v>207</v>
      </c>
      <c r="D675" s="295" t="s">
        <v>38</v>
      </c>
      <c r="E675" s="292">
        <v>2.3E-2</v>
      </c>
      <c r="F675" s="283">
        <v>485.2</v>
      </c>
      <c r="G675" s="293">
        <v>11.16</v>
      </c>
    </row>
    <row r="676" spans="1:7" ht="38.25" x14ac:dyDescent="0.2">
      <c r="A676" s="294">
        <v>7272</v>
      </c>
      <c r="B676" s="284" t="s">
        <v>1693</v>
      </c>
      <c r="C676" s="295" t="s">
        <v>224</v>
      </c>
      <c r="D676" s="295" t="s">
        <v>35</v>
      </c>
      <c r="E676" s="292">
        <v>23.29</v>
      </c>
      <c r="F676" s="283">
        <v>2.2799999999999998</v>
      </c>
      <c r="G676" s="293">
        <v>53.1</v>
      </c>
    </row>
    <row r="677" spans="1:7" x14ac:dyDescent="0.2">
      <c r="A677" s="294" t="s">
        <v>288</v>
      </c>
      <c r="B677" s="284" t="s">
        <v>289</v>
      </c>
      <c r="C677" s="295" t="s">
        <v>207</v>
      </c>
      <c r="D677" s="295" t="s">
        <v>210</v>
      </c>
      <c r="E677" s="292">
        <v>2.2200000000000002</v>
      </c>
      <c r="F677" s="283">
        <v>21.66</v>
      </c>
      <c r="G677" s="293">
        <v>48.08</v>
      </c>
    </row>
    <row r="678" spans="1:7" ht="25.5" x14ac:dyDescent="0.2">
      <c r="A678" s="294" t="s">
        <v>246</v>
      </c>
      <c r="B678" s="284" t="s">
        <v>247</v>
      </c>
      <c r="C678" s="295" t="s">
        <v>207</v>
      </c>
      <c r="D678" s="295" t="s">
        <v>210</v>
      </c>
      <c r="E678" s="292">
        <v>1.1100000000000001</v>
      </c>
      <c r="F678" s="283">
        <v>19.41</v>
      </c>
      <c r="G678" s="293">
        <v>21.55</v>
      </c>
    </row>
    <row r="679" spans="1:7" x14ac:dyDescent="0.2">
      <c r="A679" s="296" t="s">
        <v>213</v>
      </c>
      <c r="B679" s="297"/>
      <c r="C679" s="297"/>
      <c r="D679" s="297"/>
      <c r="E679" s="297"/>
      <c r="F679" s="297"/>
      <c r="G679" s="298">
        <v>39.65</v>
      </c>
    </row>
    <row r="680" spans="1:7" x14ac:dyDescent="0.2">
      <c r="A680" s="296" t="s">
        <v>214</v>
      </c>
      <c r="B680" s="297"/>
      <c r="C680" s="297"/>
      <c r="D680" s="297"/>
      <c r="E680" s="297"/>
      <c r="F680" s="297"/>
      <c r="G680" s="298">
        <v>94.239999999999981</v>
      </c>
    </row>
    <row r="681" spans="1:7" x14ac:dyDescent="0.2">
      <c r="A681" s="296" t="s">
        <v>215</v>
      </c>
      <c r="B681" s="297"/>
      <c r="C681" s="297"/>
      <c r="D681" s="297"/>
      <c r="E681" s="297"/>
      <c r="F681" s="297"/>
      <c r="G681" s="299">
        <v>133.88999999999999</v>
      </c>
    </row>
    <row r="682" spans="1:7" x14ac:dyDescent="0.2">
      <c r="A682" s="296" t="s">
        <v>2158</v>
      </c>
      <c r="B682" s="297"/>
      <c r="C682" s="297"/>
      <c r="D682" s="297"/>
      <c r="E682" s="297"/>
      <c r="F682" s="297"/>
      <c r="G682" s="298">
        <v>45.60000000000003</v>
      </c>
    </row>
    <row r="683" spans="1:7" x14ac:dyDescent="0.2">
      <c r="A683" s="296" t="s">
        <v>217</v>
      </c>
      <c r="B683" s="297"/>
      <c r="C683" s="297"/>
      <c r="D683" s="297"/>
      <c r="E683" s="297"/>
      <c r="F683" s="297"/>
      <c r="G683" s="298">
        <v>37.69</v>
      </c>
    </row>
    <row r="684" spans="1:7" x14ac:dyDescent="0.2">
      <c r="A684" s="296" t="s">
        <v>218</v>
      </c>
      <c r="B684" s="297"/>
      <c r="C684" s="297"/>
      <c r="D684" s="297"/>
      <c r="E684" s="297"/>
      <c r="F684" s="297"/>
      <c r="G684" s="298">
        <v>0</v>
      </c>
    </row>
    <row r="685" spans="1:7" x14ac:dyDescent="0.2">
      <c r="A685" s="296" t="s">
        <v>219</v>
      </c>
      <c r="B685" s="297"/>
      <c r="C685" s="297"/>
      <c r="D685" s="297"/>
      <c r="E685" s="297"/>
      <c r="F685" s="297"/>
      <c r="G685" s="298">
        <v>83.29000000000002</v>
      </c>
    </row>
    <row r="686" spans="1:7" x14ac:dyDescent="0.2">
      <c r="A686" s="296" t="s">
        <v>220</v>
      </c>
      <c r="B686" s="297"/>
      <c r="C686" s="297"/>
      <c r="D686" s="297"/>
      <c r="E686" s="297"/>
      <c r="F686" s="297"/>
      <c r="G686" s="299">
        <f>ROUND(G681+G685,2)</f>
        <v>217.18</v>
      </c>
    </row>
    <row r="687" spans="1:7" x14ac:dyDescent="0.2">
      <c r="A687" s="296" t="s">
        <v>221</v>
      </c>
      <c r="B687" s="297"/>
      <c r="C687" s="297"/>
      <c r="D687" s="297"/>
      <c r="E687" s="297"/>
      <c r="F687" s="297"/>
      <c r="G687" s="298">
        <v>0.61</v>
      </c>
    </row>
    <row r="688" spans="1:7" x14ac:dyDescent="0.2">
      <c r="A688" s="296" t="s">
        <v>222</v>
      </c>
      <c r="B688" s="297"/>
      <c r="C688" s="297"/>
      <c r="D688" s="297"/>
      <c r="E688" s="297"/>
      <c r="F688" s="297"/>
      <c r="G688" s="299">
        <f>ROUND(G686*G687,2)</f>
        <v>132.47999999999999</v>
      </c>
    </row>
    <row r="689" spans="1:7" x14ac:dyDescent="0.2">
      <c r="A689" s="300"/>
      <c r="B689" s="301"/>
      <c r="C689" s="301"/>
      <c r="D689" s="301"/>
      <c r="E689" s="301"/>
      <c r="F689" s="301"/>
      <c r="G689" s="302"/>
    </row>
    <row r="690" spans="1:7" ht="63.75" x14ac:dyDescent="0.2">
      <c r="A690" s="287" t="s">
        <v>1596</v>
      </c>
      <c r="B690" s="290" t="s">
        <v>1597</v>
      </c>
      <c r="C690" s="291" t="s">
        <v>207</v>
      </c>
      <c r="D690" s="291" t="s">
        <v>37</v>
      </c>
      <c r="E690" s="292"/>
      <c r="F690" s="283"/>
      <c r="G690" s="293"/>
    </row>
    <row r="691" spans="1:7" ht="51" x14ac:dyDescent="0.2">
      <c r="A691" s="294">
        <v>34547</v>
      </c>
      <c r="B691" s="284" t="s">
        <v>1694</v>
      </c>
      <c r="C691" s="295" t="s">
        <v>224</v>
      </c>
      <c r="D691" s="295" t="s">
        <v>40</v>
      </c>
      <c r="E691" s="292">
        <v>0.42</v>
      </c>
      <c r="F691" s="283">
        <v>3.29</v>
      </c>
      <c r="G691" s="293">
        <v>1.38</v>
      </c>
    </row>
    <row r="692" spans="1:7" ht="25.5" x14ac:dyDescent="0.2">
      <c r="A692" s="294">
        <v>37395</v>
      </c>
      <c r="B692" s="284" t="s">
        <v>1078</v>
      </c>
      <c r="C692" s="295" t="s">
        <v>224</v>
      </c>
      <c r="D692" s="295" t="s">
        <v>1079</v>
      </c>
      <c r="E692" s="292">
        <v>0.01</v>
      </c>
      <c r="F692" s="283">
        <v>41.93</v>
      </c>
      <c r="G692" s="293">
        <v>0.42</v>
      </c>
    </row>
    <row r="693" spans="1:7" ht="38.25" x14ac:dyDescent="0.2">
      <c r="A693" s="294">
        <v>37593</v>
      </c>
      <c r="B693" s="284" t="s">
        <v>1695</v>
      </c>
      <c r="C693" s="295" t="s">
        <v>224</v>
      </c>
      <c r="D693" s="295" t="s">
        <v>35</v>
      </c>
      <c r="E693" s="292">
        <v>13.6</v>
      </c>
      <c r="F693" s="283">
        <v>2.56</v>
      </c>
      <c r="G693" s="293">
        <v>34.82</v>
      </c>
    </row>
    <row r="694" spans="1:7" ht="63.75" x14ac:dyDescent="0.2">
      <c r="A694" s="294" t="s">
        <v>1151</v>
      </c>
      <c r="B694" s="284" t="s">
        <v>1152</v>
      </c>
      <c r="C694" s="295" t="s">
        <v>207</v>
      </c>
      <c r="D694" s="295" t="s">
        <v>38</v>
      </c>
      <c r="E694" s="292">
        <v>1.18E-2</v>
      </c>
      <c r="F694" s="283">
        <v>636.45000000000005</v>
      </c>
      <c r="G694" s="293">
        <v>7.51</v>
      </c>
    </row>
    <row r="695" spans="1:7" x14ac:dyDescent="0.2">
      <c r="A695" s="294" t="s">
        <v>288</v>
      </c>
      <c r="B695" s="284" t="s">
        <v>289</v>
      </c>
      <c r="C695" s="295" t="s">
        <v>207</v>
      </c>
      <c r="D695" s="295" t="s">
        <v>210</v>
      </c>
      <c r="E695" s="292">
        <v>0.86</v>
      </c>
      <c r="F695" s="283">
        <v>21.66</v>
      </c>
      <c r="G695" s="293">
        <v>18.62</v>
      </c>
    </row>
    <row r="696" spans="1:7" ht="25.5" x14ac:dyDescent="0.2">
      <c r="A696" s="294" t="s">
        <v>246</v>
      </c>
      <c r="B696" s="284" t="s">
        <v>247</v>
      </c>
      <c r="C696" s="295" t="s">
        <v>207</v>
      </c>
      <c r="D696" s="295" t="s">
        <v>210</v>
      </c>
      <c r="E696" s="292">
        <v>0.43</v>
      </c>
      <c r="F696" s="283">
        <v>19.41</v>
      </c>
      <c r="G696" s="293">
        <v>8.35</v>
      </c>
    </row>
    <row r="697" spans="1:7" x14ac:dyDescent="0.2">
      <c r="A697" s="296" t="s">
        <v>213</v>
      </c>
      <c r="B697" s="297"/>
      <c r="C697" s="297"/>
      <c r="D697" s="297"/>
      <c r="E697" s="297"/>
      <c r="F697" s="297"/>
      <c r="G697" s="298">
        <v>16.36</v>
      </c>
    </row>
    <row r="698" spans="1:7" x14ac:dyDescent="0.2">
      <c r="A698" s="296" t="s">
        <v>214</v>
      </c>
      <c r="B698" s="297"/>
      <c r="C698" s="297"/>
      <c r="D698" s="297"/>
      <c r="E698" s="297"/>
      <c r="F698" s="297"/>
      <c r="G698" s="298">
        <v>54.739999999999995</v>
      </c>
    </row>
    <row r="699" spans="1:7" x14ac:dyDescent="0.2">
      <c r="A699" s="296" t="s">
        <v>215</v>
      </c>
      <c r="B699" s="297"/>
      <c r="C699" s="297"/>
      <c r="D699" s="297"/>
      <c r="E699" s="297"/>
      <c r="F699" s="297"/>
      <c r="G699" s="299">
        <v>71.099999999999994</v>
      </c>
    </row>
    <row r="700" spans="1:7" x14ac:dyDescent="0.2">
      <c r="A700" s="296" t="s">
        <v>2158</v>
      </c>
      <c r="B700" s="297"/>
      <c r="C700" s="297"/>
      <c r="D700" s="297"/>
      <c r="E700" s="297"/>
      <c r="F700" s="297"/>
      <c r="G700" s="298">
        <v>18.82</v>
      </c>
    </row>
    <row r="701" spans="1:7" x14ac:dyDescent="0.2">
      <c r="A701" s="296" t="s">
        <v>217</v>
      </c>
      <c r="B701" s="297"/>
      <c r="C701" s="297"/>
      <c r="D701" s="297"/>
      <c r="E701" s="297"/>
      <c r="F701" s="297"/>
      <c r="G701" s="298">
        <v>18.88</v>
      </c>
    </row>
    <row r="702" spans="1:7" x14ac:dyDescent="0.2">
      <c r="A702" s="296" t="s">
        <v>218</v>
      </c>
      <c r="B702" s="297"/>
      <c r="C702" s="297"/>
      <c r="D702" s="297"/>
      <c r="E702" s="297"/>
      <c r="F702" s="297"/>
      <c r="G702" s="298">
        <v>0</v>
      </c>
    </row>
    <row r="703" spans="1:7" x14ac:dyDescent="0.2">
      <c r="A703" s="296" t="s">
        <v>219</v>
      </c>
      <c r="B703" s="297"/>
      <c r="C703" s="297"/>
      <c r="D703" s="297"/>
      <c r="E703" s="297"/>
      <c r="F703" s="297"/>
      <c r="G703" s="298">
        <v>37.700000000000003</v>
      </c>
    </row>
    <row r="704" spans="1:7" x14ac:dyDescent="0.2">
      <c r="A704" s="296" t="s">
        <v>220</v>
      </c>
      <c r="B704" s="297"/>
      <c r="C704" s="297"/>
      <c r="D704" s="297"/>
      <c r="E704" s="297"/>
      <c r="F704" s="297"/>
      <c r="G704" s="299">
        <f>ROUND(G699+G703,2)</f>
        <v>108.8</v>
      </c>
    </row>
    <row r="705" spans="1:7" x14ac:dyDescent="0.2">
      <c r="A705" s="296" t="s">
        <v>221</v>
      </c>
      <c r="B705" s="297"/>
      <c r="C705" s="297"/>
      <c r="D705" s="297"/>
      <c r="E705" s="297"/>
      <c r="F705" s="297"/>
      <c r="G705" s="298">
        <v>15</v>
      </c>
    </row>
    <row r="706" spans="1:7" x14ac:dyDescent="0.2">
      <c r="A706" s="296" t="s">
        <v>222</v>
      </c>
      <c r="B706" s="297"/>
      <c r="C706" s="297"/>
      <c r="D706" s="297"/>
      <c r="E706" s="297"/>
      <c r="F706" s="297"/>
      <c r="G706" s="299">
        <f>ROUND(G704*G705,2)</f>
        <v>1632</v>
      </c>
    </row>
    <row r="707" spans="1:7" x14ac:dyDescent="0.2">
      <c r="A707" s="300"/>
      <c r="B707" s="301"/>
      <c r="C707" s="301"/>
      <c r="D707" s="301"/>
      <c r="E707" s="301"/>
      <c r="F707" s="301"/>
      <c r="G707" s="302"/>
    </row>
    <row r="708" spans="1:7" x14ac:dyDescent="0.2">
      <c r="A708" s="287" t="s">
        <v>1532</v>
      </c>
      <c r="B708" s="288" t="s">
        <v>427</v>
      </c>
      <c r="C708" s="288"/>
      <c r="D708" s="288"/>
      <c r="E708" s="288"/>
      <c r="F708" s="288"/>
      <c r="G708" s="289"/>
    </row>
    <row r="709" spans="1:7" ht="38.25" x14ac:dyDescent="0.2">
      <c r="A709" s="287" t="s">
        <v>1598</v>
      </c>
      <c r="B709" s="290" t="s">
        <v>1599</v>
      </c>
      <c r="C709" s="291" t="s">
        <v>207</v>
      </c>
      <c r="D709" s="291" t="s">
        <v>40</v>
      </c>
      <c r="E709" s="292"/>
      <c r="F709" s="283"/>
      <c r="G709" s="293"/>
    </row>
    <row r="710" spans="1:7" ht="25.5" x14ac:dyDescent="0.2">
      <c r="A710" s="294">
        <v>4491</v>
      </c>
      <c r="B710" s="284" t="s">
        <v>223</v>
      </c>
      <c r="C710" s="295" t="s">
        <v>224</v>
      </c>
      <c r="D710" s="295" t="s">
        <v>40</v>
      </c>
      <c r="E710" s="292">
        <v>0.20300000000000001</v>
      </c>
      <c r="F710" s="283">
        <v>8.14</v>
      </c>
      <c r="G710" s="293">
        <v>1.65</v>
      </c>
    </row>
    <row r="711" spans="1:7" ht="38.25" x14ac:dyDescent="0.2">
      <c r="A711" s="294">
        <v>6193</v>
      </c>
      <c r="B711" s="284" t="s">
        <v>1089</v>
      </c>
      <c r="C711" s="295" t="s">
        <v>224</v>
      </c>
      <c r="D711" s="295" t="s">
        <v>40</v>
      </c>
      <c r="E711" s="292">
        <v>0.16919999999999999</v>
      </c>
      <c r="F711" s="283">
        <v>23.54</v>
      </c>
      <c r="G711" s="293">
        <v>3.98</v>
      </c>
    </row>
    <row r="712" spans="1:7" ht="25.5" x14ac:dyDescent="0.2">
      <c r="A712" s="294">
        <v>659</v>
      </c>
      <c r="B712" s="284" t="s">
        <v>1098</v>
      </c>
      <c r="C712" s="295" t="s">
        <v>224</v>
      </c>
      <c r="D712" s="295" t="s">
        <v>35</v>
      </c>
      <c r="E712" s="292">
        <v>5.34</v>
      </c>
      <c r="F712" s="283">
        <v>2.78</v>
      </c>
      <c r="G712" s="293">
        <v>14.85</v>
      </c>
    </row>
    <row r="713" spans="1:7" ht="76.5" x14ac:dyDescent="0.2">
      <c r="A713" s="294" t="s">
        <v>1091</v>
      </c>
      <c r="B713" s="284" t="s">
        <v>1092</v>
      </c>
      <c r="C713" s="295" t="s">
        <v>207</v>
      </c>
      <c r="D713" s="295" t="s">
        <v>38</v>
      </c>
      <c r="E713" s="292">
        <v>1.5E-3</v>
      </c>
      <c r="F713" s="283">
        <v>496.95</v>
      </c>
      <c r="G713" s="293">
        <v>0.75</v>
      </c>
    </row>
    <row r="714" spans="1:7" x14ac:dyDescent="0.2">
      <c r="A714" s="294" t="s">
        <v>288</v>
      </c>
      <c r="B714" s="284" t="s">
        <v>289</v>
      </c>
      <c r="C714" s="295" t="s">
        <v>207</v>
      </c>
      <c r="D714" s="295" t="s">
        <v>210</v>
      </c>
      <c r="E714" s="292">
        <v>0.20300000000000001</v>
      </c>
      <c r="F714" s="283">
        <v>21.66</v>
      </c>
      <c r="G714" s="293">
        <v>4.4000000000000004</v>
      </c>
    </row>
    <row r="715" spans="1:7" ht="25.5" x14ac:dyDescent="0.2">
      <c r="A715" s="294" t="s">
        <v>246</v>
      </c>
      <c r="B715" s="284" t="s">
        <v>247</v>
      </c>
      <c r="C715" s="295" t="s">
        <v>207</v>
      </c>
      <c r="D715" s="295" t="s">
        <v>210</v>
      </c>
      <c r="E715" s="292">
        <v>0.10199999999999999</v>
      </c>
      <c r="F715" s="283">
        <v>19.41</v>
      </c>
      <c r="G715" s="293">
        <v>1.98</v>
      </c>
    </row>
    <row r="716" spans="1:7" ht="38.25" x14ac:dyDescent="0.2">
      <c r="A716" s="294" t="s">
        <v>1093</v>
      </c>
      <c r="B716" s="284" t="s">
        <v>1094</v>
      </c>
      <c r="C716" s="295" t="s">
        <v>207</v>
      </c>
      <c r="D716" s="295" t="s">
        <v>38</v>
      </c>
      <c r="E716" s="292">
        <v>2.1000000000000001E-2</v>
      </c>
      <c r="F716" s="283">
        <v>846.1</v>
      </c>
      <c r="G716" s="293">
        <v>17.77</v>
      </c>
    </row>
    <row r="717" spans="1:7" ht="25.5" x14ac:dyDescent="0.2">
      <c r="A717" s="294" t="s">
        <v>318</v>
      </c>
      <c r="B717" s="284" t="s">
        <v>319</v>
      </c>
      <c r="C717" s="295" t="s">
        <v>207</v>
      </c>
      <c r="D717" s="295" t="s">
        <v>39</v>
      </c>
      <c r="E717" s="292">
        <v>0.79</v>
      </c>
      <c r="F717" s="283">
        <v>7.74</v>
      </c>
      <c r="G717" s="293">
        <v>6.11</v>
      </c>
    </row>
    <row r="718" spans="1:7" x14ac:dyDescent="0.2">
      <c r="A718" s="296" t="s">
        <v>213</v>
      </c>
      <c r="B718" s="297"/>
      <c r="C718" s="297"/>
      <c r="D718" s="297"/>
      <c r="E718" s="297"/>
      <c r="F718" s="297"/>
      <c r="G718" s="298">
        <v>7.95</v>
      </c>
    </row>
    <row r="719" spans="1:7" x14ac:dyDescent="0.2">
      <c r="A719" s="296" t="s">
        <v>214</v>
      </c>
      <c r="B719" s="297"/>
      <c r="C719" s="297"/>
      <c r="D719" s="297"/>
      <c r="E719" s="297"/>
      <c r="F719" s="297"/>
      <c r="G719" s="298">
        <v>43.529999999999994</v>
      </c>
    </row>
    <row r="720" spans="1:7" x14ac:dyDescent="0.2">
      <c r="A720" s="296" t="s">
        <v>215</v>
      </c>
      <c r="B720" s="297"/>
      <c r="C720" s="297"/>
      <c r="D720" s="297"/>
      <c r="E720" s="297"/>
      <c r="F720" s="297"/>
      <c r="G720" s="299">
        <v>51.48</v>
      </c>
    </row>
    <row r="721" spans="1:7" x14ac:dyDescent="0.2">
      <c r="A721" s="296" t="s">
        <v>2158</v>
      </c>
      <c r="B721" s="297"/>
      <c r="C721" s="297"/>
      <c r="D721" s="297"/>
      <c r="E721" s="297"/>
      <c r="F721" s="297"/>
      <c r="G721" s="298">
        <v>9.14</v>
      </c>
    </row>
    <row r="722" spans="1:7" x14ac:dyDescent="0.2">
      <c r="A722" s="296" t="s">
        <v>217</v>
      </c>
      <c r="B722" s="297"/>
      <c r="C722" s="297"/>
      <c r="D722" s="297"/>
      <c r="E722" s="297"/>
      <c r="F722" s="297"/>
      <c r="G722" s="298">
        <v>12.739999999776483</v>
      </c>
    </row>
    <row r="723" spans="1:7" x14ac:dyDescent="0.2">
      <c r="A723" s="296" t="s">
        <v>218</v>
      </c>
      <c r="B723" s="297"/>
      <c r="C723" s="297"/>
      <c r="D723" s="297"/>
      <c r="E723" s="297"/>
      <c r="F723" s="297"/>
      <c r="G723" s="298">
        <v>0</v>
      </c>
    </row>
    <row r="724" spans="1:7" x14ac:dyDescent="0.2">
      <c r="A724" s="296" t="s">
        <v>219</v>
      </c>
      <c r="B724" s="297"/>
      <c r="C724" s="297"/>
      <c r="D724" s="297"/>
      <c r="E724" s="297"/>
      <c r="F724" s="297"/>
      <c r="G724" s="298">
        <v>21.880000000000003</v>
      </c>
    </row>
    <row r="725" spans="1:7" x14ac:dyDescent="0.2">
      <c r="A725" s="296" t="s">
        <v>220</v>
      </c>
      <c r="B725" s="297"/>
      <c r="C725" s="297"/>
      <c r="D725" s="297"/>
      <c r="E725" s="297"/>
      <c r="F725" s="297"/>
      <c r="G725" s="299">
        <f>ROUND(G720+G724,2)</f>
        <v>73.36</v>
      </c>
    </row>
    <row r="726" spans="1:7" x14ac:dyDescent="0.2">
      <c r="A726" s="296" t="s">
        <v>221</v>
      </c>
      <c r="B726" s="297"/>
      <c r="C726" s="297"/>
      <c r="D726" s="297"/>
      <c r="E726" s="297"/>
      <c r="F726" s="297"/>
      <c r="G726" s="298">
        <v>4.2</v>
      </c>
    </row>
    <row r="727" spans="1:7" x14ac:dyDescent="0.2">
      <c r="A727" s="296" t="s">
        <v>222</v>
      </c>
      <c r="B727" s="297"/>
      <c r="C727" s="297"/>
      <c r="D727" s="297"/>
      <c r="E727" s="297"/>
      <c r="F727" s="297"/>
      <c r="G727" s="299">
        <f>ROUND(G725*G726,2)</f>
        <v>308.11</v>
      </c>
    </row>
    <row r="728" spans="1:7" x14ac:dyDescent="0.2">
      <c r="A728" s="300"/>
      <c r="B728" s="301"/>
      <c r="C728" s="301"/>
      <c r="D728" s="301"/>
      <c r="E728" s="301"/>
      <c r="F728" s="301"/>
      <c r="G728" s="302"/>
    </row>
    <row r="729" spans="1:7" ht="38.25" x14ac:dyDescent="0.2">
      <c r="A729" s="287" t="s">
        <v>1600</v>
      </c>
      <c r="B729" s="290" t="s">
        <v>1601</v>
      </c>
      <c r="C729" s="291" t="s">
        <v>207</v>
      </c>
      <c r="D729" s="291" t="s">
        <v>40</v>
      </c>
      <c r="E729" s="292"/>
      <c r="F729" s="283"/>
      <c r="G729" s="293"/>
    </row>
    <row r="730" spans="1:7" ht="25.5" x14ac:dyDescent="0.2">
      <c r="A730" s="294">
        <v>659</v>
      </c>
      <c r="B730" s="284" t="s">
        <v>1098</v>
      </c>
      <c r="C730" s="295" t="s">
        <v>224</v>
      </c>
      <c r="D730" s="295" t="s">
        <v>35</v>
      </c>
      <c r="E730" s="292">
        <v>5.34</v>
      </c>
      <c r="F730" s="283">
        <v>2.78</v>
      </c>
      <c r="G730" s="293">
        <v>14.85</v>
      </c>
    </row>
    <row r="731" spans="1:7" ht="76.5" x14ac:dyDescent="0.2">
      <c r="A731" s="294" t="s">
        <v>1091</v>
      </c>
      <c r="B731" s="284" t="s">
        <v>1092</v>
      </c>
      <c r="C731" s="295" t="s">
        <v>207</v>
      </c>
      <c r="D731" s="295" t="s">
        <v>38</v>
      </c>
      <c r="E731" s="292">
        <v>1.5E-3</v>
      </c>
      <c r="F731" s="283">
        <v>496.95</v>
      </c>
      <c r="G731" s="293">
        <v>0.75</v>
      </c>
    </row>
    <row r="732" spans="1:7" x14ac:dyDescent="0.2">
      <c r="A732" s="294" t="s">
        <v>288</v>
      </c>
      <c r="B732" s="284" t="s">
        <v>289</v>
      </c>
      <c r="C732" s="295" t="s">
        <v>207</v>
      </c>
      <c r="D732" s="295" t="s">
        <v>210</v>
      </c>
      <c r="E732" s="292">
        <v>0.111</v>
      </c>
      <c r="F732" s="283">
        <v>21.66</v>
      </c>
      <c r="G732" s="293">
        <v>2.4</v>
      </c>
    </row>
    <row r="733" spans="1:7" ht="25.5" x14ac:dyDescent="0.2">
      <c r="A733" s="294" t="s">
        <v>246</v>
      </c>
      <c r="B733" s="284" t="s">
        <v>247</v>
      </c>
      <c r="C733" s="295" t="s">
        <v>207</v>
      </c>
      <c r="D733" s="295" t="s">
        <v>210</v>
      </c>
      <c r="E733" s="292">
        <v>5.6000000000000001E-2</v>
      </c>
      <c r="F733" s="283">
        <v>19.41</v>
      </c>
      <c r="G733" s="293">
        <v>1.0900000000000001</v>
      </c>
    </row>
    <row r="734" spans="1:7" ht="38.25" x14ac:dyDescent="0.2">
      <c r="A734" s="294" t="s">
        <v>1096</v>
      </c>
      <c r="B734" s="284" t="s">
        <v>1097</v>
      </c>
      <c r="C734" s="295" t="s">
        <v>207</v>
      </c>
      <c r="D734" s="295" t="s">
        <v>38</v>
      </c>
      <c r="E734" s="292">
        <v>2.1000000000000001E-2</v>
      </c>
      <c r="F734" s="283">
        <v>757.26</v>
      </c>
      <c r="G734" s="293">
        <v>15.9</v>
      </c>
    </row>
    <row r="735" spans="1:7" ht="25.5" x14ac:dyDescent="0.2">
      <c r="A735" s="294" t="s">
        <v>318</v>
      </c>
      <c r="B735" s="284" t="s">
        <v>319</v>
      </c>
      <c r="C735" s="295" t="s">
        <v>207</v>
      </c>
      <c r="D735" s="295" t="s">
        <v>39</v>
      </c>
      <c r="E735" s="292">
        <v>0.79</v>
      </c>
      <c r="F735" s="283">
        <v>7.74</v>
      </c>
      <c r="G735" s="293">
        <v>6.11</v>
      </c>
    </row>
    <row r="736" spans="1:7" x14ac:dyDescent="0.2">
      <c r="A736" s="296" t="s">
        <v>213</v>
      </c>
      <c r="B736" s="297"/>
      <c r="C736" s="297"/>
      <c r="D736" s="297"/>
      <c r="E736" s="297"/>
      <c r="F736" s="297"/>
      <c r="G736" s="298">
        <v>5.31</v>
      </c>
    </row>
    <row r="737" spans="1:7" x14ac:dyDescent="0.2">
      <c r="A737" s="296" t="s">
        <v>214</v>
      </c>
      <c r="B737" s="297"/>
      <c r="C737" s="297"/>
      <c r="D737" s="297"/>
      <c r="E737" s="297"/>
      <c r="F737" s="297"/>
      <c r="G737" s="298">
        <v>35.79</v>
      </c>
    </row>
    <row r="738" spans="1:7" x14ac:dyDescent="0.2">
      <c r="A738" s="296" t="s">
        <v>215</v>
      </c>
      <c r="B738" s="297"/>
      <c r="C738" s="297"/>
      <c r="D738" s="297"/>
      <c r="E738" s="297"/>
      <c r="F738" s="297"/>
      <c r="G738" s="299">
        <v>41.1</v>
      </c>
    </row>
    <row r="739" spans="1:7" x14ac:dyDescent="0.2">
      <c r="A739" s="296" t="s">
        <v>2158</v>
      </c>
      <c r="B739" s="297"/>
      <c r="C739" s="297"/>
      <c r="D739" s="297"/>
      <c r="E739" s="297"/>
      <c r="F739" s="297"/>
      <c r="G739" s="298">
        <v>6.1</v>
      </c>
    </row>
    <row r="740" spans="1:7" x14ac:dyDescent="0.2">
      <c r="A740" s="296" t="s">
        <v>217</v>
      </c>
      <c r="B740" s="297"/>
      <c r="C740" s="297"/>
      <c r="D740" s="297"/>
      <c r="E740" s="297"/>
      <c r="F740" s="297"/>
      <c r="G740" s="298">
        <v>9.91</v>
      </c>
    </row>
    <row r="741" spans="1:7" x14ac:dyDescent="0.2">
      <c r="A741" s="296" t="s">
        <v>218</v>
      </c>
      <c r="B741" s="297"/>
      <c r="C741" s="297"/>
      <c r="D741" s="297"/>
      <c r="E741" s="297"/>
      <c r="F741" s="297"/>
      <c r="G741" s="298">
        <v>0</v>
      </c>
    </row>
    <row r="742" spans="1:7" x14ac:dyDescent="0.2">
      <c r="A742" s="296" t="s">
        <v>219</v>
      </c>
      <c r="B742" s="297"/>
      <c r="C742" s="297"/>
      <c r="D742" s="297"/>
      <c r="E742" s="297"/>
      <c r="F742" s="297"/>
      <c r="G742" s="298">
        <v>16.009999999999998</v>
      </c>
    </row>
    <row r="743" spans="1:7" x14ac:dyDescent="0.2">
      <c r="A743" s="296" t="s">
        <v>220</v>
      </c>
      <c r="B743" s="297"/>
      <c r="C743" s="297"/>
      <c r="D743" s="297"/>
      <c r="E743" s="297"/>
      <c r="F743" s="297"/>
      <c r="G743" s="299">
        <f>ROUND(G738+G742,2)</f>
        <v>57.11</v>
      </c>
    </row>
    <row r="744" spans="1:7" x14ac:dyDescent="0.2">
      <c r="A744" s="296" t="s">
        <v>221</v>
      </c>
      <c r="B744" s="297"/>
      <c r="C744" s="297"/>
      <c r="D744" s="297"/>
      <c r="E744" s="297"/>
      <c r="F744" s="297"/>
      <c r="G744" s="298">
        <v>4.2</v>
      </c>
    </row>
    <row r="745" spans="1:7" x14ac:dyDescent="0.2">
      <c r="A745" s="296" t="s">
        <v>222</v>
      </c>
      <c r="B745" s="297"/>
      <c r="C745" s="297"/>
      <c r="D745" s="297"/>
      <c r="E745" s="297"/>
      <c r="F745" s="297"/>
      <c r="G745" s="299">
        <f>ROUND(G743*G744,2)</f>
        <v>239.86</v>
      </c>
    </row>
    <row r="746" spans="1:7" x14ac:dyDescent="0.2">
      <c r="A746" s="300"/>
      <c r="B746" s="301"/>
      <c r="C746" s="301"/>
      <c r="D746" s="301"/>
      <c r="E746" s="301"/>
      <c r="F746" s="301"/>
      <c r="G746" s="302"/>
    </row>
    <row r="747" spans="1:7" x14ac:dyDescent="0.2">
      <c r="A747" s="287">
        <v>6</v>
      </c>
      <c r="B747" s="288" t="s">
        <v>428</v>
      </c>
      <c r="C747" s="288"/>
      <c r="D747" s="288"/>
      <c r="E747" s="288"/>
      <c r="F747" s="288"/>
      <c r="G747" s="289"/>
    </row>
    <row r="748" spans="1:7" x14ac:dyDescent="0.2">
      <c r="A748" s="287" t="s">
        <v>198</v>
      </c>
      <c r="B748" s="288" t="s">
        <v>591</v>
      </c>
      <c r="C748" s="288"/>
      <c r="D748" s="288"/>
      <c r="E748" s="288"/>
      <c r="F748" s="288"/>
      <c r="G748" s="289"/>
    </row>
    <row r="749" spans="1:7" ht="102" x14ac:dyDescent="0.2">
      <c r="A749" s="287" t="s">
        <v>429</v>
      </c>
      <c r="B749" s="290" t="s">
        <v>430</v>
      </c>
      <c r="C749" s="291" t="s">
        <v>207</v>
      </c>
      <c r="D749" s="291" t="s">
        <v>35</v>
      </c>
      <c r="E749" s="292"/>
      <c r="F749" s="283"/>
      <c r="G749" s="293"/>
    </row>
    <row r="750" spans="1:7" ht="38.25" x14ac:dyDescent="0.2">
      <c r="A750" s="294" t="s">
        <v>1101</v>
      </c>
      <c r="B750" s="284" t="s">
        <v>1102</v>
      </c>
      <c r="C750" s="295" t="s">
        <v>207</v>
      </c>
      <c r="D750" s="295" t="s">
        <v>40</v>
      </c>
      <c r="E750" s="292">
        <v>10.199999999999999</v>
      </c>
      <c r="F750" s="283">
        <v>13.79</v>
      </c>
      <c r="G750" s="293">
        <v>140.68</v>
      </c>
    </row>
    <row r="751" spans="1:7" ht="38.25" x14ac:dyDescent="0.2">
      <c r="A751" s="294" t="s">
        <v>1103</v>
      </c>
      <c r="B751" s="284" t="s">
        <v>1104</v>
      </c>
      <c r="C751" s="295" t="s">
        <v>207</v>
      </c>
      <c r="D751" s="295" t="s">
        <v>35</v>
      </c>
      <c r="E751" s="292">
        <v>1</v>
      </c>
      <c r="F751" s="283">
        <v>471.83</v>
      </c>
      <c r="G751" s="293">
        <v>471.83</v>
      </c>
    </row>
    <row r="752" spans="1:7" ht="63.75" x14ac:dyDescent="0.2">
      <c r="A752" s="294" t="s">
        <v>1107</v>
      </c>
      <c r="B752" s="284" t="s">
        <v>1108</v>
      </c>
      <c r="C752" s="295" t="s">
        <v>207</v>
      </c>
      <c r="D752" s="295" t="s">
        <v>35</v>
      </c>
      <c r="E752" s="292">
        <v>1</v>
      </c>
      <c r="F752" s="283">
        <v>485.45</v>
      </c>
      <c r="G752" s="293">
        <v>485.45</v>
      </c>
    </row>
    <row r="753" spans="1:7" ht="51" x14ac:dyDescent="0.2">
      <c r="A753" s="294" t="s">
        <v>1105</v>
      </c>
      <c r="B753" s="284" t="s">
        <v>1106</v>
      </c>
      <c r="C753" s="295" t="s">
        <v>207</v>
      </c>
      <c r="D753" s="295" t="s">
        <v>35</v>
      </c>
      <c r="E753" s="292">
        <v>1</v>
      </c>
      <c r="F753" s="283">
        <v>197.92</v>
      </c>
      <c r="G753" s="293">
        <v>197.92</v>
      </c>
    </row>
    <row r="754" spans="1:7" x14ac:dyDescent="0.2">
      <c r="A754" s="296" t="s">
        <v>213</v>
      </c>
      <c r="B754" s="297"/>
      <c r="C754" s="297"/>
      <c r="D754" s="297"/>
      <c r="E754" s="297"/>
      <c r="F754" s="297"/>
      <c r="G754" s="298">
        <v>167.38</v>
      </c>
    </row>
    <row r="755" spans="1:7" x14ac:dyDescent="0.2">
      <c r="A755" s="296" t="s">
        <v>214</v>
      </c>
      <c r="B755" s="297"/>
      <c r="C755" s="297"/>
      <c r="D755" s="297"/>
      <c r="E755" s="297"/>
      <c r="F755" s="297"/>
      <c r="G755" s="298">
        <v>1128.5100000000002</v>
      </c>
    </row>
    <row r="756" spans="1:7" x14ac:dyDescent="0.2">
      <c r="A756" s="296" t="s">
        <v>215</v>
      </c>
      <c r="B756" s="297"/>
      <c r="C756" s="297"/>
      <c r="D756" s="297"/>
      <c r="E756" s="297"/>
      <c r="F756" s="297"/>
      <c r="G756" s="299">
        <v>1295.8900000000001</v>
      </c>
    </row>
    <row r="757" spans="1:7" x14ac:dyDescent="0.2">
      <c r="A757" s="296" t="s">
        <v>2158</v>
      </c>
      <c r="B757" s="297"/>
      <c r="C757" s="297"/>
      <c r="D757" s="297"/>
      <c r="E757" s="297"/>
      <c r="F757" s="297"/>
      <c r="G757" s="298">
        <v>192.5</v>
      </c>
    </row>
    <row r="758" spans="1:7" x14ac:dyDescent="0.2">
      <c r="A758" s="296" t="s">
        <v>217</v>
      </c>
      <c r="B758" s="297"/>
      <c r="C758" s="297"/>
      <c r="D758" s="297"/>
      <c r="E758" s="297"/>
      <c r="F758" s="297"/>
      <c r="G758" s="298">
        <v>312.55999999999995</v>
      </c>
    </row>
    <row r="759" spans="1:7" x14ac:dyDescent="0.2">
      <c r="A759" s="296" t="s">
        <v>218</v>
      </c>
      <c r="B759" s="297"/>
      <c r="C759" s="297"/>
      <c r="D759" s="297"/>
      <c r="E759" s="297"/>
      <c r="F759" s="297"/>
      <c r="G759" s="298">
        <v>0</v>
      </c>
    </row>
    <row r="760" spans="1:7" x14ac:dyDescent="0.2">
      <c r="A760" s="296" t="s">
        <v>219</v>
      </c>
      <c r="B760" s="297"/>
      <c r="C760" s="297"/>
      <c r="D760" s="297"/>
      <c r="E760" s="297"/>
      <c r="F760" s="297"/>
      <c r="G760" s="298">
        <v>505.05999999999995</v>
      </c>
    </row>
    <row r="761" spans="1:7" x14ac:dyDescent="0.2">
      <c r="A761" s="296" t="s">
        <v>220</v>
      </c>
      <c r="B761" s="297"/>
      <c r="C761" s="297"/>
      <c r="D761" s="297"/>
      <c r="E761" s="297"/>
      <c r="F761" s="297"/>
      <c r="G761" s="299">
        <f>ROUND(G756+G760,2)</f>
        <v>1800.95</v>
      </c>
    </row>
    <row r="762" spans="1:7" x14ac:dyDescent="0.2">
      <c r="A762" s="296" t="s">
        <v>221</v>
      </c>
      <c r="B762" s="297"/>
      <c r="C762" s="297"/>
      <c r="D762" s="297"/>
      <c r="E762" s="297"/>
      <c r="F762" s="297"/>
      <c r="G762" s="298">
        <v>1</v>
      </c>
    </row>
    <row r="763" spans="1:7" x14ac:dyDescent="0.2">
      <c r="A763" s="296" t="s">
        <v>222</v>
      </c>
      <c r="B763" s="297"/>
      <c r="C763" s="297"/>
      <c r="D763" s="297"/>
      <c r="E763" s="297"/>
      <c r="F763" s="297"/>
      <c r="G763" s="299">
        <f>ROUND(G761*G762,2)</f>
        <v>1800.95</v>
      </c>
    </row>
    <row r="764" spans="1:7" x14ac:dyDescent="0.2">
      <c r="A764" s="300"/>
      <c r="B764" s="301"/>
      <c r="C764" s="301"/>
      <c r="D764" s="301"/>
      <c r="E764" s="301"/>
      <c r="F764" s="301"/>
      <c r="G764" s="302"/>
    </row>
    <row r="765" spans="1:7" x14ac:dyDescent="0.2">
      <c r="A765" s="287">
        <v>7</v>
      </c>
      <c r="B765" s="288" t="s">
        <v>431</v>
      </c>
      <c r="C765" s="288"/>
      <c r="D765" s="288"/>
      <c r="E765" s="288"/>
      <c r="F765" s="288"/>
      <c r="G765" s="289"/>
    </row>
    <row r="766" spans="1:7" x14ac:dyDescent="0.2">
      <c r="A766" s="287" t="s">
        <v>203</v>
      </c>
      <c r="B766" s="288" t="s">
        <v>432</v>
      </c>
      <c r="C766" s="288"/>
      <c r="D766" s="288"/>
      <c r="E766" s="288"/>
      <c r="F766" s="288"/>
      <c r="G766" s="289"/>
    </row>
    <row r="767" spans="1:7" ht="25.5" x14ac:dyDescent="0.2">
      <c r="A767" s="287" t="s">
        <v>433</v>
      </c>
      <c r="B767" s="290" t="s">
        <v>434</v>
      </c>
      <c r="C767" s="291" t="s">
        <v>207</v>
      </c>
      <c r="D767" s="291" t="s">
        <v>37</v>
      </c>
      <c r="E767" s="292"/>
      <c r="F767" s="283"/>
      <c r="G767" s="293"/>
    </row>
    <row r="768" spans="1:7" x14ac:dyDescent="0.2">
      <c r="A768" s="294">
        <v>1379</v>
      </c>
      <c r="B768" s="284" t="s">
        <v>379</v>
      </c>
      <c r="C768" s="295" t="s">
        <v>224</v>
      </c>
      <c r="D768" s="295" t="s">
        <v>39</v>
      </c>
      <c r="E768" s="292">
        <v>3.9260000000000002</v>
      </c>
      <c r="F768" s="283">
        <v>0.67</v>
      </c>
      <c r="G768" s="293">
        <v>2.63</v>
      </c>
    </row>
    <row r="769" spans="1:7" x14ac:dyDescent="0.2">
      <c r="A769" s="294" t="s">
        <v>288</v>
      </c>
      <c r="B769" s="284" t="s">
        <v>289</v>
      </c>
      <c r="C769" s="295" t="s">
        <v>207</v>
      </c>
      <c r="D769" s="295" t="s">
        <v>210</v>
      </c>
      <c r="E769" s="292">
        <v>1.5</v>
      </c>
      <c r="F769" s="283">
        <v>21.66</v>
      </c>
      <c r="G769" s="293">
        <v>32.49</v>
      </c>
    </row>
    <row r="770" spans="1:7" ht="25.5" x14ac:dyDescent="0.2">
      <c r="A770" s="294" t="s">
        <v>246</v>
      </c>
      <c r="B770" s="284" t="s">
        <v>247</v>
      </c>
      <c r="C770" s="295" t="s">
        <v>207</v>
      </c>
      <c r="D770" s="295" t="s">
        <v>210</v>
      </c>
      <c r="E770" s="292">
        <v>1.5</v>
      </c>
      <c r="F770" s="283">
        <v>19.41</v>
      </c>
      <c r="G770" s="293">
        <v>29.12</v>
      </c>
    </row>
    <row r="771" spans="1:7" ht="25.5" x14ac:dyDescent="0.2">
      <c r="A771" s="294" t="s">
        <v>380</v>
      </c>
      <c r="B771" s="284" t="s">
        <v>381</v>
      </c>
      <c r="C771" s="295" t="s">
        <v>224</v>
      </c>
      <c r="D771" s="295" t="s">
        <v>38</v>
      </c>
      <c r="E771" s="292">
        <v>9.1000000000000004E-3</v>
      </c>
      <c r="F771" s="283">
        <v>170</v>
      </c>
      <c r="G771" s="293">
        <v>1.55</v>
      </c>
    </row>
    <row r="772" spans="1:7" ht="25.5" x14ac:dyDescent="0.2">
      <c r="A772" s="294" t="s">
        <v>1109</v>
      </c>
      <c r="B772" s="284" t="s">
        <v>1110</v>
      </c>
      <c r="C772" s="295" t="s">
        <v>224</v>
      </c>
      <c r="D772" s="295" t="s">
        <v>37</v>
      </c>
      <c r="E772" s="292">
        <v>1</v>
      </c>
      <c r="F772" s="283">
        <v>1228.0899999999999</v>
      </c>
      <c r="G772" s="293">
        <v>1228.0899999999999</v>
      </c>
    </row>
    <row r="773" spans="1:7" x14ac:dyDescent="0.2">
      <c r="A773" s="296" t="s">
        <v>213</v>
      </c>
      <c r="B773" s="297"/>
      <c r="C773" s="297"/>
      <c r="D773" s="297"/>
      <c r="E773" s="297"/>
      <c r="F773" s="297"/>
      <c r="G773" s="298">
        <v>33.869999999999997</v>
      </c>
    </row>
    <row r="774" spans="1:7" x14ac:dyDescent="0.2">
      <c r="A774" s="296" t="s">
        <v>214</v>
      </c>
      <c r="B774" s="297"/>
      <c r="C774" s="297"/>
      <c r="D774" s="297"/>
      <c r="E774" s="297"/>
      <c r="F774" s="297"/>
      <c r="G774" s="298">
        <v>1260</v>
      </c>
    </row>
    <row r="775" spans="1:7" x14ac:dyDescent="0.2">
      <c r="A775" s="296" t="s">
        <v>215</v>
      </c>
      <c r="B775" s="297"/>
      <c r="C775" s="297"/>
      <c r="D775" s="297"/>
      <c r="E775" s="297"/>
      <c r="F775" s="297"/>
      <c r="G775" s="299">
        <v>1293.8699999999999</v>
      </c>
    </row>
    <row r="776" spans="1:7" x14ac:dyDescent="0.2">
      <c r="A776" s="296" t="s">
        <v>2158</v>
      </c>
      <c r="B776" s="297"/>
      <c r="C776" s="297"/>
      <c r="D776" s="297"/>
      <c r="E776" s="297"/>
      <c r="F776" s="297"/>
      <c r="G776" s="298">
        <v>38.950000000000003</v>
      </c>
    </row>
    <row r="777" spans="1:7" x14ac:dyDescent="0.2">
      <c r="A777" s="296" t="s">
        <v>217</v>
      </c>
      <c r="B777" s="297"/>
      <c r="C777" s="297"/>
      <c r="D777" s="297"/>
      <c r="E777" s="297"/>
      <c r="F777" s="297"/>
      <c r="G777" s="298">
        <v>279.89000000000016</v>
      </c>
    </row>
    <row r="778" spans="1:7" x14ac:dyDescent="0.2">
      <c r="A778" s="296" t="s">
        <v>218</v>
      </c>
      <c r="B778" s="297"/>
      <c r="C778" s="297"/>
      <c r="D778" s="297"/>
      <c r="E778" s="297"/>
      <c r="F778" s="297"/>
      <c r="G778" s="298">
        <v>0</v>
      </c>
    </row>
    <row r="779" spans="1:7" x14ac:dyDescent="0.2">
      <c r="A779" s="296" t="s">
        <v>219</v>
      </c>
      <c r="B779" s="297"/>
      <c r="C779" s="297"/>
      <c r="D779" s="297"/>
      <c r="E779" s="297"/>
      <c r="F779" s="297"/>
      <c r="G779" s="298">
        <v>318.84000000000015</v>
      </c>
    </row>
    <row r="780" spans="1:7" x14ac:dyDescent="0.2">
      <c r="A780" s="296" t="s">
        <v>220</v>
      </c>
      <c r="B780" s="297"/>
      <c r="C780" s="297"/>
      <c r="D780" s="297"/>
      <c r="E780" s="297"/>
      <c r="F780" s="297"/>
      <c r="G780" s="299">
        <f>ROUND(G775+G779,2)</f>
        <v>1612.71</v>
      </c>
    </row>
    <row r="781" spans="1:7" x14ac:dyDescent="0.2">
      <c r="A781" s="296" t="s">
        <v>221</v>
      </c>
      <c r="B781" s="297"/>
      <c r="C781" s="297"/>
      <c r="D781" s="297"/>
      <c r="E781" s="297"/>
      <c r="F781" s="297"/>
      <c r="G781" s="298">
        <v>6.3</v>
      </c>
    </row>
    <row r="782" spans="1:7" x14ac:dyDescent="0.2">
      <c r="A782" s="296" t="s">
        <v>222</v>
      </c>
      <c r="B782" s="297"/>
      <c r="C782" s="297"/>
      <c r="D782" s="297"/>
      <c r="E782" s="297"/>
      <c r="F782" s="297"/>
      <c r="G782" s="299">
        <f>ROUND(G780*G781,2)</f>
        <v>10160.07</v>
      </c>
    </row>
    <row r="783" spans="1:7" x14ac:dyDescent="0.2">
      <c r="A783" s="300"/>
      <c r="B783" s="301"/>
      <c r="C783" s="301"/>
      <c r="D783" s="301"/>
      <c r="E783" s="301"/>
      <c r="F783" s="301"/>
      <c r="G783" s="302"/>
    </row>
    <row r="784" spans="1:7" x14ac:dyDescent="0.2">
      <c r="A784" s="287" t="s">
        <v>204</v>
      </c>
      <c r="B784" s="288" t="s">
        <v>435</v>
      </c>
      <c r="C784" s="288"/>
      <c r="D784" s="288"/>
      <c r="E784" s="288"/>
      <c r="F784" s="288"/>
      <c r="G784" s="289"/>
    </row>
    <row r="785" spans="1:7" ht="38.25" x14ac:dyDescent="0.2">
      <c r="A785" s="287" t="s">
        <v>1991</v>
      </c>
      <c r="B785" s="290" t="s">
        <v>1992</v>
      </c>
      <c r="C785" s="291" t="s">
        <v>207</v>
      </c>
      <c r="D785" s="291" t="s">
        <v>40</v>
      </c>
      <c r="E785" s="292"/>
      <c r="F785" s="283"/>
      <c r="G785" s="293"/>
    </row>
    <row r="786" spans="1:7" ht="51" x14ac:dyDescent="0.2">
      <c r="A786" s="294">
        <v>11950</v>
      </c>
      <c r="B786" s="284" t="s">
        <v>2019</v>
      </c>
      <c r="C786" s="295" t="s">
        <v>224</v>
      </c>
      <c r="D786" s="295" t="s">
        <v>35</v>
      </c>
      <c r="E786" s="292">
        <v>2.6949999999999998</v>
      </c>
      <c r="F786" s="283">
        <v>0.1</v>
      </c>
      <c r="G786" s="293">
        <v>0.27</v>
      </c>
    </row>
    <row r="787" spans="1:7" ht="25.5" x14ac:dyDescent="0.2">
      <c r="A787" s="294">
        <v>39961</v>
      </c>
      <c r="B787" s="284" t="s">
        <v>2020</v>
      </c>
      <c r="C787" s="295" t="s">
        <v>224</v>
      </c>
      <c r="D787" s="295" t="s">
        <v>35</v>
      </c>
      <c r="E787" s="292">
        <v>0.20035710000000001</v>
      </c>
      <c r="F787" s="283">
        <v>21.29</v>
      </c>
      <c r="G787" s="293">
        <v>4.2699999999999996</v>
      </c>
    </row>
    <row r="788" spans="1:7" ht="51" x14ac:dyDescent="0.2">
      <c r="A788" s="294">
        <v>43657</v>
      </c>
      <c r="B788" s="284" t="s">
        <v>2021</v>
      </c>
      <c r="C788" s="295" t="s">
        <v>224</v>
      </c>
      <c r="D788" s="295" t="s">
        <v>40</v>
      </c>
      <c r="E788" s="292">
        <v>1</v>
      </c>
      <c r="F788" s="283">
        <v>7.83</v>
      </c>
      <c r="G788" s="293">
        <v>7.83</v>
      </c>
    </row>
    <row r="789" spans="1:7" x14ac:dyDescent="0.2">
      <c r="A789" s="294" t="s">
        <v>288</v>
      </c>
      <c r="B789" s="284" t="s">
        <v>289</v>
      </c>
      <c r="C789" s="295" t="s">
        <v>207</v>
      </c>
      <c r="D789" s="295" t="s">
        <v>210</v>
      </c>
      <c r="E789" s="292">
        <v>0.38369690000000001</v>
      </c>
      <c r="F789" s="283">
        <v>21.66</v>
      </c>
      <c r="G789" s="293">
        <v>8.31</v>
      </c>
    </row>
    <row r="790" spans="1:7" ht="25.5" x14ac:dyDescent="0.2">
      <c r="A790" s="294" t="s">
        <v>246</v>
      </c>
      <c r="B790" s="284" t="s">
        <v>247</v>
      </c>
      <c r="C790" s="295" t="s">
        <v>207</v>
      </c>
      <c r="D790" s="295" t="s">
        <v>210</v>
      </c>
      <c r="E790" s="292">
        <v>0.19184850000000001</v>
      </c>
      <c r="F790" s="283">
        <v>19.41</v>
      </c>
      <c r="G790" s="293">
        <v>3.72</v>
      </c>
    </row>
    <row r="791" spans="1:7" x14ac:dyDescent="0.2">
      <c r="A791" s="296" t="s">
        <v>213</v>
      </c>
      <c r="B791" s="297"/>
      <c r="C791" s="297"/>
      <c r="D791" s="297"/>
      <c r="E791" s="297"/>
      <c r="F791" s="297"/>
      <c r="G791" s="298">
        <v>6.7</v>
      </c>
    </row>
    <row r="792" spans="1:7" x14ac:dyDescent="0.2">
      <c r="A792" s="296" t="s">
        <v>214</v>
      </c>
      <c r="B792" s="297"/>
      <c r="C792" s="297"/>
      <c r="D792" s="297"/>
      <c r="E792" s="297"/>
      <c r="F792" s="297"/>
      <c r="G792" s="298">
        <v>17.7</v>
      </c>
    </row>
    <row r="793" spans="1:7" x14ac:dyDescent="0.2">
      <c r="A793" s="296" t="s">
        <v>215</v>
      </c>
      <c r="B793" s="297"/>
      <c r="C793" s="297"/>
      <c r="D793" s="297"/>
      <c r="E793" s="297"/>
      <c r="F793" s="297"/>
      <c r="G793" s="299">
        <v>24.4</v>
      </c>
    </row>
    <row r="794" spans="1:7" x14ac:dyDescent="0.2">
      <c r="A794" s="296" t="s">
        <v>2158</v>
      </c>
      <c r="B794" s="297"/>
      <c r="C794" s="297"/>
      <c r="D794" s="297"/>
      <c r="E794" s="297"/>
      <c r="F794" s="297"/>
      <c r="G794" s="298">
        <v>7.7100000000000035</v>
      </c>
    </row>
    <row r="795" spans="1:7" x14ac:dyDescent="0.2">
      <c r="A795" s="296" t="s">
        <v>217</v>
      </c>
      <c r="B795" s="297"/>
      <c r="C795" s="297"/>
      <c r="D795" s="297"/>
      <c r="E795" s="297"/>
      <c r="F795" s="297"/>
      <c r="G795" s="298">
        <v>6.74</v>
      </c>
    </row>
    <row r="796" spans="1:7" x14ac:dyDescent="0.2">
      <c r="A796" s="296" t="s">
        <v>218</v>
      </c>
      <c r="B796" s="297"/>
      <c r="C796" s="297"/>
      <c r="D796" s="297"/>
      <c r="E796" s="297"/>
      <c r="F796" s="297"/>
      <c r="G796" s="298">
        <v>0</v>
      </c>
    </row>
    <row r="797" spans="1:7" x14ac:dyDescent="0.2">
      <c r="A797" s="296" t="s">
        <v>219</v>
      </c>
      <c r="B797" s="297"/>
      <c r="C797" s="297"/>
      <c r="D797" s="297"/>
      <c r="E797" s="297"/>
      <c r="F797" s="297"/>
      <c r="G797" s="298">
        <v>14.450000000000003</v>
      </c>
    </row>
    <row r="798" spans="1:7" x14ac:dyDescent="0.2">
      <c r="A798" s="296" t="s">
        <v>220</v>
      </c>
      <c r="B798" s="297"/>
      <c r="C798" s="297"/>
      <c r="D798" s="297"/>
      <c r="E798" s="297"/>
      <c r="F798" s="297"/>
      <c r="G798" s="299">
        <f>ROUND(G793+G797,2)</f>
        <v>38.85</v>
      </c>
    </row>
    <row r="799" spans="1:7" x14ac:dyDescent="0.2">
      <c r="A799" s="296" t="s">
        <v>221</v>
      </c>
      <c r="B799" s="297"/>
      <c r="C799" s="297"/>
      <c r="D799" s="297"/>
      <c r="E799" s="297"/>
      <c r="F799" s="297"/>
      <c r="G799" s="298">
        <v>7.4</v>
      </c>
    </row>
    <row r="800" spans="1:7" x14ac:dyDescent="0.2">
      <c r="A800" s="296" t="s">
        <v>222</v>
      </c>
      <c r="B800" s="297"/>
      <c r="C800" s="297"/>
      <c r="D800" s="297"/>
      <c r="E800" s="297"/>
      <c r="F800" s="297"/>
      <c r="G800" s="299">
        <f>ROUND(G798*G799,2)</f>
        <v>287.49</v>
      </c>
    </row>
    <row r="801" spans="1:7" x14ac:dyDescent="0.2">
      <c r="A801" s="300"/>
      <c r="B801" s="301"/>
      <c r="C801" s="301"/>
      <c r="D801" s="301"/>
      <c r="E801" s="301"/>
      <c r="F801" s="301"/>
      <c r="G801" s="302"/>
    </row>
    <row r="802" spans="1:7" ht="38.25" x14ac:dyDescent="0.2">
      <c r="A802" s="287" t="s">
        <v>1845</v>
      </c>
      <c r="B802" s="290" t="s">
        <v>1846</v>
      </c>
      <c r="C802" s="291" t="s">
        <v>207</v>
      </c>
      <c r="D802" s="291" t="s">
        <v>37</v>
      </c>
      <c r="E802" s="292"/>
      <c r="F802" s="283"/>
      <c r="G802" s="293"/>
    </row>
    <row r="803" spans="1:7" ht="25.5" x14ac:dyDescent="0.2">
      <c r="A803" s="294">
        <v>11002</v>
      </c>
      <c r="B803" s="284" t="s">
        <v>1848</v>
      </c>
      <c r="C803" s="295" t="s">
        <v>224</v>
      </c>
      <c r="D803" s="295" t="s">
        <v>39</v>
      </c>
      <c r="E803" s="292">
        <v>0.1154</v>
      </c>
      <c r="F803" s="283">
        <v>49.78</v>
      </c>
      <c r="G803" s="293">
        <v>5.74</v>
      </c>
    </row>
    <row r="804" spans="1:7" ht="25.5" x14ac:dyDescent="0.2">
      <c r="A804" s="294">
        <v>4777</v>
      </c>
      <c r="B804" s="284" t="s">
        <v>1849</v>
      </c>
      <c r="C804" s="295" t="s">
        <v>224</v>
      </c>
      <c r="D804" s="295" t="s">
        <v>39</v>
      </c>
      <c r="E804" s="292">
        <v>7.7333999999999996</v>
      </c>
      <c r="F804" s="283">
        <v>8.02</v>
      </c>
      <c r="G804" s="293">
        <v>62.02</v>
      </c>
    </row>
    <row r="805" spans="1:7" ht="25.5" x14ac:dyDescent="0.2">
      <c r="A805" s="294">
        <v>565</v>
      </c>
      <c r="B805" s="284" t="s">
        <v>1850</v>
      </c>
      <c r="C805" s="295" t="s">
        <v>224</v>
      </c>
      <c r="D805" s="295" t="s">
        <v>40</v>
      </c>
      <c r="E805" s="292">
        <v>9.3994999999999997</v>
      </c>
      <c r="F805" s="283">
        <v>8.69</v>
      </c>
      <c r="G805" s="293">
        <v>81.680000000000007</v>
      </c>
    </row>
    <row r="806" spans="1:7" ht="25.5" x14ac:dyDescent="0.2">
      <c r="A806" s="294" t="s">
        <v>1361</v>
      </c>
      <c r="B806" s="284" t="s">
        <v>1362</v>
      </c>
      <c r="C806" s="295" t="s">
        <v>207</v>
      </c>
      <c r="D806" s="295" t="s">
        <v>210</v>
      </c>
      <c r="E806" s="292">
        <v>5.3521999999999998</v>
      </c>
      <c r="F806" s="283">
        <v>20.55</v>
      </c>
      <c r="G806" s="293">
        <v>109.98</v>
      </c>
    </row>
    <row r="807" spans="1:7" ht="25.5" x14ac:dyDescent="0.2">
      <c r="A807" s="294" t="s">
        <v>1363</v>
      </c>
      <c r="B807" s="284" t="s">
        <v>1364</v>
      </c>
      <c r="C807" s="295" t="s">
        <v>207</v>
      </c>
      <c r="D807" s="295" t="s">
        <v>210</v>
      </c>
      <c r="E807" s="292">
        <v>7.5327000000000002</v>
      </c>
      <c r="F807" s="283">
        <v>21.86</v>
      </c>
      <c r="G807" s="293">
        <v>164.69</v>
      </c>
    </row>
    <row r="808" spans="1:7" ht="38.25" x14ac:dyDescent="0.2">
      <c r="A808" s="294" t="s">
        <v>1455</v>
      </c>
      <c r="B808" s="284" t="s">
        <v>1456</v>
      </c>
      <c r="C808" s="295" t="s">
        <v>207</v>
      </c>
      <c r="D808" s="295" t="s">
        <v>38</v>
      </c>
      <c r="E808" s="292">
        <v>8.43E-3</v>
      </c>
      <c r="F808" s="283">
        <v>580.89</v>
      </c>
      <c r="G808" s="293">
        <v>4.9000000000000004</v>
      </c>
    </row>
    <row r="809" spans="1:7" x14ac:dyDescent="0.2">
      <c r="A809" s="296" t="s">
        <v>213</v>
      </c>
      <c r="B809" s="297"/>
      <c r="C809" s="297"/>
      <c r="D809" s="297"/>
      <c r="E809" s="297"/>
      <c r="F809" s="297"/>
      <c r="G809" s="298">
        <v>155.71</v>
      </c>
    </row>
    <row r="810" spans="1:7" x14ac:dyDescent="0.2">
      <c r="A810" s="296" t="s">
        <v>214</v>
      </c>
      <c r="B810" s="297"/>
      <c r="C810" s="297"/>
      <c r="D810" s="297"/>
      <c r="E810" s="297"/>
      <c r="F810" s="297"/>
      <c r="G810" s="298">
        <v>273.30999999999995</v>
      </c>
    </row>
    <row r="811" spans="1:7" x14ac:dyDescent="0.2">
      <c r="A811" s="296" t="s">
        <v>215</v>
      </c>
      <c r="B811" s="297"/>
      <c r="C811" s="297"/>
      <c r="D811" s="297"/>
      <c r="E811" s="297"/>
      <c r="F811" s="297"/>
      <c r="G811" s="299">
        <v>429.02</v>
      </c>
    </row>
    <row r="812" spans="1:7" x14ac:dyDescent="0.2">
      <c r="A812" s="296" t="s">
        <v>2158</v>
      </c>
      <c r="B812" s="297"/>
      <c r="C812" s="297"/>
      <c r="D812" s="297"/>
      <c r="E812" s="297"/>
      <c r="F812" s="297"/>
      <c r="G812" s="298">
        <v>179.07000000022353</v>
      </c>
    </row>
    <row r="813" spans="1:7" x14ac:dyDescent="0.2">
      <c r="A813" s="296" t="s">
        <v>217</v>
      </c>
      <c r="B813" s="297"/>
      <c r="C813" s="297"/>
      <c r="D813" s="297"/>
      <c r="E813" s="297"/>
      <c r="F813" s="297"/>
      <c r="G813" s="298">
        <v>127.7</v>
      </c>
    </row>
    <row r="814" spans="1:7" x14ac:dyDescent="0.2">
      <c r="A814" s="296" t="s">
        <v>218</v>
      </c>
      <c r="B814" s="297"/>
      <c r="C814" s="297"/>
      <c r="D814" s="297"/>
      <c r="E814" s="297"/>
      <c r="F814" s="297"/>
      <c r="G814" s="298">
        <v>0</v>
      </c>
    </row>
    <row r="815" spans="1:7" x14ac:dyDescent="0.2">
      <c r="A815" s="296" t="s">
        <v>219</v>
      </c>
      <c r="B815" s="297"/>
      <c r="C815" s="297"/>
      <c r="D815" s="297"/>
      <c r="E815" s="297"/>
      <c r="F815" s="297"/>
      <c r="G815" s="298">
        <v>306.77</v>
      </c>
    </row>
    <row r="816" spans="1:7" x14ac:dyDescent="0.2">
      <c r="A816" s="296" t="s">
        <v>220</v>
      </c>
      <c r="B816" s="297"/>
      <c r="C816" s="297"/>
      <c r="D816" s="297"/>
      <c r="E816" s="297"/>
      <c r="F816" s="297"/>
      <c r="G816" s="299">
        <f>ROUND(G811+G815,2)</f>
        <v>735.79</v>
      </c>
    </row>
    <row r="817" spans="1:7" x14ac:dyDescent="0.2">
      <c r="A817" s="296" t="s">
        <v>221</v>
      </c>
      <c r="B817" s="297"/>
      <c r="C817" s="297"/>
      <c r="D817" s="297"/>
      <c r="E817" s="297"/>
      <c r="F817" s="297"/>
      <c r="G817" s="298">
        <v>3.84</v>
      </c>
    </row>
    <row r="818" spans="1:7" x14ac:dyDescent="0.2">
      <c r="A818" s="296" t="s">
        <v>222</v>
      </c>
      <c r="B818" s="297"/>
      <c r="C818" s="297"/>
      <c r="D818" s="297"/>
      <c r="E818" s="297"/>
      <c r="F818" s="297"/>
      <c r="G818" s="299">
        <f>ROUND(G816*G817,2)</f>
        <v>2825.43</v>
      </c>
    </row>
    <row r="819" spans="1:7" x14ac:dyDescent="0.2">
      <c r="A819" s="300"/>
      <c r="B819" s="301"/>
      <c r="C819" s="301"/>
      <c r="D819" s="301"/>
      <c r="E819" s="301"/>
      <c r="F819" s="301"/>
      <c r="G819" s="302"/>
    </row>
    <row r="820" spans="1:7" ht="38.25" x14ac:dyDescent="0.2">
      <c r="A820" s="287" t="s">
        <v>1602</v>
      </c>
      <c r="B820" s="290" t="s">
        <v>1603</v>
      </c>
      <c r="C820" s="291" t="s">
        <v>207</v>
      </c>
      <c r="D820" s="291" t="s">
        <v>37</v>
      </c>
      <c r="E820" s="292"/>
      <c r="F820" s="283"/>
      <c r="G820" s="293"/>
    </row>
    <row r="821" spans="1:7" ht="63.75" x14ac:dyDescent="0.2">
      <c r="A821" s="294" t="s">
        <v>1696</v>
      </c>
      <c r="B821" s="284" t="s">
        <v>1697</v>
      </c>
      <c r="C821" s="295" t="s">
        <v>224</v>
      </c>
      <c r="D821" s="295" t="s">
        <v>37</v>
      </c>
      <c r="E821" s="292">
        <v>1</v>
      </c>
      <c r="F821" s="283">
        <v>827.02</v>
      </c>
      <c r="G821" s="293">
        <v>827.02</v>
      </c>
    </row>
    <row r="822" spans="1:7" x14ac:dyDescent="0.2">
      <c r="A822" s="296" t="s">
        <v>213</v>
      </c>
      <c r="B822" s="297"/>
      <c r="C822" s="297"/>
      <c r="D822" s="297"/>
      <c r="E822" s="297"/>
      <c r="F822" s="297"/>
      <c r="G822" s="298">
        <v>0</v>
      </c>
    </row>
    <row r="823" spans="1:7" x14ac:dyDescent="0.2">
      <c r="A823" s="296" t="s">
        <v>214</v>
      </c>
      <c r="B823" s="297"/>
      <c r="C823" s="297"/>
      <c r="D823" s="297"/>
      <c r="E823" s="297"/>
      <c r="F823" s="297"/>
      <c r="G823" s="298">
        <v>827.02</v>
      </c>
    </row>
    <row r="824" spans="1:7" x14ac:dyDescent="0.2">
      <c r="A824" s="296" t="s">
        <v>215</v>
      </c>
      <c r="B824" s="297"/>
      <c r="C824" s="297"/>
      <c r="D824" s="297"/>
      <c r="E824" s="297"/>
      <c r="F824" s="297"/>
      <c r="G824" s="299">
        <v>827.02</v>
      </c>
    </row>
    <row r="825" spans="1:7" x14ac:dyDescent="0.2">
      <c r="A825" s="296" t="s">
        <v>2158</v>
      </c>
      <c r="B825" s="297"/>
      <c r="C825" s="297"/>
      <c r="D825" s="297"/>
      <c r="E825" s="297"/>
      <c r="F825" s="297"/>
      <c r="G825" s="298">
        <v>0</v>
      </c>
    </row>
    <row r="826" spans="1:7" x14ac:dyDescent="0.2">
      <c r="A826" s="296" t="s">
        <v>217</v>
      </c>
      <c r="B826" s="297"/>
      <c r="C826" s="297"/>
      <c r="D826" s="297"/>
      <c r="E826" s="297"/>
      <c r="F826" s="297"/>
      <c r="G826" s="298">
        <v>173.67000000000007</v>
      </c>
    </row>
    <row r="827" spans="1:7" x14ac:dyDescent="0.2">
      <c r="A827" s="296" t="s">
        <v>218</v>
      </c>
      <c r="B827" s="297"/>
      <c r="C827" s="297"/>
      <c r="D827" s="297"/>
      <c r="E827" s="297"/>
      <c r="F827" s="297"/>
      <c r="G827" s="298">
        <v>0</v>
      </c>
    </row>
    <row r="828" spans="1:7" x14ac:dyDescent="0.2">
      <c r="A828" s="296" t="s">
        <v>219</v>
      </c>
      <c r="B828" s="297"/>
      <c r="C828" s="297"/>
      <c r="D828" s="297"/>
      <c r="E828" s="297"/>
      <c r="F828" s="297"/>
      <c r="G828" s="298">
        <v>173.67000000000007</v>
      </c>
    </row>
    <row r="829" spans="1:7" x14ac:dyDescent="0.2">
      <c r="A829" s="296" t="s">
        <v>220</v>
      </c>
      <c r="B829" s="297"/>
      <c r="C829" s="297"/>
      <c r="D829" s="297"/>
      <c r="E829" s="297"/>
      <c r="F829" s="297"/>
      <c r="G829" s="299">
        <f>ROUND(G824+G828,2)</f>
        <v>1000.69</v>
      </c>
    </row>
    <row r="830" spans="1:7" x14ac:dyDescent="0.2">
      <c r="A830" s="296" t="s">
        <v>221</v>
      </c>
      <c r="B830" s="297"/>
      <c r="C830" s="297"/>
      <c r="D830" s="297"/>
      <c r="E830" s="297"/>
      <c r="F830" s="297"/>
      <c r="G830" s="298">
        <v>117.5</v>
      </c>
    </row>
    <row r="831" spans="1:7" x14ac:dyDescent="0.2">
      <c r="A831" s="296" t="s">
        <v>222</v>
      </c>
      <c r="B831" s="297"/>
      <c r="C831" s="297"/>
      <c r="D831" s="297"/>
      <c r="E831" s="297"/>
      <c r="F831" s="297"/>
      <c r="G831" s="299">
        <f>ROUND(G829*G830,2)</f>
        <v>117581.08</v>
      </c>
    </row>
    <row r="832" spans="1:7" x14ac:dyDescent="0.2">
      <c r="A832" s="300"/>
      <c r="B832" s="301"/>
      <c r="C832" s="301"/>
      <c r="D832" s="301"/>
      <c r="E832" s="301"/>
      <c r="F832" s="301"/>
      <c r="G832" s="302"/>
    </row>
    <row r="833" spans="1:7" x14ac:dyDescent="0.2">
      <c r="A833" s="287" t="s">
        <v>1604</v>
      </c>
      <c r="B833" s="290" t="s">
        <v>1605</v>
      </c>
      <c r="C833" s="291" t="s">
        <v>207</v>
      </c>
      <c r="D833" s="291" t="s">
        <v>37</v>
      </c>
      <c r="E833" s="292"/>
      <c r="F833" s="283"/>
      <c r="G833" s="293"/>
    </row>
    <row r="834" spans="1:7" ht="25.5" x14ac:dyDescent="0.2">
      <c r="A834" s="294" t="s">
        <v>1111</v>
      </c>
      <c r="B834" s="284" t="s">
        <v>1112</v>
      </c>
      <c r="C834" s="295" t="s">
        <v>259</v>
      </c>
      <c r="D834" s="295" t="s">
        <v>38</v>
      </c>
      <c r="E834" s="292">
        <v>4.0000000000000001E-3</v>
      </c>
      <c r="F834" s="283">
        <v>773.04</v>
      </c>
      <c r="G834" s="293">
        <v>3.09</v>
      </c>
    </row>
    <row r="835" spans="1:7" x14ac:dyDescent="0.2">
      <c r="A835" s="294" t="s">
        <v>288</v>
      </c>
      <c r="B835" s="284" t="s">
        <v>289</v>
      </c>
      <c r="C835" s="295" t="s">
        <v>207</v>
      </c>
      <c r="D835" s="295" t="s">
        <v>210</v>
      </c>
      <c r="E835" s="292">
        <v>1</v>
      </c>
      <c r="F835" s="283">
        <v>21.66</v>
      </c>
      <c r="G835" s="293">
        <v>21.66</v>
      </c>
    </row>
    <row r="836" spans="1:7" ht="25.5" x14ac:dyDescent="0.2">
      <c r="A836" s="294" t="s">
        <v>246</v>
      </c>
      <c r="B836" s="284" t="s">
        <v>247</v>
      </c>
      <c r="C836" s="295" t="s">
        <v>207</v>
      </c>
      <c r="D836" s="295" t="s">
        <v>210</v>
      </c>
      <c r="E836" s="292">
        <v>0.96</v>
      </c>
      <c r="F836" s="283">
        <v>19.41</v>
      </c>
      <c r="G836" s="293">
        <v>18.64</v>
      </c>
    </row>
    <row r="837" spans="1:7" x14ac:dyDescent="0.2">
      <c r="A837" s="296" t="s">
        <v>213</v>
      </c>
      <c r="B837" s="297"/>
      <c r="C837" s="297"/>
      <c r="D837" s="297"/>
      <c r="E837" s="297"/>
      <c r="F837" s="297"/>
      <c r="G837" s="298">
        <v>22.17</v>
      </c>
    </row>
    <row r="838" spans="1:7" x14ac:dyDescent="0.2">
      <c r="A838" s="296" t="s">
        <v>214</v>
      </c>
      <c r="B838" s="297"/>
      <c r="C838" s="297"/>
      <c r="D838" s="297"/>
      <c r="E838" s="297"/>
      <c r="F838" s="297"/>
      <c r="G838" s="298">
        <v>21.21</v>
      </c>
    </row>
    <row r="839" spans="1:7" x14ac:dyDescent="0.2">
      <c r="A839" s="296" t="s">
        <v>215</v>
      </c>
      <c r="B839" s="297"/>
      <c r="C839" s="297"/>
      <c r="D839" s="297"/>
      <c r="E839" s="297"/>
      <c r="F839" s="297"/>
      <c r="G839" s="299">
        <v>43.38</v>
      </c>
    </row>
    <row r="840" spans="1:7" x14ac:dyDescent="0.2">
      <c r="A840" s="296" t="s">
        <v>2158</v>
      </c>
      <c r="B840" s="297"/>
      <c r="C840" s="297"/>
      <c r="D840" s="297"/>
      <c r="E840" s="297"/>
      <c r="F840" s="297"/>
      <c r="G840" s="298">
        <v>25.499999999999993</v>
      </c>
    </row>
    <row r="841" spans="1:7" x14ac:dyDescent="0.2">
      <c r="A841" s="296" t="s">
        <v>217</v>
      </c>
      <c r="B841" s="297"/>
      <c r="C841" s="297"/>
      <c r="D841" s="297"/>
      <c r="E841" s="297"/>
      <c r="F841" s="297"/>
      <c r="G841" s="298">
        <v>14.47</v>
      </c>
    </row>
    <row r="842" spans="1:7" x14ac:dyDescent="0.2">
      <c r="A842" s="296" t="s">
        <v>218</v>
      </c>
      <c r="B842" s="297"/>
      <c r="C842" s="297"/>
      <c r="D842" s="297"/>
      <c r="E842" s="297"/>
      <c r="F842" s="297"/>
      <c r="G842" s="298">
        <v>0</v>
      </c>
    </row>
    <row r="843" spans="1:7" x14ac:dyDescent="0.2">
      <c r="A843" s="296" t="s">
        <v>219</v>
      </c>
      <c r="B843" s="297"/>
      <c r="C843" s="297"/>
      <c r="D843" s="297"/>
      <c r="E843" s="297"/>
      <c r="F843" s="297"/>
      <c r="G843" s="298">
        <v>39.969999999999992</v>
      </c>
    </row>
    <row r="844" spans="1:7" x14ac:dyDescent="0.2">
      <c r="A844" s="296" t="s">
        <v>220</v>
      </c>
      <c r="B844" s="297"/>
      <c r="C844" s="297"/>
      <c r="D844" s="297"/>
      <c r="E844" s="297"/>
      <c r="F844" s="297"/>
      <c r="G844" s="299">
        <f>ROUND(G839+G843,2)</f>
        <v>83.35</v>
      </c>
    </row>
    <row r="845" spans="1:7" x14ac:dyDescent="0.2">
      <c r="A845" s="296" t="s">
        <v>221</v>
      </c>
      <c r="B845" s="297"/>
      <c r="C845" s="297"/>
      <c r="D845" s="297"/>
      <c r="E845" s="297"/>
      <c r="F845" s="297"/>
      <c r="G845" s="298">
        <v>27.14</v>
      </c>
    </row>
    <row r="846" spans="1:7" x14ac:dyDescent="0.2">
      <c r="A846" s="296" t="s">
        <v>222</v>
      </c>
      <c r="B846" s="297"/>
      <c r="C846" s="297"/>
      <c r="D846" s="297"/>
      <c r="E846" s="297"/>
      <c r="F846" s="297"/>
      <c r="G846" s="299">
        <f>ROUND(G844*G845,2)</f>
        <v>2262.12</v>
      </c>
    </row>
    <row r="847" spans="1:7" ht="12.75" customHeight="1" x14ac:dyDescent="0.2">
      <c r="A847" s="238" t="s">
        <v>2090</v>
      </c>
      <c r="B847" s="239"/>
      <c r="C847" s="239"/>
      <c r="D847" s="239"/>
      <c r="E847" s="239"/>
      <c r="F847" s="239"/>
      <c r="G847" s="240"/>
    </row>
    <row r="848" spans="1:7" ht="29.25" customHeight="1" x14ac:dyDescent="0.2">
      <c r="A848" s="287">
        <v>8</v>
      </c>
      <c r="B848" s="288" t="s">
        <v>436</v>
      </c>
      <c r="C848" s="288"/>
      <c r="D848" s="288"/>
      <c r="E848" s="288"/>
      <c r="F848" s="288"/>
      <c r="G848" s="289"/>
    </row>
    <row r="849" spans="1:7" x14ac:dyDescent="0.2">
      <c r="A849" s="287" t="s">
        <v>205</v>
      </c>
      <c r="B849" s="288" t="s">
        <v>437</v>
      </c>
      <c r="C849" s="288"/>
      <c r="D849" s="288"/>
      <c r="E849" s="288"/>
      <c r="F849" s="288"/>
      <c r="G849" s="289"/>
    </row>
    <row r="850" spans="1:7" ht="51" x14ac:dyDescent="0.2">
      <c r="A850" s="287" t="s">
        <v>1606</v>
      </c>
      <c r="B850" s="290" t="s">
        <v>1607</v>
      </c>
      <c r="C850" s="291" t="s">
        <v>207</v>
      </c>
      <c r="D850" s="291" t="s">
        <v>37</v>
      </c>
      <c r="E850" s="292"/>
      <c r="F850" s="283"/>
      <c r="G850" s="293"/>
    </row>
    <row r="851" spans="1:7" ht="25.5" x14ac:dyDescent="0.2">
      <c r="A851" s="294">
        <v>10491</v>
      </c>
      <c r="B851" s="284" t="s">
        <v>1698</v>
      </c>
      <c r="C851" s="295" t="s">
        <v>224</v>
      </c>
      <c r="D851" s="295" t="s">
        <v>37</v>
      </c>
      <c r="E851" s="292">
        <v>1</v>
      </c>
      <c r="F851" s="283">
        <v>269.16000000000003</v>
      </c>
      <c r="G851" s="293">
        <v>269.16000000000003</v>
      </c>
    </row>
    <row r="852" spans="1:7" ht="25.5" x14ac:dyDescent="0.2">
      <c r="A852" s="294">
        <v>20259</v>
      </c>
      <c r="B852" s="284" t="s">
        <v>1116</v>
      </c>
      <c r="C852" s="295" t="s">
        <v>224</v>
      </c>
      <c r="D852" s="295" t="s">
        <v>40</v>
      </c>
      <c r="E852" s="292">
        <v>4.609</v>
      </c>
      <c r="F852" s="283">
        <v>13.6</v>
      </c>
      <c r="G852" s="293">
        <v>62.68</v>
      </c>
    </row>
    <row r="853" spans="1:7" ht="38.25" x14ac:dyDescent="0.2">
      <c r="A853" s="294">
        <v>39432</v>
      </c>
      <c r="B853" s="284" t="s">
        <v>1117</v>
      </c>
      <c r="C853" s="295" t="s">
        <v>224</v>
      </c>
      <c r="D853" s="295" t="s">
        <v>40</v>
      </c>
      <c r="E853" s="292">
        <v>4.0359999999999996</v>
      </c>
      <c r="F853" s="283">
        <v>2.8</v>
      </c>
      <c r="G853" s="293">
        <v>11.3</v>
      </c>
    </row>
    <row r="854" spans="1:7" ht="25.5" x14ac:dyDescent="0.2">
      <c r="A854" s="294" t="s">
        <v>246</v>
      </c>
      <c r="B854" s="284" t="s">
        <v>247</v>
      </c>
      <c r="C854" s="295" t="s">
        <v>207</v>
      </c>
      <c r="D854" s="295" t="s">
        <v>210</v>
      </c>
      <c r="E854" s="292">
        <v>0.36211130000000002</v>
      </c>
      <c r="F854" s="283">
        <v>19.41</v>
      </c>
      <c r="G854" s="293">
        <v>7.03</v>
      </c>
    </row>
    <row r="855" spans="1:7" ht="25.5" x14ac:dyDescent="0.2">
      <c r="A855" s="294" t="s">
        <v>1118</v>
      </c>
      <c r="B855" s="284" t="s">
        <v>1119</v>
      </c>
      <c r="C855" s="295" t="s">
        <v>207</v>
      </c>
      <c r="D855" s="295" t="s">
        <v>210</v>
      </c>
      <c r="E855" s="292">
        <v>0.41971989999999998</v>
      </c>
      <c r="F855" s="283">
        <v>19.39</v>
      </c>
      <c r="G855" s="293">
        <v>8.14</v>
      </c>
    </row>
    <row r="856" spans="1:7" x14ac:dyDescent="0.2">
      <c r="A856" s="296" t="s">
        <v>213</v>
      </c>
      <c r="B856" s="297"/>
      <c r="C856" s="297"/>
      <c r="D856" s="297"/>
      <c r="E856" s="297"/>
      <c r="F856" s="297"/>
      <c r="G856" s="298">
        <v>7.94</v>
      </c>
    </row>
    <row r="857" spans="1:7" x14ac:dyDescent="0.2">
      <c r="A857" s="296" t="s">
        <v>214</v>
      </c>
      <c r="B857" s="297"/>
      <c r="C857" s="297"/>
      <c r="D857" s="297"/>
      <c r="E857" s="297"/>
      <c r="F857" s="297"/>
      <c r="G857" s="298">
        <v>350.37</v>
      </c>
    </row>
    <row r="858" spans="1:7" x14ac:dyDescent="0.2">
      <c r="A858" s="296" t="s">
        <v>215</v>
      </c>
      <c r="B858" s="297"/>
      <c r="C858" s="297"/>
      <c r="D858" s="297"/>
      <c r="E858" s="297"/>
      <c r="F858" s="297"/>
      <c r="G858" s="299">
        <v>358.31</v>
      </c>
    </row>
    <row r="859" spans="1:7" x14ac:dyDescent="0.2">
      <c r="A859" s="296" t="s">
        <v>2158</v>
      </c>
      <c r="B859" s="297"/>
      <c r="C859" s="297"/>
      <c r="D859" s="297"/>
      <c r="E859" s="297"/>
      <c r="F859" s="297"/>
      <c r="G859" s="298">
        <v>9.1300000000000008</v>
      </c>
    </row>
    <row r="860" spans="1:7" x14ac:dyDescent="0.2">
      <c r="A860" s="296" t="s">
        <v>217</v>
      </c>
      <c r="B860" s="297"/>
      <c r="C860" s="297"/>
      <c r="D860" s="297"/>
      <c r="E860" s="297"/>
      <c r="F860" s="297"/>
      <c r="G860" s="298">
        <v>77.160000000000025</v>
      </c>
    </row>
    <row r="861" spans="1:7" x14ac:dyDescent="0.2">
      <c r="A861" s="296" t="s">
        <v>218</v>
      </c>
      <c r="B861" s="297"/>
      <c r="C861" s="297"/>
      <c r="D861" s="297"/>
      <c r="E861" s="297"/>
      <c r="F861" s="297"/>
      <c r="G861" s="298">
        <v>0</v>
      </c>
    </row>
    <row r="862" spans="1:7" x14ac:dyDescent="0.2">
      <c r="A862" s="296" t="s">
        <v>219</v>
      </c>
      <c r="B862" s="297"/>
      <c r="C862" s="297"/>
      <c r="D862" s="297"/>
      <c r="E862" s="297"/>
      <c r="F862" s="297"/>
      <c r="G862" s="298">
        <v>86.29000000000002</v>
      </c>
    </row>
    <row r="863" spans="1:7" x14ac:dyDescent="0.2">
      <c r="A863" s="296" t="s">
        <v>220</v>
      </c>
      <c r="B863" s="297"/>
      <c r="C863" s="297"/>
      <c r="D863" s="297"/>
      <c r="E863" s="297"/>
      <c r="F863" s="297"/>
      <c r="G863" s="299">
        <f>ROUND(G858+G862,2)</f>
        <v>444.6</v>
      </c>
    </row>
    <row r="864" spans="1:7" x14ac:dyDescent="0.2">
      <c r="A864" s="296" t="s">
        <v>221</v>
      </c>
      <c r="B864" s="297"/>
      <c r="C864" s="297"/>
      <c r="D864" s="297"/>
      <c r="E864" s="297"/>
      <c r="F864" s="297"/>
      <c r="G864" s="298">
        <v>6.3</v>
      </c>
    </row>
    <row r="865" spans="1:7" x14ac:dyDescent="0.2">
      <c r="A865" s="296" t="s">
        <v>222</v>
      </c>
      <c r="B865" s="297"/>
      <c r="C865" s="297"/>
      <c r="D865" s="297"/>
      <c r="E865" s="297"/>
      <c r="F865" s="297"/>
      <c r="G865" s="299">
        <f>ROUND(G863*G864,2)</f>
        <v>2800.98</v>
      </c>
    </row>
    <row r="866" spans="1:7" x14ac:dyDescent="0.2">
      <c r="A866" s="300"/>
      <c r="B866" s="301"/>
      <c r="C866" s="301"/>
      <c r="D866" s="301"/>
      <c r="E866" s="301"/>
      <c r="F866" s="301"/>
      <c r="G866" s="302"/>
    </row>
    <row r="867" spans="1:7" x14ac:dyDescent="0.2">
      <c r="A867" s="287">
        <v>9</v>
      </c>
      <c r="B867" s="288" t="s">
        <v>438</v>
      </c>
      <c r="C867" s="288"/>
      <c r="D867" s="288"/>
      <c r="E867" s="288"/>
      <c r="F867" s="288"/>
      <c r="G867" s="289"/>
    </row>
    <row r="868" spans="1:7" x14ac:dyDescent="0.2">
      <c r="A868" s="287" t="s">
        <v>471</v>
      </c>
      <c r="B868" s="288" t="s">
        <v>439</v>
      </c>
      <c r="C868" s="288"/>
      <c r="D868" s="288"/>
      <c r="E868" s="288"/>
      <c r="F868" s="288"/>
      <c r="G868" s="289"/>
    </row>
    <row r="869" spans="1:7" ht="25.5" x14ac:dyDescent="0.2">
      <c r="A869" s="287" t="s">
        <v>440</v>
      </c>
      <c r="B869" s="290" t="s">
        <v>441</v>
      </c>
      <c r="C869" s="291" t="s">
        <v>207</v>
      </c>
      <c r="D869" s="291" t="s">
        <v>39</v>
      </c>
      <c r="E869" s="292"/>
      <c r="F869" s="283"/>
      <c r="G869" s="293"/>
    </row>
    <row r="870" spans="1:7" ht="25.5" x14ac:dyDescent="0.2">
      <c r="A870" s="294" t="s">
        <v>1121</v>
      </c>
      <c r="B870" s="284" t="s">
        <v>1122</v>
      </c>
      <c r="C870" s="295" t="s">
        <v>224</v>
      </c>
      <c r="D870" s="295" t="s">
        <v>39</v>
      </c>
      <c r="E870" s="292">
        <v>1</v>
      </c>
      <c r="F870" s="283">
        <v>28.72</v>
      </c>
      <c r="G870" s="293">
        <v>28.72</v>
      </c>
    </row>
    <row r="871" spans="1:7" x14ac:dyDescent="0.2">
      <c r="A871" s="296" t="s">
        <v>213</v>
      </c>
      <c r="B871" s="297"/>
      <c r="C871" s="297"/>
      <c r="D871" s="297"/>
      <c r="E871" s="297"/>
      <c r="F871" s="297"/>
      <c r="G871" s="298">
        <v>0</v>
      </c>
    </row>
    <row r="872" spans="1:7" x14ac:dyDescent="0.2">
      <c r="A872" s="296" t="s">
        <v>214</v>
      </c>
      <c r="B872" s="297"/>
      <c r="C872" s="297"/>
      <c r="D872" s="297"/>
      <c r="E872" s="297"/>
      <c r="F872" s="297"/>
      <c r="G872" s="298">
        <v>28.72</v>
      </c>
    </row>
    <row r="873" spans="1:7" x14ac:dyDescent="0.2">
      <c r="A873" s="296" t="s">
        <v>215</v>
      </c>
      <c r="B873" s="297"/>
      <c r="C873" s="297"/>
      <c r="D873" s="297"/>
      <c r="E873" s="297"/>
      <c r="F873" s="297"/>
      <c r="G873" s="299">
        <v>28.72</v>
      </c>
    </row>
    <row r="874" spans="1:7" x14ac:dyDescent="0.2">
      <c r="A874" s="296" t="s">
        <v>2158</v>
      </c>
      <c r="B874" s="297"/>
      <c r="C874" s="297"/>
      <c r="D874" s="297"/>
      <c r="E874" s="297"/>
      <c r="F874" s="297"/>
      <c r="G874" s="298">
        <v>0</v>
      </c>
    </row>
    <row r="875" spans="1:7" x14ac:dyDescent="0.2">
      <c r="A875" s="296" t="s">
        <v>217</v>
      </c>
      <c r="B875" s="297"/>
      <c r="C875" s="297"/>
      <c r="D875" s="297"/>
      <c r="E875" s="297"/>
      <c r="F875" s="297"/>
      <c r="G875" s="298">
        <v>6.0300000000000011</v>
      </c>
    </row>
    <row r="876" spans="1:7" x14ac:dyDescent="0.2">
      <c r="A876" s="296" t="s">
        <v>218</v>
      </c>
      <c r="B876" s="297"/>
      <c r="C876" s="297"/>
      <c r="D876" s="297"/>
      <c r="E876" s="297"/>
      <c r="F876" s="297"/>
      <c r="G876" s="298">
        <v>0</v>
      </c>
    </row>
    <row r="877" spans="1:7" x14ac:dyDescent="0.2">
      <c r="A877" s="296" t="s">
        <v>219</v>
      </c>
      <c r="B877" s="297"/>
      <c r="C877" s="297"/>
      <c r="D877" s="297"/>
      <c r="E877" s="297"/>
      <c r="F877" s="297"/>
      <c r="G877" s="298">
        <v>6.0300000000000011</v>
      </c>
    </row>
    <row r="878" spans="1:7" x14ac:dyDescent="0.2">
      <c r="A878" s="296" t="s">
        <v>220</v>
      </c>
      <c r="B878" s="297"/>
      <c r="C878" s="297"/>
      <c r="D878" s="297"/>
      <c r="E878" s="297"/>
      <c r="F878" s="297"/>
      <c r="G878" s="299">
        <f>ROUND(G873+G877,2)</f>
        <v>34.75</v>
      </c>
    </row>
    <row r="879" spans="1:7" x14ac:dyDescent="0.2">
      <c r="A879" s="296" t="s">
        <v>221</v>
      </c>
      <c r="B879" s="297"/>
      <c r="C879" s="297"/>
      <c r="D879" s="297"/>
      <c r="E879" s="297"/>
      <c r="F879" s="297"/>
      <c r="G879" s="298">
        <v>1369.65</v>
      </c>
    </row>
    <row r="880" spans="1:7" x14ac:dyDescent="0.2">
      <c r="A880" s="296" t="s">
        <v>222</v>
      </c>
      <c r="B880" s="297"/>
      <c r="C880" s="297"/>
      <c r="D880" s="297"/>
      <c r="E880" s="297"/>
      <c r="F880" s="297"/>
      <c r="G880" s="299">
        <f>ROUND(G878*G879,2)</f>
        <v>47595.34</v>
      </c>
    </row>
    <row r="881" spans="1:7" x14ac:dyDescent="0.2">
      <c r="A881" s="300"/>
      <c r="B881" s="301"/>
      <c r="C881" s="301"/>
      <c r="D881" s="301"/>
      <c r="E881" s="301"/>
      <c r="F881" s="301"/>
      <c r="G881" s="302"/>
    </row>
    <row r="882" spans="1:7" x14ac:dyDescent="0.2">
      <c r="A882" s="287" t="s">
        <v>472</v>
      </c>
      <c r="B882" s="288" t="s">
        <v>442</v>
      </c>
      <c r="C882" s="288"/>
      <c r="D882" s="288"/>
      <c r="E882" s="288"/>
      <c r="F882" s="288"/>
      <c r="G882" s="289"/>
    </row>
    <row r="883" spans="1:7" ht="38.25" x14ac:dyDescent="0.2">
      <c r="A883" s="287" t="s">
        <v>443</v>
      </c>
      <c r="B883" s="290" t="s">
        <v>444</v>
      </c>
      <c r="C883" s="291" t="s">
        <v>207</v>
      </c>
      <c r="D883" s="291" t="s">
        <v>37</v>
      </c>
      <c r="E883" s="292"/>
      <c r="F883" s="283"/>
      <c r="G883" s="293"/>
    </row>
    <row r="884" spans="1:7" ht="25.5" x14ac:dyDescent="0.2">
      <c r="A884" s="294" t="s">
        <v>228</v>
      </c>
      <c r="B884" s="284" t="s">
        <v>229</v>
      </c>
      <c r="C884" s="295" t="s">
        <v>207</v>
      </c>
      <c r="D884" s="295" t="s">
        <v>210</v>
      </c>
      <c r="E884" s="292">
        <v>0.6</v>
      </c>
      <c r="F884" s="283">
        <v>20.12</v>
      </c>
      <c r="G884" s="293">
        <v>12.07</v>
      </c>
    </row>
    <row r="885" spans="1:7" ht="25.5" x14ac:dyDescent="0.2">
      <c r="A885" s="294" t="s">
        <v>260</v>
      </c>
      <c r="B885" s="284" t="s">
        <v>261</v>
      </c>
      <c r="C885" s="295" t="s">
        <v>207</v>
      </c>
      <c r="D885" s="295" t="s">
        <v>210</v>
      </c>
      <c r="E885" s="292">
        <v>0.3</v>
      </c>
      <c r="F885" s="283">
        <v>21.12</v>
      </c>
      <c r="G885" s="293">
        <v>6.34</v>
      </c>
    </row>
    <row r="886" spans="1:7" ht="51" x14ac:dyDescent="0.2">
      <c r="A886" s="294" t="s">
        <v>1129</v>
      </c>
      <c r="B886" s="284" t="s">
        <v>1130</v>
      </c>
      <c r="C886" s="295" t="s">
        <v>224</v>
      </c>
      <c r="D886" s="295" t="s">
        <v>37</v>
      </c>
      <c r="E886" s="292">
        <v>1.05</v>
      </c>
      <c r="F886" s="283">
        <v>116.22</v>
      </c>
      <c r="G886" s="293">
        <v>122.03</v>
      </c>
    </row>
    <row r="887" spans="1:7" x14ac:dyDescent="0.2">
      <c r="A887" s="296" t="s">
        <v>213</v>
      </c>
      <c r="B887" s="297"/>
      <c r="C887" s="297"/>
      <c r="D887" s="297"/>
      <c r="E887" s="297"/>
      <c r="F887" s="297"/>
      <c r="G887" s="298">
        <v>10.46</v>
      </c>
    </row>
    <row r="888" spans="1:7" x14ac:dyDescent="0.2">
      <c r="A888" s="296" t="s">
        <v>214</v>
      </c>
      <c r="B888" s="297"/>
      <c r="C888" s="297"/>
      <c r="D888" s="297"/>
      <c r="E888" s="297"/>
      <c r="F888" s="297"/>
      <c r="G888" s="298">
        <v>129.97999999999999</v>
      </c>
    </row>
    <row r="889" spans="1:7" x14ac:dyDescent="0.2">
      <c r="A889" s="296" t="s">
        <v>215</v>
      </c>
      <c r="B889" s="297"/>
      <c r="C889" s="297"/>
      <c r="D889" s="297"/>
      <c r="E889" s="297"/>
      <c r="F889" s="297"/>
      <c r="G889" s="299">
        <v>140.44</v>
      </c>
    </row>
    <row r="890" spans="1:7" x14ac:dyDescent="0.2">
      <c r="A890" s="296" t="s">
        <v>2158</v>
      </c>
      <c r="B890" s="297"/>
      <c r="C890" s="297"/>
      <c r="D890" s="297"/>
      <c r="E890" s="297"/>
      <c r="F890" s="297"/>
      <c r="G890" s="298">
        <v>12.03</v>
      </c>
    </row>
    <row r="891" spans="1:7" x14ac:dyDescent="0.2">
      <c r="A891" s="296" t="s">
        <v>217</v>
      </c>
      <c r="B891" s="297"/>
      <c r="C891" s="297"/>
      <c r="D891" s="297"/>
      <c r="E891" s="297"/>
      <c r="F891" s="297"/>
      <c r="G891" s="298">
        <v>32.02000000000001</v>
      </c>
    </row>
    <row r="892" spans="1:7" x14ac:dyDescent="0.2">
      <c r="A892" s="296" t="s">
        <v>218</v>
      </c>
      <c r="B892" s="297"/>
      <c r="C892" s="297"/>
      <c r="D892" s="297"/>
      <c r="E892" s="297"/>
      <c r="F892" s="297"/>
      <c r="G892" s="298">
        <v>0</v>
      </c>
    </row>
    <row r="893" spans="1:7" x14ac:dyDescent="0.2">
      <c r="A893" s="296" t="s">
        <v>219</v>
      </c>
      <c r="B893" s="297"/>
      <c r="C893" s="297"/>
      <c r="D893" s="297"/>
      <c r="E893" s="297"/>
      <c r="F893" s="297"/>
      <c r="G893" s="298">
        <v>44.050000000000011</v>
      </c>
    </row>
    <row r="894" spans="1:7" x14ac:dyDescent="0.2">
      <c r="A894" s="296" t="s">
        <v>220</v>
      </c>
      <c r="B894" s="297"/>
      <c r="C894" s="297"/>
      <c r="D894" s="297"/>
      <c r="E894" s="297"/>
      <c r="F894" s="297"/>
      <c r="G894" s="299">
        <f>ROUND(G889+G893,2)</f>
        <v>184.49</v>
      </c>
    </row>
    <row r="895" spans="1:7" x14ac:dyDescent="0.2">
      <c r="A895" s="296" t="s">
        <v>221</v>
      </c>
      <c r="B895" s="297"/>
      <c r="C895" s="297"/>
      <c r="D895" s="297"/>
      <c r="E895" s="297"/>
      <c r="F895" s="297"/>
      <c r="G895" s="298">
        <v>68.48</v>
      </c>
    </row>
    <row r="896" spans="1:7" x14ac:dyDescent="0.2">
      <c r="A896" s="296" t="s">
        <v>222</v>
      </c>
      <c r="B896" s="297"/>
      <c r="C896" s="297"/>
      <c r="D896" s="297"/>
      <c r="E896" s="297"/>
      <c r="F896" s="297"/>
      <c r="G896" s="299">
        <f>ROUND(G894*G895,2)</f>
        <v>12633.88</v>
      </c>
    </row>
    <row r="897" spans="1:7" x14ac:dyDescent="0.2">
      <c r="A897" s="300"/>
      <c r="B897" s="301"/>
      <c r="C897" s="301"/>
      <c r="D897" s="301"/>
      <c r="E897" s="301"/>
      <c r="F897" s="301"/>
      <c r="G897" s="302"/>
    </row>
    <row r="898" spans="1:7" x14ac:dyDescent="0.2">
      <c r="A898" s="287">
        <v>10</v>
      </c>
      <c r="B898" s="288" t="s">
        <v>459</v>
      </c>
      <c r="C898" s="288"/>
      <c r="D898" s="288"/>
      <c r="E898" s="288"/>
      <c r="F898" s="288"/>
      <c r="G898" s="289"/>
    </row>
    <row r="899" spans="1:7" ht="12.75" customHeight="1" x14ac:dyDescent="0.2">
      <c r="A899" s="287" t="s">
        <v>480</v>
      </c>
      <c r="B899" s="288" t="s">
        <v>1989</v>
      </c>
      <c r="C899" s="288"/>
      <c r="D899" s="288"/>
      <c r="E899" s="288"/>
      <c r="F899" s="288"/>
      <c r="G899" s="289"/>
    </row>
    <row r="900" spans="1:7" ht="12.75" customHeight="1" x14ac:dyDescent="0.2">
      <c r="A900" s="287" t="s">
        <v>460</v>
      </c>
      <c r="B900" s="290" t="s">
        <v>461</v>
      </c>
      <c r="C900" s="291" t="s">
        <v>207</v>
      </c>
      <c r="D900" s="291" t="s">
        <v>37</v>
      </c>
      <c r="E900" s="292"/>
      <c r="F900" s="283"/>
      <c r="G900" s="293"/>
    </row>
    <row r="901" spans="1:7" ht="38.25" x14ac:dyDescent="0.2">
      <c r="A901" s="294">
        <v>4015</v>
      </c>
      <c r="B901" s="284" t="s">
        <v>1131</v>
      </c>
      <c r="C901" s="295" t="s">
        <v>224</v>
      </c>
      <c r="D901" s="295" t="s">
        <v>37</v>
      </c>
      <c r="E901" s="292">
        <v>1.1318999999999999</v>
      </c>
      <c r="F901" s="283">
        <v>69.2</v>
      </c>
      <c r="G901" s="293">
        <v>78.33</v>
      </c>
    </row>
    <row r="902" spans="1:7" x14ac:dyDescent="0.2">
      <c r="A902" s="294">
        <v>4226</v>
      </c>
      <c r="B902" s="284" t="s">
        <v>1132</v>
      </c>
      <c r="C902" s="295" t="s">
        <v>224</v>
      </c>
      <c r="D902" s="295" t="s">
        <v>39</v>
      </c>
      <c r="E902" s="292">
        <v>0.26</v>
      </c>
      <c r="F902" s="283">
        <v>8.5500000000000007</v>
      </c>
      <c r="G902" s="293">
        <v>2.2200000000000002</v>
      </c>
    </row>
    <row r="903" spans="1:7" ht="38.25" x14ac:dyDescent="0.2">
      <c r="A903" s="294">
        <v>511</v>
      </c>
      <c r="B903" s="284" t="s">
        <v>1133</v>
      </c>
      <c r="C903" s="295" t="s">
        <v>224</v>
      </c>
      <c r="D903" s="295" t="s">
        <v>315</v>
      </c>
      <c r="E903" s="292">
        <v>0.58720000000000006</v>
      </c>
      <c r="F903" s="283">
        <v>18.5</v>
      </c>
      <c r="G903" s="293">
        <v>10.86</v>
      </c>
    </row>
    <row r="904" spans="1:7" ht="25.5" x14ac:dyDescent="0.2">
      <c r="A904" s="294" t="s">
        <v>1134</v>
      </c>
      <c r="B904" s="284" t="s">
        <v>1135</v>
      </c>
      <c r="C904" s="295" t="s">
        <v>207</v>
      </c>
      <c r="D904" s="295" t="s">
        <v>210</v>
      </c>
      <c r="E904" s="292">
        <v>0.2102</v>
      </c>
      <c r="F904" s="283">
        <v>20.02</v>
      </c>
      <c r="G904" s="293">
        <v>4.21</v>
      </c>
    </row>
    <row r="905" spans="1:7" ht="25.5" x14ac:dyDescent="0.2">
      <c r="A905" s="294" t="s">
        <v>1136</v>
      </c>
      <c r="B905" s="284" t="s">
        <v>1137</v>
      </c>
      <c r="C905" s="295" t="s">
        <v>207</v>
      </c>
      <c r="D905" s="295" t="s">
        <v>210</v>
      </c>
      <c r="E905" s="292">
        <v>0.93240000000000001</v>
      </c>
      <c r="F905" s="283">
        <v>21.66</v>
      </c>
      <c r="G905" s="293">
        <v>20.190000000000001</v>
      </c>
    </row>
    <row r="906" spans="1:7" x14ac:dyDescent="0.2">
      <c r="A906" s="296" t="s">
        <v>213</v>
      </c>
      <c r="B906" s="297"/>
      <c r="C906" s="297"/>
      <c r="D906" s="297"/>
      <c r="E906" s="297"/>
      <c r="F906" s="297"/>
      <c r="G906" s="298">
        <v>13.81</v>
      </c>
    </row>
    <row r="907" spans="1:7" x14ac:dyDescent="0.2">
      <c r="A907" s="296" t="s">
        <v>214</v>
      </c>
      <c r="B907" s="297"/>
      <c r="C907" s="297"/>
      <c r="D907" s="297"/>
      <c r="E907" s="297"/>
      <c r="F907" s="297"/>
      <c r="G907" s="298">
        <v>102.00999999999999</v>
      </c>
    </row>
    <row r="908" spans="1:7" x14ac:dyDescent="0.2">
      <c r="A908" s="296" t="s">
        <v>215</v>
      </c>
      <c r="B908" s="297"/>
      <c r="C908" s="297"/>
      <c r="D908" s="297"/>
      <c r="E908" s="297"/>
      <c r="F908" s="297"/>
      <c r="G908" s="299">
        <v>115.82</v>
      </c>
    </row>
    <row r="909" spans="1:7" x14ac:dyDescent="0.2">
      <c r="A909" s="296" t="s">
        <v>2158</v>
      </c>
      <c r="B909" s="297"/>
      <c r="C909" s="297"/>
      <c r="D909" s="297"/>
      <c r="E909" s="297"/>
      <c r="F909" s="297"/>
      <c r="G909" s="298">
        <v>15.88</v>
      </c>
    </row>
    <row r="910" spans="1:7" x14ac:dyDescent="0.2">
      <c r="A910" s="296" t="s">
        <v>217</v>
      </c>
      <c r="B910" s="297"/>
      <c r="C910" s="297"/>
      <c r="D910" s="297"/>
      <c r="E910" s="297"/>
      <c r="F910" s="297"/>
      <c r="G910" s="298">
        <v>27.650000000223518</v>
      </c>
    </row>
    <row r="911" spans="1:7" x14ac:dyDescent="0.2">
      <c r="A911" s="296" t="s">
        <v>218</v>
      </c>
      <c r="B911" s="297"/>
      <c r="C911" s="297"/>
      <c r="D911" s="297"/>
      <c r="E911" s="297"/>
      <c r="F911" s="297"/>
      <c r="G911" s="298">
        <v>0</v>
      </c>
    </row>
    <row r="912" spans="1:7" x14ac:dyDescent="0.2">
      <c r="A912" s="296" t="s">
        <v>219</v>
      </c>
      <c r="B912" s="297"/>
      <c r="C912" s="297"/>
      <c r="D912" s="297"/>
      <c r="E912" s="297"/>
      <c r="F912" s="297"/>
      <c r="G912" s="298">
        <v>43.53</v>
      </c>
    </row>
    <row r="913" spans="1:7" x14ac:dyDescent="0.2">
      <c r="A913" s="296" t="s">
        <v>220</v>
      </c>
      <c r="B913" s="297"/>
      <c r="C913" s="297"/>
      <c r="D913" s="297"/>
      <c r="E913" s="297"/>
      <c r="F913" s="297"/>
      <c r="G913" s="299">
        <f>ROUND(G908+G912,2)</f>
        <v>159.35</v>
      </c>
    </row>
    <row r="914" spans="1:7" x14ac:dyDescent="0.2">
      <c r="A914" s="296" t="s">
        <v>221</v>
      </c>
      <c r="B914" s="297"/>
      <c r="C914" s="297"/>
      <c r="D914" s="297"/>
      <c r="E914" s="297"/>
      <c r="F914" s="297"/>
      <c r="G914" s="298">
        <v>7.04</v>
      </c>
    </row>
    <row r="915" spans="1:7" x14ac:dyDescent="0.2">
      <c r="A915" s="296" t="s">
        <v>222</v>
      </c>
      <c r="B915" s="297"/>
      <c r="C915" s="297"/>
      <c r="D915" s="297"/>
      <c r="E915" s="297"/>
      <c r="F915" s="297"/>
      <c r="G915" s="299">
        <f>ROUND(G913*G914,2)</f>
        <v>1121.82</v>
      </c>
    </row>
    <row r="916" spans="1:7" x14ac:dyDescent="0.2">
      <c r="A916" s="300"/>
      <c r="B916" s="301"/>
      <c r="C916" s="301"/>
      <c r="D916" s="301"/>
      <c r="E916" s="301"/>
      <c r="F916" s="301"/>
      <c r="G916" s="302"/>
    </row>
    <row r="917" spans="1:7" x14ac:dyDescent="0.2">
      <c r="A917" s="287" t="s">
        <v>1615</v>
      </c>
      <c r="B917" s="288" t="s">
        <v>1608</v>
      </c>
      <c r="C917" s="288"/>
      <c r="D917" s="288"/>
      <c r="E917" s="288"/>
      <c r="F917" s="288"/>
      <c r="G917" s="289"/>
    </row>
    <row r="918" spans="1:7" ht="76.5" x14ac:dyDescent="0.2">
      <c r="A918" s="287" t="s">
        <v>1609</v>
      </c>
      <c r="B918" s="290" t="s">
        <v>1610</v>
      </c>
      <c r="C918" s="291" t="s">
        <v>207</v>
      </c>
      <c r="D918" s="291" t="s">
        <v>37</v>
      </c>
      <c r="E918" s="292"/>
      <c r="F918" s="283"/>
      <c r="G918" s="293"/>
    </row>
    <row r="919" spans="1:7" x14ac:dyDescent="0.2">
      <c r="A919" s="294">
        <v>1379</v>
      </c>
      <c r="B919" s="284" t="s">
        <v>379</v>
      </c>
      <c r="C919" s="295" t="s">
        <v>224</v>
      </c>
      <c r="D919" s="295" t="s">
        <v>39</v>
      </c>
      <c r="E919" s="292">
        <v>0.5</v>
      </c>
      <c r="F919" s="283">
        <v>0.67</v>
      </c>
      <c r="G919" s="293">
        <v>0.34</v>
      </c>
    </row>
    <row r="920" spans="1:7" ht="38.25" x14ac:dyDescent="0.2">
      <c r="A920" s="294">
        <v>7334</v>
      </c>
      <c r="B920" s="284" t="s">
        <v>1699</v>
      </c>
      <c r="C920" s="295" t="s">
        <v>224</v>
      </c>
      <c r="D920" s="295" t="s">
        <v>315</v>
      </c>
      <c r="E920" s="292">
        <v>0.21</v>
      </c>
      <c r="F920" s="283">
        <v>14.39</v>
      </c>
      <c r="G920" s="293">
        <v>3.02</v>
      </c>
    </row>
    <row r="921" spans="1:7" ht="38.25" x14ac:dyDescent="0.2">
      <c r="A921" s="294" t="s">
        <v>1700</v>
      </c>
      <c r="B921" s="284" t="s">
        <v>1701</v>
      </c>
      <c r="C921" s="295" t="s">
        <v>207</v>
      </c>
      <c r="D921" s="295" t="s">
        <v>38</v>
      </c>
      <c r="E921" s="292">
        <v>3.1E-2</v>
      </c>
      <c r="F921" s="283">
        <v>633.24</v>
      </c>
      <c r="G921" s="293">
        <v>19.63</v>
      </c>
    </row>
    <row r="922" spans="1:7" x14ac:dyDescent="0.2">
      <c r="A922" s="294" t="s">
        <v>288</v>
      </c>
      <c r="B922" s="284" t="s">
        <v>289</v>
      </c>
      <c r="C922" s="295" t="s">
        <v>207</v>
      </c>
      <c r="D922" s="295" t="s">
        <v>210</v>
      </c>
      <c r="E922" s="292">
        <v>0.214</v>
      </c>
      <c r="F922" s="283">
        <v>21.66</v>
      </c>
      <c r="G922" s="293">
        <v>4.63</v>
      </c>
    </row>
    <row r="923" spans="1:7" ht="25.5" x14ac:dyDescent="0.2">
      <c r="A923" s="294" t="s">
        <v>246</v>
      </c>
      <c r="B923" s="284" t="s">
        <v>247</v>
      </c>
      <c r="C923" s="295" t="s">
        <v>207</v>
      </c>
      <c r="D923" s="295" t="s">
        <v>210</v>
      </c>
      <c r="E923" s="292">
        <v>0.107</v>
      </c>
      <c r="F923" s="283">
        <v>19.41</v>
      </c>
      <c r="G923" s="293">
        <v>2.08</v>
      </c>
    </row>
    <row r="924" spans="1:7" x14ac:dyDescent="0.2">
      <c r="A924" s="296" t="s">
        <v>213</v>
      </c>
      <c r="B924" s="297"/>
      <c r="C924" s="297"/>
      <c r="D924" s="297"/>
      <c r="E924" s="297"/>
      <c r="F924" s="297"/>
      <c r="G924" s="298">
        <v>7.23</v>
      </c>
    </row>
    <row r="925" spans="1:7" x14ac:dyDescent="0.2">
      <c r="A925" s="296" t="s">
        <v>214</v>
      </c>
      <c r="B925" s="297"/>
      <c r="C925" s="297"/>
      <c r="D925" s="297"/>
      <c r="E925" s="297"/>
      <c r="F925" s="297"/>
      <c r="G925" s="298">
        <v>22.47</v>
      </c>
    </row>
    <row r="926" spans="1:7" x14ac:dyDescent="0.2">
      <c r="A926" s="296" t="s">
        <v>215</v>
      </c>
      <c r="B926" s="297"/>
      <c r="C926" s="297"/>
      <c r="D926" s="297"/>
      <c r="E926" s="297"/>
      <c r="F926" s="297"/>
      <c r="G926" s="299">
        <v>29.7</v>
      </c>
    </row>
    <row r="927" spans="1:7" x14ac:dyDescent="0.2">
      <c r="A927" s="296" t="s">
        <v>2158</v>
      </c>
      <c r="B927" s="297"/>
      <c r="C927" s="297"/>
      <c r="D927" s="297"/>
      <c r="E927" s="297"/>
      <c r="F927" s="297"/>
      <c r="G927" s="298">
        <v>8.3100000000000041</v>
      </c>
    </row>
    <row r="928" spans="1:7" x14ac:dyDescent="0.2">
      <c r="A928" s="296" t="s">
        <v>217</v>
      </c>
      <c r="B928" s="297"/>
      <c r="C928" s="297"/>
      <c r="D928" s="297"/>
      <c r="E928" s="297"/>
      <c r="F928" s="297"/>
      <c r="G928" s="298">
        <v>7.98</v>
      </c>
    </row>
    <row r="929" spans="1:7" x14ac:dyDescent="0.2">
      <c r="A929" s="296" t="s">
        <v>218</v>
      </c>
      <c r="B929" s="297"/>
      <c r="C929" s="297"/>
      <c r="D929" s="297"/>
      <c r="E929" s="297"/>
      <c r="F929" s="297"/>
      <c r="G929" s="298">
        <v>0</v>
      </c>
    </row>
    <row r="930" spans="1:7" x14ac:dyDescent="0.2">
      <c r="A930" s="296" t="s">
        <v>219</v>
      </c>
      <c r="B930" s="297"/>
      <c r="C930" s="297"/>
      <c r="D930" s="297"/>
      <c r="E930" s="297"/>
      <c r="F930" s="297"/>
      <c r="G930" s="298">
        <v>16.290000000000003</v>
      </c>
    </row>
    <row r="931" spans="1:7" x14ac:dyDescent="0.2">
      <c r="A931" s="296" t="s">
        <v>220</v>
      </c>
      <c r="B931" s="297"/>
      <c r="C931" s="297"/>
      <c r="D931" s="297"/>
      <c r="E931" s="297"/>
      <c r="F931" s="297"/>
      <c r="G931" s="299">
        <f>ROUND(G926+G930,2)</f>
        <v>45.99</v>
      </c>
    </row>
    <row r="932" spans="1:7" x14ac:dyDescent="0.2">
      <c r="A932" s="296" t="s">
        <v>221</v>
      </c>
      <c r="B932" s="297"/>
      <c r="C932" s="297"/>
      <c r="D932" s="297"/>
      <c r="E932" s="297"/>
      <c r="F932" s="297"/>
      <c r="G932" s="298">
        <v>44.1</v>
      </c>
    </row>
    <row r="933" spans="1:7" x14ac:dyDescent="0.2">
      <c r="A933" s="296" t="s">
        <v>222</v>
      </c>
      <c r="B933" s="297"/>
      <c r="C933" s="297"/>
      <c r="D933" s="297"/>
      <c r="E933" s="297"/>
      <c r="F933" s="297"/>
      <c r="G933" s="299">
        <f>ROUND(G931*G932,2)</f>
        <v>2028.16</v>
      </c>
    </row>
    <row r="934" spans="1:7" x14ac:dyDescent="0.2">
      <c r="A934" s="300"/>
      <c r="B934" s="301"/>
      <c r="C934" s="301"/>
      <c r="D934" s="301"/>
      <c r="E934" s="301"/>
      <c r="F934" s="301"/>
      <c r="G934" s="302"/>
    </row>
    <row r="935" spans="1:7" ht="63.75" x14ac:dyDescent="0.2">
      <c r="A935" s="287" t="s">
        <v>1612</v>
      </c>
      <c r="B935" s="290" t="s">
        <v>1613</v>
      </c>
      <c r="C935" s="291" t="s">
        <v>207</v>
      </c>
      <c r="D935" s="291" t="s">
        <v>37</v>
      </c>
      <c r="E935" s="292"/>
      <c r="F935" s="283"/>
      <c r="G935" s="293"/>
    </row>
    <row r="936" spans="1:7" ht="51" x14ac:dyDescent="0.2">
      <c r="A936" s="294">
        <v>135</v>
      </c>
      <c r="B936" s="284" t="s">
        <v>1702</v>
      </c>
      <c r="C936" s="295" t="s">
        <v>224</v>
      </c>
      <c r="D936" s="295" t="s">
        <v>39</v>
      </c>
      <c r="E936" s="292">
        <v>4.6154000000000002</v>
      </c>
      <c r="F936" s="283">
        <v>3.08</v>
      </c>
      <c r="G936" s="293">
        <v>14.22</v>
      </c>
    </row>
    <row r="937" spans="1:7" ht="25.5" x14ac:dyDescent="0.2">
      <c r="A937" s="294">
        <v>4030</v>
      </c>
      <c r="B937" s="284" t="s">
        <v>1703</v>
      </c>
      <c r="C937" s="295" t="s">
        <v>224</v>
      </c>
      <c r="D937" s="295" t="s">
        <v>37</v>
      </c>
      <c r="E937" s="292">
        <v>1.3512999999999999</v>
      </c>
      <c r="F937" s="283">
        <v>7.38</v>
      </c>
      <c r="G937" s="293">
        <v>9.9700000000000006</v>
      </c>
    </row>
    <row r="938" spans="1:7" ht="25.5" x14ac:dyDescent="0.2">
      <c r="A938" s="294" t="s">
        <v>1134</v>
      </c>
      <c r="B938" s="284" t="s">
        <v>1135</v>
      </c>
      <c r="C938" s="295" t="s">
        <v>207</v>
      </c>
      <c r="D938" s="295" t="s">
        <v>210</v>
      </c>
      <c r="E938" s="292">
        <v>0.2228</v>
      </c>
      <c r="F938" s="283">
        <v>20.02</v>
      </c>
      <c r="G938" s="293">
        <v>4.46</v>
      </c>
    </row>
    <row r="939" spans="1:7" ht="25.5" x14ac:dyDescent="0.2">
      <c r="A939" s="294" t="s">
        <v>1136</v>
      </c>
      <c r="B939" s="284" t="s">
        <v>1137</v>
      </c>
      <c r="C939" s="295" t="s">
        <v>207</v>
      </c>
      <c r="D939" s="295" t="s">
        <v>210</v>
      </c>
      <c r="E939" s="292">
        <v>0.98809999999999998</v>
      </c>
      <c r="F939" s="283">
        <v>21.66</v>
      </c>
      <c r="G939" s="293">
        <v>21.4</v>
      </c>
    </row>
    <row r="940" spans="1:7" x14ac:dyDescent="0.2">
      <c r="A940" s="296" t="s">
        <v>213</v>
      </c>
      <c r="B940" s="297"/>
      <c r="C940" s="297"/>
      <c r="D940" s="297"/>
      <c r="E940" s="297"/>
      <c r="F940" s="297"/>
      <c r="G940" s="298">
        <v>14.63</v>
      </c>
    </row>
    <row r="941" spans="1:7" x14ac:dyDescent="0.2">
      <c r="A941" s="296" t="s">
        <v>214</v>
      </c>
      <c r="B941" s="297"/>
      <c r="C941" s="297"/>
      <c r="D941" s="297"/>
      <c r="E941" s="297"/>
      <c r="F941" s="297"/>
      <c r="G941" s="298">
        <v>35.419999999999995</v>
      </c>
    </row>
    <row r="942" spans="1:7" x14ac:dyDescent="0.2">
      <c r="A942" s="296" t="s">
        <v>215</v>
      </c>
      <c r="B942" s="297"/>
      <c r="C942" s="297"/>
      <c r="D942" s="297"/>
      <c r="E942" s="297"/>
      <c r="F942" s="297"/>
      <c r="G942" s="299">
        <v>50.05</v>
      </c>
    </row>
    <row r="943" spans="1:7" x14ac:dyDescent="0.2">
      <c r="A943" s="296" t="s">
        <v>2158</v>
      </c>
      <c r="B943" s="297"/>
      <c r="C943" s="297"/>
      <c r="D943" s="297"/>
      <c r="E943" s="297"/>
      <c r="F943" s="297"/>
      <c r="G943" s="298">
        <v>16.830000000000005</v>
      </c>
    </row>
    <row r="944" spans="1:7" x14ac:dyDescent="0.2">
      <c r="A944" s="296" t="s">
        <v>217</v>
      </c>
      <c r="B944" s="297"/>
      <c r="C944" s="297"/>
      <c r="D944" s="297"/>
      <c r="E944" s="297"/>
      <c r="F944" s="297"/>
      <c r="G944" s="298">
        <v>14.04</v>
      </c>
    </row>
    <row r="945" spans="1:7" x14ac:dyDescent="0.2">
      <c r="A945" s="296" t="s">
        <v>218</v>
      </c>
      <c r="B945" s="297"/>
      <c r="C945" s="297"/>
      <c r="D945" s="297"/>
      <c r="E945" s="297"/>
      <c r="F945" s="297"/>
      <c r="G945" s="298">
        <v>0</v>
      </c>
    </row>
    <row r="946" spans="1:7" x14ac:dyDescent="0.2">
      <c r="A946" s="296" t="s">
        <v>219</v>
      </c>
      <c r="B946" s="297"/>
      <c r="C946" s="297"/>
      <c r="D946" s="297"/>
      <c r="E946" s="297"/>
      <c r="F946" s="297"/>
      <c r="G946" s="298">
        <v>30.870000000000005</v>
      </c>
    </row>
    <row r="947" spans="1:7" x14ac:dyDescent="0.2">
      <c r="A947" s="296" t="s">
        <v>220</v>
      </c>
      <c r="B947" s="297"/>
      <c r="C947" s="297"/>
      <c r="D947" s="297"/>
      <c r="E947" s="297"/>
      <c r="F947" s="297"/>
      <c r="G947" s="299">
        <f>ROUND(G942+G946,2)</f>
        <v>80.92</v>
      </c>
    </row>
    <row r="948" spans="1:7" x14ac:dyDescent="0.2">
      <c r="A948" s="296" t="s">
        <v>221</v>
      </c>
      <c r="B948" s="297"/>
      <c r="C948" s="297"/>
      <c r="D948" s="297"/>
      <c r="E948" s="297"/>
      <c r="F948" s="297"/>
      <c r="G948" s="298">
        <v>44.1</v>
      </c>
    </row>
    <row r="949" spans="1:7" x14ac:dyDescent="0.2">
      <c r="A949" s="296" t="s">
        <v>222</v>
      </c>
      <c r="B949" s="297"/>
      <c r="C949" s="297"/>
      <c r="D949" s="297"/>
      <c r="E949" s="297"/>
      <c r="F949" s="297"/>
      <c r="G949" s="299">
        <f>ROUND(G947*G948,2)</f>
        <v>3568.57</v>
      </c>
    </row>
    <row r="950" spans="1:7" x14ac:dyDescent="0.2">
      <c r="A950" s="300"/>
      <c r="B950" s="301"/>
      <c r="C950" s="301"/>
      <c r="D950" s="301"/>
      <c r="E950" s="301"/>
      <c r="F950" s="301"/>
      <c r="G950" s="302"/>
    </row>
    <row r="951" spans="1:7" x14ac:dyDescent="0.2">
      <c r="A951" s="287">
        <v>11</v>
      </c>
      <c r="B951" s="288" t="s">
        <v>462</v>
      </c>
      <c r="C951" s="288"/>
      <c r="D951" s="288"/>
      <c r="E951" s="288"/>
      <c r="F951" s="288"/>
      <c r="G951" s="289"/>
    </row>
    <row r="952" spans="1:7" x14ac:dyDescent="0.2">
      <c r="A952" s="287" t="s">
        <v>484</v>
      </c>
      <c r="B952" s="288" t="s">
        <v>467</v>
      </c>
      <c r="C952" s="288"/>
      <c r="D952" s="288"/>
      <c r="E952" s="288"/>
      <c r="F952" s="288"/>
      <c r="G952" s="289"/>
    </row>
    <row r="953" spans="1:7" ht="63.75" x14ac:dyDescent="0.2">
      <c r="A953" s="287" t="s">
        <v>468</v>
      </c>
      <c r="B953" s="290" t="s">
        <v>469</v>
      </c>
      <c r="C953" s="291" t="s">
        <v>207</v>
      </c>
      <c r="D953" s="291" t="s">
        <v>37</v>
      </c>
      <c r="E953" s="292"/>
      <c r="F953" s="283"/>
      <c r="G953" s="293"/>
    </row>
    <row r="954" spans="1:7" ht="63.75" x14ac:dyDescent="0.2">
      <c r="A954" s="294" t="s">
        <v>1149</v>
      </c>
      <c r="B954" s="284" t="s">
        <v>1150</v>
      </c>
      <c r="C954" s="295" t="s">
        <v>207</v>
      </c>
      <c r="D954" s="295" t="s">
        <v>38</v>
      </c>
      <c r="E954" s="292">
        <v>3.7000000000000002E-3</v>
      </c>
      <c r="F954" s="283">
        <v>458.09</v>
      </c>
      <c r="G954" s="293">
        <v>1.69</v>
      </c>
    </row>
    <row r="955" spans="1:7" x14ac:dyDescent="0.2">
      <c r="A955" s="294" t="s">
        <v>288</v>
      </c>
      <c r="B955" s="284" t="s">
        <v>289</v>
      </c>
      <c r="C955" s="295" t="s">
        <v>207</v>
      </c>
      <c r="D955" s="295" t="s">
        <v>210</v>
      </c>
      <c r="E955" s="292">
        <v>6.8099999999999994E-2</v>
      </c>
      <c r="F955" s="283">
        <v>21.66</v>
      </c>
      <c r="G955" s="293">
        <v>1.47</v>
      </c>
    </row>
    <row r="956" spans="1:7" ht="25.5" x14ac:dyDescent="0.2">
      <c r="A956" s="294" t="s">
        <v>246</v>
      </c>
      <c r="B956" s="284" t="s">
        <v>247</v>
      </c>
      <c r="C956" s="295" t="s">
        <v>207</v>
      </c>
      <c r="D956" s="295" t="s">
        <v>210</v>
      </c>
      <c r="E956" s="292">
        <v>2.5499999999999998E-2</v>
      </c>
      <c r="F956" s="283">
        <v>19.41</v>
      </c>
      <c r="G956" s="293">
        <v>0.5</v>
      </c>
    </row>
    <row r="957" spans="1:7" x14ac:dyDescent="0.2">
      <c r="A957" s="296" t="s">
        <v>213</v>
      </c>
      <c r="B957" s="297"/>
      <c r="C957" s="297"/>
      <c r="D957" s="297"/>
      <c r="E957" s="297"/>
      <c r="F957" s="297"/>
      <c r="G957" s="298">
        <v>1.3</v>
      </c>
    </row>
    <row r="958" spans="1:7" x14ac:dyDescent="0.2">
      <c r="A958" s="296" t="s">
        <v>214</v>
      </c>
      <c r="B958" s="297"/>
      <c r="C958" s="297"/>
      <c r="D958" s="297"/>
      <c r="E958" s="297"/>
      <c r="F958" s="297"/>
      <c r="G958" s="298">
        <v>2.3600000000000003</v>
      </c>
    </row>
    <row r="959" spans="1:7" x14ac:dyDescent="0.2">
      <c r="A959" s="296" t="s">
        <v>215</v>
      </c>
      <c r="B959" s="297"/>
      <c r="C959" s="297"/>
      <c r="D959" s="297"/>
      <c r="E959" s="297"/>
      <c r="F959" s="297"/>
      <c r="G959" s="299">
        <v>3.66</v>
      </c>
    </row>
    <row r="960" spans="1:7" x14ac:dyDescent="0.2">
      <c r="A960" s="296" t="s">
        <v>2158</v>
      </c>
      <c r="B960" s="297"/>
      <c r="C960" s="297"/>
      <c r="D960" s="297"/>
      <c r="E960" s="297"/>
      <c r="F960" s="297"/>
      <c r="G960" s="298">
        <v>1.4999999997764826</v>
      </c>
    </row>
    <row r="961" spans="1:7" x14ac:dyDescent="0.2">
      <c r="A961" s="296" t="s">
        <v>217</v>
      </c>
      <c r="B961" s="297"/>
      <c r="C961" s="297"/>
      <c r="D961" s="297"/>
      <c r="E961" s="297"/>
      <c r="F961" s="297"/>
      <c r="G961" s="298">
        <v>1.08</v>
      </c>
    </row>
    <row r="962" spans="1:7" x14ac:dyDescent="0.2">
      <c r="A962" s="296" t="s">
        <v>218</v>
      </c>
      <c r="B962" s="297"/>
      <c r="C962" s="297"/>
      <c r="D962" s="297"/>
      <c r="E962" s="297"/>
      <c r="F962" s="297"/>
      <c r="G962" s="298">
        <v>0</v>
      </c>
    </row>
    <row r="963" spans="1:7" x14ac:dyDescent="0.2">
      <c r="A963" s="296" t="s">
        <v>219</v>
      </c>
      <c r="B963" s="297"/>
      <c r="C963" s="297"/>
      <c r="D963" s="297"/>
      <c r="E963" s="297"/>
      <c r="F963" s="297"/>
      <c r="G963" s="298">
        <v>2.58</v>
      </c>
    </row>
    <row r="964" spans="1:7" x14ac:dyDescent="0.2">
      <c r="A964" s="296" t="s">
        <v>220</v>
      </c>
      <c r="B964" s="297"/>
      <c r="C964" s="297"/>
      <c r="D964" s="297"/>
      <c r="E964" s="297"/>
      <c r="F964" s="297"/>
      <c r="G964" s="299">
        <f>ROUND(G959+G963,2)</f>
        <v>6.24</v>
      </c>
    </row>
    <row r="965" spans="1:7" x14ac:dyDescent="0.2">
      <c r="A965" s="296" t="s">
        <v>221</v>
      </c>
      <c r="B965" s="297"/>
      <c r="C965" s="297"/>
      <c r="D965" s="297"/>
      <c r="E965" s="297"/>
      <c r="F965" s="297"/>
      <c r="G965" s="298">
        <v>56</v>
      </c>
    </row>
    <row r="966" spans="1:7" x14ac:dyDescent="0.2">
      <c r="A966" s="296" t="s">
        <v>222</v>
      </c>
      <c r="B966" s="297"/>
      <c r="C966" s="297"/>
      <c r="D966" s="297"/>
      <c r="E966" s="297"/>
      <c r="F966" s="297"/>
      <c r="G966" s="299">
        <f>ROUND(G964*G965,2)</f>
        <v>349.44</v>
      </c>
    </row>
    <row r="967" spans="1:7" x14ac:dyDescent="0.2">
      <c r="A967" s="300"/>
      <c r="B967" s="301"/>
      <c r="C967" s="301"/>
      <c r="D967" s="301"/>
      <c r="E967" s="301"/>
      <c r="F967" s="301"/>
      <c r="G967" s="302"/>
    </row>
    <row r="968" spans="1:7" x14ac:dyDescent="0.2">
      <c r="A968" s="287" t="s">
        <v>1619</v>
      </c>
      <c r="B968" s="288" t="s">
        <v>464</v>
      </c>
      <c r="C968" s="288"/>
      <c r="D968" s="288"/>
      <c r="E968" s="288"/>
      <c r="F968" s="288"/>
      <c r="G968" s="289"/>
    </row>
    <row r="969" spans="1:7" ht="76.5" x14ac:dyDescent="0.2">
      <c r="A969" s="287" t="s">
        <v>465</v>
      </c>
      <c r="B969" s="290" t="s">
        <v>466</v>
      </c>
      <c r="C969" s="291" t="s">
        <v>207</v>
      </c>
      <c r="D969" s="291" t="s">
        <v>37</v>
      </c>
      <c r="E969" s="292"/>
      <c r="F969" s="283"/>
      <c r="G969" s="293"/>
    </row>
    <row r="970" spans="1:7" ht="63.75" x14ac:dyDescent="0.2">
      <c r="A970" s="294" t="s">
        <v>1151</v>
      </c>
      <c r="B970" s="284" t="s">
        <v>1152</v>
      </c>
      <c r="C970" s="295" t="s">
        <v>207</v>
      </c>
      <c r="D970" s="295" t="s">
        <v>38</v>
      </c>
      <c r="E970" s="292">
        <v>3.04E-2</v>
      </c>
      <c r="F970" s="283">
        <v>636.45000000000005</v>
      </c>
      <c r="G970" s="293">
        <v>19.350000000000001</v>
      </c>
    </row>
    <row r="971" spans="1:7" x14ac:dyDescent="0.2">
      <c r="A971" s="294" t="s">
        <v>288</v>
      </c>
      <c r="B971" s="284" t="s">
        <v>289</v>
      </c>
      <c r="C971" s="295" t="s">
        <v>207</v>
      </c>
      <c r="D971" s="295" t="s">
        <v>210</v>
      </c>
      <c r="E971" s="292">
        <v>0.47239999999999999</v>
      </c>
      <c r="F971" s="283">
        <v>21.66</v>
      </c>
      <c r="G971" s="293">
        <v>10.23</v>
      </c>
    </row>
    <row r="972" spans="1:7" ht="25.5" x14ac:dyDescent="0.2">
      <c r="A972" s="294" t="s">
        <v>246</v>
      </c>
      <c r="B972" s="284" t="s">
        <v>247</v>
      </c>
      <c r="C972" s="295" t="s">
        <v>207</v>
      </c>
      <c r="D972" s="295" t="s">
        <v>210</v>
      </c>
      <c r="E972" s="292">
        <v>0.23619999999999999</v>
      </c>
      <c r="F972" s="283">
        <v>19.41</v>
      </c>
      <c r="G972" s="293">
        <v>4.59</v>
      </c>
    </row>
    <row r="973" spans="1:7" x14ac:dyDescent="0.2">
      <c r="A973" s="296" t="s">
        <v>213</v>
      </c>
      <c r="B973" s="297"/>
      <c r="C973" s="297"/>
      <c r="D973" s="297"/>
      <c r="E973" s="297"/>
      <c r="F973" s="297"/>
      <c r="G973" s="298">
        <v>11.7</v>
      </c>
    </row>
    <row r="974" spans="1:7" x14ac:dyDescent="0.2">
      <c r="A974" s="296" t="s">
        <v>214</v>
      </c>
      <c r="B974" s="297"/>
      <c r="C974" s="297"/>
      <c r="D974" s="297"/>
      <c r="E974" s="297"/>
      <c r="F974" s="297"/>
      <c r="G974" s="298">
        <v>22.459999999999997</v>
      </c>
    </row>
    <row r="975" spans="1:7" x14ac:dyDescent="0.2">
      <c r="A975" s="296" t="s">
        <v>215</v>
      </c>
      <c r="B975" s="297"/>
      <c r="C975" s="297"/>
      <c r="D975" s="297"/>
      <c r="E975" s="297"/>
      <c r="F975" s="297"/>
      <c r="G975" s="299">
        <v>34.159999999999997</v>
      </c>
    </row>
    <row r="976" spans="1:7" x14ac:dyDescent="0.2">
      <c r="A976" s="296" t="s">
        <v>2158</v>
      </c>
      <c r="B976" s="297"/>
      <c r="C976" s="297"/>
      <c r="D976" s="297"/>
      <c r="E976" s="297"/>
      <c r="F976" s="297"/>
      <c r="G976" s="298">
        <v>13.46</v>
      </c>
    </row>
    <row r="977" spans="1:7" x14ac:dyDescent="0.2">
      <c r="A977" s="296" t="s">
        <v>217</v>
      </c>
      <c r="B977" s="297"/>
      <c r="C977" s="297"/>
      <c r="D977" s="297"/>
      <c r="E977" s="297"/>
      <c r="F977" s="297"/>
      <c r="G977" s="298">
        <v>10</v>
      </c>
    </row>
    <row r="978" spans="1:7" x14ac:dyDescent="0.2">
      <c r="A978" s="296" t="s">
        <v>218</v>
      </c>
      <c r="B978" s="297"/>
      <c r="C978" s="297"/>
      <c r="D978" s="297"/>
      <c r="E978" s="297"/>
      <c r="F978" s="297"/>
      <c r="G978" s="298">
        <v>0</v>
      </c>
    </row>
    <row r="979" spans="1:7" x14ac:dyDescent="0.2">
      <c r="A979" s="296" t="s">
        <v>219</v>
      </c>
      <c r="B979" s="297"/>
      <c r="C979" s="297"/>
      <c r="D979" s="297"/>
      <c r="E979" s="297"/>
      <c r="F979" s="297"/>
      <c r="G979" s="298">
        <v>23.46</v>
      </c>
    </row>
    <row r="980" spans="1:7" x14ac:dyDescent="0.2">
      <c r="A980" s="296" t="s">
        <v>220</v>
      </c>
      <c r="B980" s="297"/>
      <c r="C980" s="297"/>
      <c r="D980" s="297"/>
      <c r="E980" s="297"/>
      <c r="F980" s="297"/>
      <c r="G980" s="299">
        <f>ROUND(G975+G979,2)</f>
        <v>57.62</v>
      </c>
    </row>
    <row r="981" spans="1:7" x14ac:dyDescent="0.2">
      <c r="A981" s="296" t="s">
        <v>221</v>
      </c>
      <c r="B981" s="297"/>
      <c r="C981" s="297"/>
      <c r="D981" s="297"/>
      <c r="E981" s="297"/>
      <c r="F981" s="297"/>
      <c r="G981" s="298">
        <v>56</v>
      </c>
    </row>
    <row r="982" spans="1:7" x14ac:dyDescent="0.2">
      <c r="A982" s="296" t="s">
        <v>222</v>
      </c>
      <c r="B982" s="297"/>
      <c r="C982" s="297"/>
      <c r="D982" s="297"/>
      <c r="E982" s="297"/>
      <c r="F982" s="297"/>
      <c r="G982" s="299">
        <f>ROUND(G980*G981,2)</f>
        <v>3226.72</v>
      </c>
    </row>
    <row r="983" spans="1:7" x14ac:dyDescent="0.2">
      <c r="A983" s="300"/>
      <c r="B983" s="301"/>
      <c r="C983" s="301"/>
      <c r="D983" s="301"/>
      <c r="E983" s="301"/>
      <c r="F983" s="301"/>
      <c r="G983" s="302"/>
    </row>
    <row r="984" spans="1:7" x14ac:dyDescent="0.2">
      <c r="A984" s="287">
        <v>12</v>
      </c>
      <c r="B984" s="288" t="s">
        <v>470</v>
      </c>
      <c r="C984" s="288"/>
      <c r="D984" s="288"/>
      <c r="E984" s="288"/>
      <c r="F984" s="288"/>
      <c r="G984" s="289"/>
    </row>
    <row r="985" spans="1:7" x14ac:dyDescent="0.2">
      <c r="A985" s="287" t="s">
        <v>500</v>
      </c>
      <c r="B985" s="288" t="s">
        <v>467</v>
      </c>
      <c r="C985" s="288"/>
      <c r="D985" s="288"/>
      <c r="E985" s="288"/>
      <c r="F985" s="288"/>
      <c r="G985" s="289"/>
    </row>
    <row r="986" spans="1:7" ht="63.75" x14ac:dyDescent="0.2">
      <c r="A986" s="287" t="s">
        <v>468</v>
      </c>
      <c r="B986" s="290" t="s">
        <v>469</v>
      </c>
      <c r="C986" s="291" t="s">
        <v>207</v>
      </c>
      <c r="D986" s="291" t="s">
        <v>37</v>
      </c>
      <c r="E986" s="292"/>
      <c r="F986" s="283"/>
      <c r="G986" s="293"/>
    </row>
    <row r="987" spans="1:7" ht="63.75" x14ac:dyDescent="0.2">
      <c r="A987" s="294" t="s">
        <v>1149</v>
      </c>
      <c r="B987" s="284" t="s">
        <v>1150</v>
      </c>
      <c r="C987" s="295" t="s">
        <v>207</v>
      </c>
      <c r="D987" s="295" t="s">
        <v>38</v>
      </c>
      <c r="E987" s="292">
        <v>3.7000000000000002E-3</v>
      </c>
      <c r="F987" s="283">
        <v>458.09</v>
      </c>
      <c r="G987" s="293">
        <v>1.69</v>
      </c>
    </row>
    <row r="988" spans="1:7" x14ac:dyDescent="0.2">
      <c r="A988" s="294" t="s">
        <v>288</v>
      </c>
      <c r="B988" s="284" t="s">
        <v>289</v>
      </c>
      <c r="C988" s="295" t="s">
        <v>207</v>
      </c>
      <c r="D988" s="295" t="s">
        <v>210</v>
      </c>
      <c r="E988" s="292">
        <v>6.8099999999999994E-2</v>
      </c>
      <c r="F988" s="283">
        <v>21.66</v>
      </c>
      <c r="G988" s="293">
        <v>1.47</v>
      </c>
    </row>
    <row r="989" spans="1:7" ht="25.5" x14ac:dyDescent="0.2">
      <c r="A989" s="294" t="s">
        <v>246</v>
      </c>
      <c r="B989" s="284" t="s">
        <v>247</v>
      </c>
      <c r="C989" s="295" t="s">
        <v>207</v>
      </c>
      <c r="D989" s="295" t="s">
        <v>210</v>
      </c>
      <c r="E989" s="292">
        <v>2.5499999999999998E-2</v>
      </c>
      <c r="F989" s="283">
        <v>19.41</v>
      </c>
      <c r="G989" s="293">
        <v>0.5</v>
      </c>
    </row>
    <row r="990" spans="1:7" x14ac:dyDescent="0.2">
      <c r="A990" s="296" t="s">
        <v>213</v>
      </c>
      <c r="B990" s="297"/>
      <c r="C990" s="297"/>
      <c r="D990" s="297"/>
      <c r="E990" s="297"/>
      <c r="F990" s="297"/>
      <c r="G990" s="298">
        <v>1.3</v>
      </c>
    </row>
    <row r="991" spans="1:7" x14ac:dyDescent="0.2">
      <c r="A991" s="296" t="s">
        <v>214</v>
      </c>
      <c r="B991" s="297"/>
      <c r="C991" s="297"/>
      <c r="D991" s="297"/>
      <c r="E991" s="297"/>
      <c r="F991" s="297"/>
      <c r="G991" s="298">
        <v>2.3600000000000003</v>
      </c>
    </row>
    <row r="992" spans="1:7" x14ac:dyDescent="0.2">
      <c r="A992" s="296" t="s">
        <v>215</v>
      </c>
      <c r="B992" s="297"/>
      <c r="C992" s="297"/>
      <c r="D992" s="297"/>
      <c r="E992" s="297"/>
      <c r="F992" s="297"/>
      <c r="G992" s="299">
        <v>3.66</v>
      </c>
    </row>
    <row r="993" spans="1:7" x14ac:dyDescent="0.2">
      <c r="A993" s="296" t="s">
        <v>2158</v>
      </c>
      <c r="B993" s="297"/>
      <c r="C993" s="297"/>
      <c r="D993" s="297"/>
      <c r="E993" s="297"/>
      <c r="F993" s="297"/>
      <c r="G993" s="298">
        <v>1.4999999997764826</v>
      </c>
    </row>
    <row r="994" spans="1:7" x14ac:dyDescent="0.2">
      <c r="A994" s="296" t="s">
        <v>217</v>
      </c>
      <c r="B994" s="297"/>
      <c r="C994" s="297"/>
      <c r="D994" s="297"/>
      <c r="E994" s="297"/>
      <c r="F994" s="297"/>
      <c r="G994" s="298">
        <v>1.08</v>
      </c>
    </row>
    <row r="995" spans="1:7" x14ac:dyDescent="0.2">
      <c r="A995" s="296" t="s">
        <v>218</v>
      </c>
      <c r="B995" s="297"/>
      <c r="C995" s="297"/>
      <c r="D995" s="297"/>
      <c r="E995" s="297"/>
      <c r="F995" s="297"/>
      <c r="G995" s="298">
        <v>0</v>
      </c>
    </row>
    <row r="996" spans="1:7" x14ac:dyDescent="0.2">
      <c r="A996" s="296" t="s">
        <v>219</v>
      </c>
      <c r="B996" s="297"/>
      <c r="C996" s="297"/>
      <c r="D996" s="297"/>
      <c r="E996" s="297"/>
      <c r="F996" s="297"/>
      <c r="G996" s="298">
        <v>2.58</v>
      </c>
    </row>
    <row r="997" spans="1:7" x14ac:dyDescent="0.2">
      <c r="A997" s="296" t="s">
        <v>220</v>
      </c>
      <c r="B997" s="297"/>
      <c r="C997" s="297"/>
      <c r="D997" s="297"/>
      <c r="E997" s="297"/>
      <c r="F997" s="297"/>
      <c r="G997" s="299">
        <f>ROUND(G992+G996,2)</f>
        <v>6.24</v>
      </c>
    </row>
    <row r="998" spans="1:7" x14ac:dyDescent="0.2">
      <c r="A998" s="296" t="s">
        <v>221</v>
      </c>
      <c r="B998" s="297"/>
      <c r="C998" s="297"/>
      <c r="D998" s="297"/>
      <c r="E998" s="297"/>
      <c r="F998" s="297"/>
      <c r="G998" s="298">
        <v>117</v>
      </c>
    </row>
    <row r="999" spans="1:7" x14ac:dyDescent="0.2">
      <c r="A999" s="296" t="s">
        <v>222</v>
      </c>
      <c r="B999" s="297"/>
      <c r="C999" s="297"/>
      <c r="D999" s="297"/>
      <c r="E999" s="297"/>
      <c r="F999" s="297"/>
      <c r="G999" s="299">
        <f>ROUND(G997*G998,2)</f>
        <v>730.08</v>
      </c>
    </row>
    <row r="1000" spans="1:7" x14ac:dyDescent="0.2">
      <c r="A1000" s="300"/>
      <c r="B1000" s="301"/>
      <c r="C1000" s="301"/>
      <c r="D1000" s="301"/>
      <c r="E1000" s="301"/>
      <c r="F1000" s="301"/>
      <c r="G1000" s="302"/>
    </row>
    <row r="1001" spans="1:7" x14ac:dyDescent="0.2">
      <c r="A1001" s="287" t="s">
        <v>504</v>
      </c>
      <c r="B1001" s="288" t="s">
        <v>464</v>
      </c>
      <c r="C1001" s="288"/>
      <c r="D1001" s="288"/>
      <c r="E1001" s="288"/>
      <c r="F1001" s="288"/>
      <c r="G1001" s="289"/>
    </row>
    <row r="1002" spans="1:7" ht="76.5" x14ac:dyDescent="0.2">
      <c r="A1002" s="287" t="s">
        <v>465</v>
      </c>
      <c r="B1002" s="290" t="s">
        <v>466</v>
      </c>
      <c r="C1002" s="291" t="s">
        <v>207</v>
      </c>
      <c r="D1002" s="291" t="s">
        <v>37</v>
      </c>
      <c r="E1002" s="292"/>
      <c r="F1002" s="283"/>
      <c r="G1002" s="293"/>
    </row>
    <row r="1003" spans="1:7" ht="63.75" x14ac:dyDescent="0.2">
      <c r="A1003" s="294" t="s">
        <v>1151</v>
      </c>
      <c r="B1003" s="284" t="s">
        <v>1152</v>
      </c>
      <c r="C1003" s="295" t="s">
        <v>207</v>
      </c>
      <c r="D1003" s="295" t="s">
        <v>38</v>
      </c>
      <c r="E1003" s="292">
        <v>3.04E-2</v>
      </c>
      <c r="F1003" s="283">
        <v>636.45000000000005</v>
      </c>
      <c r="G1003" s="293">
        <v>19.350000000000001</v>
      </c>
    </row>
    <row r="1004" spans="1:7" x14ac:dyDescent="0.2">
      <c r="A1004" s="294" t="s">
        <v>288</v>
      </c>
      <c r="B1004" s="284" t="s">
        <v>289</v>
      </c>
      <c r="C1004" s="295" t="s">
        <v>207</v>
      </c>
      <c r="D1004" s="295" t="s">
        <v>210</v>
      </c>
      <c r="E1004" s="292">
        <v>0.47239999999999999</v>
      </c>
      <c r="F1004" s="283">
        <v>21.66</v>
      </c>
      <c r="G1004" s="293">
        <v>10.23</v>
      </c>
    </row>
    <row r="1005" spans="1:7" ht="25.5" x14ac:dyDescent="0.2">
      <c r="A1005" s="294" t="s">
        <v>246</v>
      </c>
      <c r="B1005" s="284" t="s">
        <v>247</v>
      </c>
      <c r="C1005" s="295" t="s">
        <v>207</v>
      </c>
      <c r="D1005" s="295" t="s">
        <v>210</v>
      </c>
      <c r="E1005" s="292">
        <v>0.23619999999999999</v>
      </c>
      <c r="F1005" s="283">
        <v>19.41</v>
      </c>
      <c r="G1005" s="293">
        <v>4.59</v>
      </c>
    </row>
    <row r="1006" spans="1:7" x14ac:dyDescent="0.2">
      <c r="A1006" s="296" t="s">
        <v>213</v>
      </c>
      <c r="B1006" s="297"/>
      <c r="C1006" s="297"/>
      <c r="D1006" s="297"/>
      <c r="E1006" s="297"/>
      <c r="F1006" s="297"/>
      <c r="G1006" s="298">
        <v>11.7</v>
      </c>
    </row>
    <row r="1007" spans="1:7" x14ac:dyDescent="0.2">
      <c r="A1007" s="296" t="s">
        <v>214</v>
      </c>
      <c r="B1007" s="297"/>
      <c r="C1007" s="297"/>
      <c r="D1007" s="297"/>
      <c r="E1007" s="297"/>
      <c r="F1007" s="297"/>
      <c r="G1007" s="298">
        <v>22.459999999999997</v>
      </c>
    </row>
    <row r="1008" spans="1:7" x14ac:dyDescent="0.2">
      <c r="A1008" s="296" t="s">
        <v>215</v>
      </c>
      <c r="B1008" s="297"/>
      <c r="C1008" s="297"/>
      <c r="D1008" s="297"/>
      <c r="E1008" s="297"/>
      <c r="F1008" s="297"/>
      <c r="G1008" s="299">
        <v>34.159999999999997</v>
      </c>
    </row>
    <row r="1009" spans="1:7" x14ac:dyDescent="0.2">
      <c r="A1009" s="296" t="s">
        <v>2158</v>
      </c>
      <c r="B1009" s="297"/>
      <c r="C1009" s="297"/>
      <c r="D1009" s="297"/>
      <c r="E1009" s="297"/>
      <c r="F1009" s="297"/>
      <c r="G1009" s="298">
        <v>13.46</v>
      </c>
    </row>
    <row r="1010" spans="1:7" x14ac:dyDescent="0.2">
      <c r="A1010" s="296" t="s">
        <v>217</v>
      </c>
      <c r="B1010" s="297"/>
      <c r="C1010" s="297"/>
      <c r="D1010" s="297"/>
      <c r="E1010" s="297"/>
      <c r="F1010" s="297"/>
      <c r="G1010" s="298">
        <v>10</v>
      </c>
    </row>
    <row r="1011" spans="1:7" x14ac:dyDescent="0.2">
      <c r="A1011" s="296" t="s">
        <v>218</v>
      </c>
      <c r="B1011" s="297"/>
      <c r="C1011" s="297"/>
      <c r="D1011" s="297"/>
      <c r="E1011" s="297"/>
      <c r="F1011" s="297"/>
      <c r="G1011" s="298">
        <v>0</v>
      </c>
    </row>
    <row r="1012" spans="1:7" x14ac:dyDescent="0.2">
      <c r="A1012" s="296" t="s">
        <v>219</v>
      </c>
      <c r="B1012" s="297"/>
      <c r="C1012" s="297"/>
      <c r="D1012" s="297"/>
      <c r="E1012" s="297"/>
      <c r="F1012" s="297"/>
      <c r="G1012" s="298">
        <v>23.46</v>
      </c>
    </row>
    <row r="1013" spans="1:7" x14ac:dyDescent="0.2">
      <c r="A1013" s="296" t="s">
        <v>220</v>
      </c>
      <c r="B1013" s="297"/>
      <c r="C1013" s="297"/>
      <c r="D1013" s="297"/>
      <c r="E1013" s="297"/>
      <c r="F1013" s="297"/>
      <c r="G1013" s="299">
        <f>ROUND(G1008+G1012,2)</f>
        <v>57.62</v>
      </c>
    </row>
    <row r="1014" spans="1:7" x14ac:dyDescent="0.2">
      <c r="A1014" s="296" t="s">
        <v>221</v>
      </c>
      <c r="B1014" s="297"/>
      <c r="C1014" s="297"/>
      <c r="D1014" s="297"/>
      <c r="E1014" s="297"/>
      <c r="F1014" s="297"/>
      <c r="G1014" s="298">
        <v>33</v>
      </c>
    </row>
    <row r="1015" spans="1:7" x14ac:dyDescent="0.2">
      <c r="A1015" s="296" t="s">
        <v>222</v>
      </c>
      <c r="B1015" s="297"/>
      <c r="C1015" s="297"/>
      <c r="D1015" s="297"/>
      <c r="E1015" s="297"/>
      <c r="F1015" s="297"/>
      <c r="G1015" s="299">
        <f>ROUND(G1013*G1014,2)</f>
        <v>1901.46</v>
      </c>
    </row>
    <row r="1016" spans="1:7" x14ac:dyDescent="0.2">
      <c r="A1016" s="300"/>
      <c r="B1016" s="301"/>
      <c r="C1016" s="301"/>
      <c r="D1016" s="301"/>
      <c r="E1016" s="301"/>
      <c r="F1016" s="301"/>
      <c r="G1016" s="302"/>
    </row>
    <row r="1017" spans="1:7" ht="102" x14ac:dyDescent="0.2">
      <c r="A1017" s="287" t="s">
        <v>473</v>
      </c>
      <c r="B1017" s="290" t="s">
        <v>474</v>
      </c>
      <c r="C1017" s="291" t="s">
        <v>207</v>
      </c>
      <c r="D1017" s="291" t="s">
        <v>37</v>
      </c>
      <c r="E1017" s="292"/>
      <c r="F1017" s="283"/>
      <c r="G1017" s="293"/>
    </row>
    <row r="1018" spans="1:7" ht="76.5" x14ac:dyDescent="0.2">
      <c r="A1018" s="294" t="s">
        <v>1081</v>
      </c>
      <c r="B1018" s="284" t="s">
        <v>1082</v>
      </c>
      <c r="C1018" s="295" t="s">
        <v>207</v>
      </c>
      <c r="D1018" s="295" t="s">
        <v>38</v>
      </c>
      <c r="E1018" s="292">
        <v>3.04E-2</v>
      </c>
      <c r="F1018" s="283">
        <v>522.61</v>
      </c>
      <c r="G1018" s="293">
        <v>15.89</v>
      </c>
    </row>
    <row r="1019" spans="1:7" x14ac:dyDescent="0.2">
      <c r="A1019" s="294" t="s">
        <v>288</v>
      </c>
      <c r="B1019" s="284" t="s">
        <v>289</v>
      </c>
      <c r="C1019" s="295" t="s">
        <v>207</v>
      </c>
      <c r="D1019" s="295" t="s">
        <v>210</v>
      </c>
      <c r="E1019" s="292">
        <v>0.374</v>
      </c>
      <c r="F1019" s="283">
        <v>21.66</v>
      </c>
      <c r="G1019" s="293">
        <v>8.1</v>
      </c>
    </row>
    <row r="1020" spans="1:7" ht="25.5" x14ac:dyDescent="0.2">
      <c r="A1020" s="294" t="s">
        <v>246</v>
      </c>
      <c r="B1020" s="284" t="s">
        <v>247</v>
      </c>
      <c r="C1020" s="295" t="s">
        <v>207</v>
      </c>
      <c r="D1020" s="295" t="s">
        <v>210</v>
      </c>
      <c r="E1020" s="292">
        <v>0.187</v>
      </c>
      <c r="F1020" s="283">
        <v>19.41</v>
      </c>
      <c r="G1020" s="293">
        <v>3.63</v>
      </c>
    </row>
    <row r="1021" spans="1:7" x14ac:dyDescent="0.2">
      <c r="A1021" s="296" t="s">
        <v>213</v>
      </c>
      <c r="B1021" s="297"/>
      <c r="C1021" s="297"/>
      <c r="D1021" s="297"/>
      <c r="E1021" s="297"/>
      <c r="F1021" s="297"/>
      <c r="G1021" s="298">
        <v>8.1999999999999993</v>
      </c>
    </row>
    <row r="1022" spans="1:7" x14ac:dyDescent="0.2">
      <c r="A1022" s="296" t="s">
        <v>214</v>
      </c>
      <c r="B1022" s="297"/>
      <c r="C1022" s="297"/>
      <c r="D1022" s="297"/>
      <c r="E1022" s="297"/>
      <c r="F1022" s="297"/>
      <c r="G1022" s="298">
        <v>19.420000000000002</v>
      </c>
    </row>
    <row r="1023" spans="1:7" x14ac:dyDescent="0.2">
      <c r="A1023" s="296" t="s">
        <v>215</v>
      </c>
      <c r="B1023" s="297"/>
      <c r="C1023" s="297"/>
      <c r="D1023" s="297"/>
      <c r="E1023" s="297"/>
      <c r="F1023" s="297"/>
      <c r="G1023" s="299">
        <v>27.62</v>
      </c>
    </row>
    <row r="1024" spans="1:7" x14ac:dyDescent="0.2">
      <c r="A1024" s="296" t="s">
        <v>2158</v>
      </c>
      <c r="B1024" s="297"/>
      <c r="C1024" s="297"/>
      <c r="D1024" s="297"/>
      <c r="E1024" s="297"/>
      <c r="F1024" s="297"/>
      <c r="G1024" s="298">
        <v>9.4299999999999962</v>
      </c>
    </row>
    <row r="1025" spans="1:7" x14ac:dyDescent="0.2">
      <c r="A1025" s="296" t="s">
        <v>217</v>
      </c>
      <c r="B1025" s="297"/>
      <c r="C1025" s="297"/>
      <c r="D1025" s="297"/>
      <c r="E1025" s="297"/>
      <c r="F1025" s="297"/>
      <c r="G1025" s="298">
        <v>7.78</v>
      </c>
    </row>
    <row r="1026" spans="1:7" x14ac:dyDescent="0.2">
      <c r="A1026" s="296" t="s">
        <v>218</v>
      </c>
      <c r="B1026" s="297"/>
      <c r="C1026" s="297"/>
      <c r="D1026" s="297"/>
      <c r="E1026" s="297"/>
      <c r="F1026" s="297"/>
      <c r="G1026" s="298">
        <v>0</v>
      </c>
    </row>
    <row r="1027" spans="1:7" x14ac:dyDescent="0.2">
      <c r="A1027" s="296" t="s">
        <v>219</v>
      </c>
      <c r="B1027" s="297"/>
      <c r="C1027" s="297"/>
      <c r="D1027" s="297"/>
      <c r="E1027" s="297"/>
      <c r="F1027" s="297"/>
      <c r="G1027" s="298">
        <v>17.209999999999997</v>
      </c>
    </row>
    <row r="1028" spans="1:7" x14ac:dyDescent="0.2">
      <c r="A1028" s="296" t="s">
        <v>220</v>
      </c>
      <c r="B1028" s="297"/>
      <c r="C1028" s="297"/>
      <c r="D1028" s="297"/>
      <c r="E1028" s="297"/>
      <c r="F1028" s="297"/>
      <c r="G1028" s="299">
        <f>ROUND(G1023+G1027,2)</f>
        <v>44.83</v>
      </c>
    </row>
    <row r="1029" spans="1:7" x14ac:dyDescent="0.2">
      <c r="A1029" s="296" t="s">
        <v>221</v>
      </c>
      <c r="B1029" s="297"/>
      <c r="C1029" s="297"/>
      <c r="D1029" s="297"/>
      <c r="E1029" s="297"/>
      <c r="F1029" s="297"/>
      <c r="G1029" s="298">
        <v>84</v>
      </c>
    </row>
    <row r="1030" spans="1:7" x14ac:dyDescent="0.2">
      <c r="A1030" s="296" t="s">
        <v>222</v>
      </c>
      <c r="B1030" s="297"/>
      <c r="C1030" s="297"/>
      <c r="D1030" s="297"/>
      <c r="E1030" s="297"/>
      <c r="F1030" s="297"/>
      <c r="G1030" s="299">
        <f>ROUND(G1028*G1029,2)</f>
        <v>3765.72</v>
      </c>
    </row>
    <row r="1031" spans="1:7" x14ac:dyDescent="0.2">
      <c r="A1031" s="300"/>
      <c r="B1031" s="301"/>
      <c r="C1031" s="301"/>
      <c r="D1031" s="301"/>
      <c r="E1031" s="301"/>
      <c r="F1031" s="301"/>
      <c r="G1031" s="302"/>
    </row>
    <row r="1032" spans="1:7" x14ac:dyDescent="0.2">
      <c r="A1032" s="287" t="s">
        <v>1534</v>
      </c>
      <c r="B1032" s="288" t="s">
        <v>463</v>
      </c>
      <c r="C1032" s="288"/>
      <c r="D1032" s="288"/>
      <c r="E1032" s="288"/>
      <c r="F1032" s="288"/>
      <c r="G1032" s="289"/>
    </row>
    <row r="1033" spans="1:7" ht="51" x14ac:dyDescent="0.2">
      <c r="A1033" s="287" t="s">
        <v>475</v>
      </c>
      <c r="B1033" s="290" t="s">
        <v>476</v>
      </c>
      <c r="C1033" s="291" t="s">
        <v>207</v>
      </c>
      <c r="D1033" s="291" t="s">
        <v>37</v>
      </c>
      <c r="E1033" s="292"/>
      <c r="F1033" s="283"/>
      <c r="G1033" s="293"/>
    </row>
    <row r="1034" spans="1:7" x14ac:dyDescent="0.2">
      <c r="A1034" s="294" t="s">
        <v>288</v>
      </c>
      <c r="B1034" s="284" t="s">
        <v>289</v>
      </c>
      <c r="C1034" s="295" t="s">
        <v>207</v>
      </c>
      <c r="D1034" s="295" t="s">
        <v>210</v>
      </c>
      <c r="E1034" s="292">
        <v>0.6</v>
      </c>
      <c r="F1034" s="283">
        <v>21.66</v>
      </c>
      <c r="G1034" s="293">
        <v>12.99</v>
      </c>
    </row>
    <row r="1035" spans="1:7" ht="25.5" x14ac:dyDescent="0.2">
      <c r="A1035" s="294" t="s">
        <v>246</v>
      </c>
      <c r="B1035" s="284" t="s">
        <v>247</v>
      </c>
      <c r="C1035" s="295" t="s">
        <v>207</v>
      </c>
      <c r="D1035" s="295" t="s">
        <v>210</v>
      </c>
      <c r="E1035" s="292">
        <v>0.4</v>
      </c>
      <c r="F1035" s="283">
        <v>19.41</v>
      </c>
      <c r="G1035" s="293">
        <v>7.76</v>
      </c>
    </row>
    <row r="1036" spans="1:7" ht="38.25" x14ac:dyDescent="0.2">
      <c r="A1036" s="294" t="s">
        <v>1153</v>
      </c>
      <c r="B1036" s="284" t="s">
        <v>1154</v>
      </c>
      <c r="C1036" s="295" t="s">
        <v>224</v>
      </c>
      <c r="D1036" s="295" t="s">
        <v>39</v>
      </c>
      <c r="E1036" s="292">
        <v>0.45</v>
      </c>
      <c r="F1036" s="283">
        <v>7.39</v>
      </c>
      <c r="G1036" s="293">
        <v>3.33</v>
      </c>
    </row>
    <row r="1037" spans="1:7" ht="38.25" x14ac:dyDescent="0.2">
      <c r="A1037" s="294" t="s">
        <v>1155</v>
      </c>
      <c r="B1037" s="284" t="s">
        <v>1156</v>
      </c>
      <c r="C1037" s="295" t="s">
        <v>224</v>
      </c>
      <c r="D1037" s="295" t="s">
        <v>39</v>
      </c>
      <c r="E1037" s="292">
        <v>4.4000000000000004</v>
      </c>
      <c r="F1037" s="283">
        <v>0.87</v>
      </c>
      <c r="G1037" s="293">
        <v>3.83</v>
      </c>
    </row>
    <row r="1038" spans="1:7" ht="51" x14ac:dyDescent="0.2">
      <c r="A1038" s="294" t="s">
        <v>1157</v>
      </c>
      <c r="B1038" s="284" t="s">
        <v>1158</v>
      </c>
      <c r="C1038" s="295" t="s">
        <v>224</v>
      </c>
      <c r="D1038" s="295" t="s">
        <v>37</v>
      </c>
      <c r="E1038" s="292">
        <v>1.1000000000000001</v>
      </c>
      <c r="F1038" s="283">
        <v>61.89</v>
      </c>
      <c r="G1038" s="293">
        <v>68.08</v>
      </c>
    </row>
    <row r="1039" spans="1:7" x14ac:dyDescent="0.2">
      <c r="A1039" s="296" t="s">
        <v>213</v>
      </c>
      <c r="B1039" s="297"/>
      <c r="C1039" s="297"/>
      <c r="D1039" s="297"/>
      <c r="E1039" s="297"/>
      <c r="F1039" s="297"/>
      <c r="G1039" s="298">
        <v>11.5</v>
      </c>
    </row>
    <row r="1040" spans="1:7" x14ac:dyDescent="0.2">
      <c r="A1040" s="296" t="s">
        <v>214</v>
      </c>
      <c r="B1040" s="297"/>
      <c r="C1040" s="297"/>
      <c r="D1040" s="297"/>
      <c r="E1040" s="297"/>
      <c r="F1040" s="297"/>
      <c r="G1040" s="298">
        <v>84.49</v>
      </c>
    </row>
    <row r="1041" spans="1:7" x14ac:dyDescent="0.2">
      <c r="A1041" s="296" t="s">
        <v>215</v>
      </c>
      <c r="B1041" s="297"/>
      <c r="C1041" s="297"/>
      <c r="D1041" s="297"/>
      <c r="E1041" s="297"/>
      <c r="F1041" s="297"/>
      <c r="G1041" s="299">
        <v>95.99</v>
      </c>
    </row>
    <row r="1042" spans="1:7" x14ac:dyDescent="0.2">
      <c r="A1042" s="296" t="s">
        <v>2158</v>
      </c>
      <c r="B1042" s="297"/>
      <c r="C1042" s="297"/>
      <c r="D1042" s="297"/>
      <c r="E1042" s="297"/>
      <c r="F1042" s="297"/>
      <c r="G1042" s="298">
        <v>13.23</v>
      </c>
    </row>
    <row r="1043" spans="1:7" x14ac:dyDescent="0.2">
      <c r="A1043" s="296" t="s">
        <v>217</v>
      </c>
      <c r="B1043" s="297"/>
      <c r="C1043" s="297"/>
      <c r="D1043" s="297"/>
      <c r="E1043" s="297"/>
      <c r="F1043" s="297"/>
      <c r="G1043" s="298">
        <v>22.94</v>
      </c>
    </row>
    <row r="1044" spans="1:7" x14ac:dyDescent="0.2">
      <c r="A1044" s="296" t="s">
        <v>218</v>
      </c>
      <c r="B1044" s="297"/>
      <c r="C1044" s="297"/>
      <c r="D1044" s="297"/>
      <c r="E1044" s="297"/>
      <c r="F1044" s="297"/>
      <c r="G1044" s="298">
        <v>0</v>
      </c>
    </row>
    <row r="1045" spans="1:7" x14ac:dyDescent="0.2">
      <c r="A1045" s="296" t="s">
        <v>219</v>
      </c>
      <c r="B1045" s="297"/>
      <c r="C1045" s="297"/>
      <c r="D1045" s="297"/>
      <c r="E1045" s="297"/>
      <c r="F1045" s="297"/>
      <c r="G1045" s="298">
        <v>36.17</v>
      </c>
    </row>
    <row r="1046" spans="1:7" x14ac:dyDescent="0.2">
      <c r="A1046" s="296" t="s">
        <v>220</v>
      </c>
      <c r="B1046" s="297"/>
      <c r="C1046" s="297"/>
      <c r="D1046" s="297"/>
      <c r="E1046" s="297"/>
      <c r="F1046" s="297"/>
      <c r="G1046" s="299">
        <f>ROUND(G1041+G1045,2)</f>
        <v>132.16</v>
      </c>
    </row>
    <row r="1047" spans="1:7" x14ac:dyDescent="0.2">
      <c r="A1047" s="296" t="s">
        <v>221</v>
      </c>
      <c r="B1047" s="297"/>
      <c r="C1047" s="297"/>
      <c r="D1047" s="297"/>
      <c r="E1047" s="297"/>
      <c r="F1047" s="297"/>
      <c r="G1047" s="298">
        <v>84</v>
      </c>
    </row>
    <row r="1048" spans="1:7" x14ac:dyDescent="0.2">
      <c r="A1048" s="296" t="s">
        <v>222</v>
      </c>
      <c r="B1048" s="297"/>
      <c r="C1048" s="297"/>
      <c r="D1048" s="297"/>
      <c r="E1048" s="297"/>
      <c r="F1048" s="297"/>
      <c r="G1048" s="299">
        <f>ROUND(G1046*G1047,2)</f>
        <v>11101.44</v>
      </c>
    </row>
    <row r="1049" spans="1:7" x14ac:dyDescent="0.2">
      <c r="A1049" s="300"/>
      <c r="B1049" s="301"/>
      <c r="C1049" s="301"/>
      <c r="D1049" s="301"/>
      <c r="E1049" s="301"/>
      <c r="F1049" s="301"/>
      <c r="G1049" s="302"/>
    </row>
    <row r="1050" spans="1:7" x14ac:dyDescent="0.2">
      <c r="A1050" s="287" t="s">
        <v>477</v>
      </c>
      <c r="B1050" s="290" t="s">
        <v>478</v>
      </c>
      <c r="C1050" s="291" t="s">
        <v>207</v>
      </c>
      <c r="D1050" s="291" t="s">
        <v>40</v>
      </c>
      <c r="E1050" s="292"/>
      <c r="F1050" s="283"/>
      <c r="G1050" s="293"/>
    </row>
    <row r="1051" spans="1:7" x14ac:dyDescent="0.2">
      <c r="A1051" s="294" t="s">
        <v>288</v>
      </c>
      <c r="B1051" s="284" t="s">
        <v>289</v>
      </c>
      <c r="C1051" s="295" t="s">
        <v>207</v>
      </c>
      <c r="D1051" s="295" t="s">
        <v>210</v>
      </c>
      <c r="E1051" s="292">
        <v>0.4</v>
      </c>
      <c r="F1051" s="283">
        <v>21.66</v>
      </c>
      <c r="G1051" s="293">
        <v>8.66</v>
      </c>
    </row>
    <row r="1052" spans="1:7" ht="25.5" x14ac:dyDescent="0.2">
      <c r="A1052" s="294" t="s">
        <v>246</v>
      </c>
      <c r="B1052" s="284" t="s">
        <v>247</v>
      </c>
      <c r="C1052" s="295" t="s">
        <v>207</v>
      </c>
      <c r="D1052" s="295" t="s">
        <v>210</v>
      </c>
      <c r="E1052" s="292">
        <v>0.3</v>
      </c>
      <c r="F1052" s="283">
        <v>19.41</v>
      </c>
      <c r="G1052" s="293">
        <v>5.82</v>
      </c>
    </row>
    <row r="1053" spans="1:7" ht="38.25" x14ac:dyDescent="0.2">
      <c r="A1053" s="294" t="s">
        <v>1159</v>
      </c>
      <c r="B1053" s="284" t="s">
        <v>1160</v>
      </c>
      <c r="C1053" s="295" t="s">
        <v>224</v>
      </c>
      <c r="D1053" s="295" t="s">
        <v>40</v>
      </c>
      <c r="E1053" s="292">
        <v>1.05</v>
      </c>
      <c r="F1053" s="283">
        <v>6.19</v>
      </c>
      <c r="G1053" s="293">
        <v>6.5</v>
      </c>
    </row>
    <row r="1054" spans="1:7" x14ac:dyDescent="0.2">
      <c r="A1054" s="296" t="s">
        <v>213</v>
      </c>
      <c r="B1054" s="297"/>
      <c r="C1054" s="297"/>
      <c r="D1054" s="297"/>
      <c r="E1054" s="297"/>
      <c r="F1054" s="297"/>
      <c r="G1054" s="298">
        <v>8.01</v>
      </c>
    </row>
    <row r="1055" spans="1:7" x14ac:dyDescent="0.2">
      <c r="A1055" s="296" t="s">
        <v>214</v>
      </c>
      <c r="B1055" s="297"/>
      <c r="C1055" s="297"/>
      <c r="D1055" s="297"/>
      <c r="E1055" s="297"/>
      <c r="F1055" s="297"/>
      <c r="G1055" s="298">
        <v>12.979999999999999</v>
      </c>
    </row>
    <row r="1056" spans="1:7" x14ac:dyDescent="0.2">
      <c r="A1056" s="296" t="s">
        <v>215</v>
      </c>
      <c r="B1056" s="297"/>
      <c r="C1056" s="297"/>
      <c r="D1056" s="297"/>
      <c r="E1056" s="297"/>
      <c r="F1056" s="297"/>
      <c r="G1056" s="299">
        <v>20.99</v>
      </c>
    </row>
    <row r="1057" spans="1:7" x14ac:dyDescent="0.2">
      <c r="A1057" s="296" t="s">
        <v>2158</v>
      </c>
      <c r="B1057" s="297"/>
      <c r="C1057" s="297"/>
      <c r="D1057" s="297"/>
      <c r="E1057" s="297"/>
      <c r="F1057" s="297"/>
      <c r="G1057" s="298">
        <v>9.2100000000000009</v>
      </c>
    </row>
    <row r="1058" spans="1:7" x14ac:dyDescent="0.2">
      <c r="A1058" s="296" t="s">
        <v>217</v>
      </c>
      <c r="B1058" s="297"/>
      <c r="C1058" s="297"/>
      <c r="D1058" s="297"/>
      <c r="E1058" s="297"/>
      <c r="F1058" s="297"/>
      <c r="G1058" s="298">
        <v>6.34</v>
      </c>
    </row>
    <row r="1059" spans="1:7" x14ac:dyDescent="0.2">
      <c r="A1059" s="296" t="s">
        <v>218</v>
      </c>
      <c r="B1059" s="297"/>
      <c r="C1059" s="297"/>
      <c r="D1059" s="297"/>
      <c r="E1059" s="297"/>
      <c r="F1059" s="297"/>
      <c r="G1059" s="298">
        <v>0</v>
      </c>
    </row>
    <row r="1060" spans="1:7" x14ac:dyDescent="0.2">
      <c r="A1060" s="296" t="s">
        <v>219</v>
      </c>
      <c r="B1060" s="297"/>
      <c r="C1060" s="297"/>
      <c r="D1060" s="297"/>
      <c r="E1060" s="297"/>
      <c r="F1060" s="297"/>
      <c r="G1060" s="298">
        <v>15.55</v>
      </c>
    </row>
    <row r="1061" spans="1:7" x14ac:dyDescent="0.2">
      <c r="A1061" s="296" t="s">
        <v>220</v>
      </c>
      <c r="B1061" s="297"/>
      <c r="C1061" s="297"/>
      <c r="D1061" s="297"/>
      <c r="E1061" s="297"/>
      <c r="F1061" s="297"/>
      <c r="G1061" s="299">
        <f>ROUND(G1056+G1060,2)</f>
        <v>36.54</v>
      </c>
    </row>
    <row r="1062" spans="1:7" x14ac:dyDescent="0.2">
      <c r="A1062" s="296" t="s">
        <v>221</v>
      </c>
      <c r="B1062" s="297"/>
      <c r="C1062" s="297"/>
      <c r="D1062" s="297"/>
      <c r="E1062" s="297"/>
      <c r="F1062" s="297"/>
      <c r="G1062" s="298">
        <v>41.5</v>
      </c>
    </row>
    <row r="1063" spans="1:7" x14ac:dyDescent="0.2">
      <c r="A1063" s="296" t="s">
        <v>222</v>
      </c>
      <c r="B1063" s="297"/>
      <c r="C1063" s="297"/>
      <c r="D1063" s="297"/>
      <c r="E1063" s="297"/>
      <c r="F1063" s="297"/>
      <c r="G1063" s="299">
        <f>ROUND(G1061*G1062,2)</f>
        <v>1516.41</v>
      </c>
    </row>
    <row r="1064" spans="1:7" x14ac:dyDescent="0.2">
      <c r="A1064" s="300"/>
      <c r="B1064" s="301"/>
      <c r="C1064" s="301"/>
      <c r="D1064" s="301"/>
      <c r="E1064" s="301"/>
      <c r="F1064" s="301"/>
      <c r="G1064" s="302"/>
    </row>
    <row r="1065" spans="1:7" x14ac:dyDescent="0.2">
      <c r="A1065" s="287">
        <v>13</v>
      </c>
      <c r="B1065" s="288" t="s">
        <v>479</v>
      </c>
      <c r="C1065" s="288"/>
      <c r="D1065" s="288"/>
      <c r="E1065" s="288"/>
      <c r="F1065" s="288"/>
      <c r="G1065" s="289"/>
    </row>
    <row r="1066" spans="1:7" x14ac:dyDescent="0.2">
      <c r="A1066" s="287" t="s">
        <v>508</v>
      </c>
      <c r="B1066" s="288" t="s">
        <v>467</v>
      </c>
      <c r="C1066" s="288"/>
      <c r="D1066" s="288"/>
      <c r="E1066" s="288"/>
      <c r="F1066" s="288"/>
      <c r="G1066" s="289"/>
    </row>
    <row r="1067" spans="1:7" ht="63.75" x14ac:dyDescent="0.2">
      <c r="A1067" s="287" t="s">
        <v>468</v>
      </c>
      <c r="B1067" s="290" t="s">
        <v>469</v>
      </c>
      <c r="C1067" s="291" t="s">
        <v>207</v>
      </c>
      <c r="D1067" s="291" t="s">
        <v>37</v>
      </c>
      <c r="E1067" s="292"/>
      <c r="F1067" s="283"/>
      <c r="G1067" s="293"/>
    </row>
    <row r="1068" spans="1:7" ht="63.75" x14ac:dyDescent="0.2">
      <c r="A1068" s="294" t="s">
        <v>1149</v>
      </c>
      <c r="B1068" s="284" t="s">
        <v>1150</v>
      </c>
      <c r="C1068" s="295" t="s">
        <v>207</v>
      </c>
      <c r="D1068" s="295" t="s">
        <v>38</v>
      </c>
      <c r="E1068" s="292">
        <v>3.7000000000000002E-3</v>
      </c>
      <c r="F1068" s="283">
        <v>458.09</v>
      </c>
      <c r="G1068" s="293">
        <v>1.69</v>
      </c>
    </row>
    <row r="1069" spans="1:7" x14ac:dyDescent="0.2">
      <c r="A1069" s="294" t="s">
        <v>288</v>
      </c>
      <c r="B1069" s="284" t="s">
        <v>289</v>
      </c>
      <c r="C1069" s="295" t="s">
        <v>207</v>
      </c>
      <c r="D1069" s="295" t="s">
        <v>210</v>
      </c>
      <c r="E1069" s="292">
        <v>6.8099999999999994E-2</v>
      </c>
      <c r="F1069" s="283">
        <v>21.66</v>
      </c>
      <c r="G1069" s="293">
        <v>1.47</v>
      </c>
    </row>
    <row r="1070" spans="1:7" ht="25.5" x14ac:dyDescent="0.2">
      <c r="A1070" s="294" t="s">
        <v>246</v>
      </c>
      <c r="B1070" s="284" t="s">
        <v>247</v>
      </c>
      <c r="C1070" s="295" t="s">
        <v>207</v>
      </c>
      <c r="D1070" s="295" t="s">
        <v>210</v>
      </c>
      <c r="E1070" s="292">
        <v>2.5499999999999998E-2</v>
      </c>
      <c r="F1070" s="283">
        <v>19.41</v>
      </c>
      <c r="G1070" s="293">
        <v>0.5</v>
      </c>
    </row>
    <row r="1071" spans="1:7" x14ac:dyDescent="0.2">
      <c r="A1071" s="296" t="s">
        <v>213</v>
      </c>
      <c r="B1071" s="297"/>
      <c r="C1071" s="297"/>
      <c r="D1071" s="297"/>
      <c r="E1071" s="297"/>
      <c r="F1071" s="297"/>
      <c r="G1071" s="298">
        <v>1.3</v>
      </c>
    </row>
    <row r="1072" spans="1:7" x14ac:dyDescent="0.2">
      <c r="A1072" s="296" t="s">
        <v>214</v>
      </c>
      <c r="B1072" s="297"/>
      <c r="C1072" s="297"/>
      <c r="D1072" s="297"/>
      <c r="E1072" s="297"/>
      <c r="F1072" s="297"/>
      <c r="G1072" s="298">
        <v>2.3600000000000003</v>
      </c>
    </row>
    <row r="1073" spans="1:7" x14ac:dyDescent="0.2">
      <c r="A1073" s="296" t="s">
        <v>215</v>
      </c>
      <c r="B1073" s="297"/>
      <c r="C1073" s="297"/>
      <c r="D1073" s="297"/>
      <c r="E1073" s="297"/>
      <c r="F1073" s="297"/>
      <c r="G1073" s="299">
        <v>3.66</v>
      </c>
    </row>
    <row r="1074" spans="1:7" x14ac:dyDescent="0.2">
      <c r="A1074" s="296" t="s">
        <v>2158</v>
      </c>
      <c r="B1074" s="297"/>
      <c r="C1074" s="297"/>
      <c r="D1074" s="297"/>
      <c r="E1074" s="297"/>
      <c r="F1074" s="297"/>
      <c r="G1074" s="298">
        <v>1.4999999997764826</v>
      </c>
    </row>
    <row r="1075" spans="1:7" x14ac:dyDescent="0.2">
      <c r="A1075" s="296" t="s">
        <v>217</v>
      </c>
      <c r="B1075" s="297"/>
      <c r="C1075" s="297"/>
      <c r="D1075" s="297"/>
      <c r="E1075" s="297"/>
      <c r="F1075" s="297"/>
      <c r="G1075" s="298">
        <v>1.08</v>
      </c>
    </row>
    <row r="1076" spans="1:7" x14ac:dyDescent="0.2">
      <c r="A1076" s="296" t="s">
        <v>218</v>
      </c>
      <c r="B1076" s="297"/>
      <c r="C1076" s="297"/>
      <c r="D1076" s="297"/>
      <c r="E1076" s="297"/>
      <c r="F1076" s="297"/>
      <c r="G1076" s="298">
        <v>0</v>
      </c>
    </row>
    <row r="1077" spans="1:7" x14ac:dyDescent="0.2">
      <c r="A1077" s="296" t="s">
        <v>219</v>
      </c>
      <c r="B1077" s="297"/>
      <c r="C1077" s="297"/>
      <c r="D1077" s="297"/>
      <c r="E1077" s="297"/>
      <c r="F1077" s="297"/>
      <c r="G1077" s="298">
        <v>2.58</v>
      </c>
    </row>
    <row r="1078" spans="1:7" x14ac:dyDescent="0.2">
      <c r="A1078" s="296" t="s">
        <v>220</v>
      </c>
      <c r="B1078" s="297"/>
      <c r="C1078" s="297"/>
      <c r="D1078" s="297"/>
      <c r="E1078" s="297"/>
      <c r="F1078" s="297"/>
      <c r="G1078" s="299">
        <f>ROUND(G1073+G1077,2)</f>
        <v>6.24</v>
      </c>
    </row>
    <row r="1079" spans="1:7" x14ac:dyDescent="0.2">
      <c r="A1079" s="296" t="s">
        <v>221</v>
      </c>
      <c r="B1079" s="297"/>
      <c r="C1079" s="297"/>
      <c r="D1079" s="297"/>
      <c r="E1079" s="297"/>
      <c r="F1079" s="297"/>
      <c r="G1079" s="298">
        <v>180</v>
      </c>
    </row>
    <row r="1080" spans="1:7" x14ac:dyDescent="0.2">
      <c r="A1080" s="296" t="s">
        <v>222</v>
      </c>
      <c r="B1080" s="297"/>
      <c r="C1080" s="297"/>
      <c r="D1080" s="297"/>
      <c r="E1080" s="297"/>
      <c r="F1080" s="297"/>
      <c r="G1080" s="299">
        <f>ROUND(G1078*G1079,2)</f>
        <v>1123.2</v>
      </c>
    </row>
    <row r="1081" spans="1:7" x14ac:dyDescent="0.2">
      <c r="A1081" s="300"/>
      <c r="B1081" s="301"/>
      <c r="C1081" s="301"/>
      <c r="D1081" s="301"/>
      <c r="E1081" s="301"/>
      <c r="F1081" s="301"/>
      <c r="G1081" s="302"/>
    </row>
    <row r="1082" spans="1:7" x14ac:dyDescent="0.2">
      <c r="A1082" s="287" t="s">
        <v>512</v>
      </c>
      <c r="B1082" s="288" t="s">
        <v>464</v>
      </c>
      <c r="C1082" s="288"/>
      <c r="D1082" s="288"/>
      <c r="E1082" s="288"/>
      <c r="F1082" s="288"/>
      <c r="G1082" s="289"/>
    </row>
    <row r="1083" spans="1:7" ht="102" x14ac:dyDescent="0.2">
      <c r="A1083" s="287" t="s">
        <v>481</v>
      </c>
      <c r="B1083" s="290" t="s">
        <v>482</v>
      </c>
      <c r="C1083" s="291" t="s">
        <v>207</v>
      </c>
      <c r="D1083" s="291" t="s">
        <v>37</v>
      </c>
      <c r="E1083" s="292"/>
      <c r="F1083" s="283"/>
      <c r="G1083" s="293"/>
    </row>
    <row r="1084" spans="1:7" ht="76.5" x14ac:dyDescent="0.2">
      <c r="A1084" s="294" t="s">
        <v>1081</v>
      </c>
      <c r="B1084" s="284" t="s">
        <v>1082</v>
      </c>
      <c r="C1084" s="295" t="s">
        <v>207</v>
      </c>
      <c r="D1084" s="295" t="s">
        <v>38</v>
      </c>
      <c r="E1084" s="292">
        <v>3.9300000000000002E-2</v>
      </c>
      <c r="F1084" s="283">
        <v>522.61</v>
      </c>
      <c r="G1084" s="293">
        <v>20.54</v>
      </c>
    </row>
    <row r="1085" spans="1:7" x14ac:dyDescent="0.2">
      <c r="A1085" s="294" t="s">
        <v>288</v>
      </c>
      <c r="B1085" s="284" t="s">
        <v>289</v>
      </c>
      <c r="C1085" s="295" t="s">
        <v>207</v>
      </c>
      <c r="D1085" s="295" t="s">
        <v>210</v>
      </c>
      <c r="E1085" s="292">
        <v>1.2450000000000001</v>
      </c>
      <c r="F1085" s="283">
        <v>21.66</v>
      </c>
      <c r="G1085" s="293">
        <v>26.96</v>
      </c>
    </row>
    <row r="1086" spans="1:7" ht="25.5" x14ac:dyDescent="0.2">
      <c r="A1086" s="294" t="s">
        <v>246</v>
      </c>
      <c r="B1086" s="284" t="s">
        <v>247</v>
      </c>
      <c r="C1086" s="295" t="s">
        <v>207</v>
      </c>
      <c r="D1086" s="295" t="s">
        <v>210</v>
      </c>
      <c r="E1086" s="292">
        <v>1.2450000000000001</v>
      </c>
      <c r="F1086" s="283">
        <v>19.41</v>
      </c>
      <c r="G1086" s="293">
        <v>24.17</v>
      </c>
    </row>
    <row r="1087" spans="1:7" x14ac:dyDescent="0.2">
      <c r="A1087" s="296" t="s">
        <v>213</v>
      </c>
      <c r="B1087" s="297"/>
      <c r="C1087" s="297"/>
      <c r="D1087" s="297"/>
      <c r="E1087" s="297"/>
      <c r="F1087" s="297"/>
      <c r="G1087" s="298">
        <v>30.26</v>
      </c>
    </row>
    <row r="1088" spans="1:7" x14ac:dyDescent="0.2">
      <c r="A1088" s="296" t="s">
        <v>214</v>
      </c>
      <c r="B1088" s="297"/>
      <c r="C1088" s="297"/>
      <c r="D1088" s="297"/>
      <c r="E1088" s="297"/>
      <c r="F1088" s="297"/>
      <c r="G1088" s="298">
        <v>41.41</v>
      </c>
    </row>
    <row r="1089" spans="1:7" x14ac:dyDescent="0.2">
      <c r="A1089" s="296" t="s">
        <v>215</v>
      </c>
      <c r="B1089" s="297"/>
      <c r="C1089" s="297"/>
      <c r="D1089" s="297"/>
      <c r="E1089" s="297"/>
      <c r="F1089" s="297"/>
      <c r="G1089" s="299">
        <v>71.67</v>
      </c>
    </row>
    <row r="1090" spans="1:7" x14ac:dyDescent="0.2">
      <c r="A1090" s="296" t="s">
        <v>2158</v>
      </c>
      <c r="B1090" s="297"/>
      <c r="C1090" s="297"/>
      <c r="D1090" s="297"/>
      <c r="E1090" s="297"/>
      <c r="F1090" s="297"/>
      <c r="G1090" s="298">
        <v>34.800000000000011</v>
      </c>
    </row>
    <row r="1091" spans="1:7" x14ac:dyDescent="0.2">
      <c r="A1091" s="296" t="s">
        <v>217</v>
      </c>
      <c r="B1091" s="297"/>
      <c r="C1091" s="297"/>
      <c r="D1091" s="297"/>
      <c r="E1091" s="297"/>
      <c r="F1091" s="297"/>
      <c r="G1091" s="298">
        <v>22.36</v>
      </c>
    </row>
    <row r="1092" spans="1:7" x14ac:dyDescent="0.2">
      <c r="A1092" s="296" t="s">
        <v>218</v>
      </c>
      <c r="B1092" s="297"/>
      <c r="C1092" s="297"/>
      <c r="D1092" s="297"/>
      <c r="E1092" s="297"/>
      <c r="F1092" s="297"/>
      <c r="G1092" s="298">
        <v>0</v>
      </c>
    </row>
    <row r="1093" spans="1:7" x14ac:dyDescent="0.2">
      <c r="A1093" s="296" t="s">
        <v>219</v>
      </c>
      <c r="B1093" s="297"/>
      <c r="C1093" s="297"/>
      <c r="D1093" s="297"/>
      <c r="E1093" s="297"/>
      <c r="F1093" s="297"/>
      <c r="G1093" s="298">
        <v>57.160000000000011</v>
      </c>
    </row>
    <row r="1094" spans="1:7" x14ac:dyDescent="0.2">
      <c r="A1094" s="296" t="s">
        <v>220</v>
      </c>
      <c r="B1094" s="297"/>
      <c r="C1094" s="297"/>
      <c r="D1094" s="297"/>
      <c r="E1094" s="297"/>
      <c r="F1094" s="297"/>
      <c r="G1094" s="299">
        <f>ROUND(G1089+G1093,2)</f>
        <v>128.83000000000001</v>
      </c>
    </row>
    <row r="1095" spans="1:7" x14ac:dyDescent="0.2">
      <c r="A1095" s="296" t="s">
        <v>221</v>
      </c>
      <c r="B1095" s="297"/>
      <c r="C1095" s="297"/>
      <c r="D1095" s="297"/>
      <c r="E1095" s="297"/>
      <c r="F1095" s="297"/>
      <c r="G1095" s="298">
        <v>180</v>
      </c>
    </row>
    <row r="1096" spans="1:7" x14ac:dyDescent="0.2">
      <c r="A1096" s="296" t="s">
        <v>222</v>
      </c>
      <c r="B1096" s="297"/>
      <c r="C1096" s="297"/>
      <c r="D1096" s="297"/>
      <c r="E1096" s="297"/>
      <c r="F1096" s="297"/>
      <c r="G1096" s="299">
        <f>ROUND(G1094*G1095,2)</f>
        <v>23189.4</v>
      </c>
    </row>
    <row r="1097" spans="1:7" x14ac:dyDescent="0.2">
      <c r="A1097" s="300"/>
      <c r="B1097" s="301"/>
      <c r="C1097" s="301"/>
      <c r="D1097" s="301"/>
      <c r="E1097" s="301"/>
      <c r="F1097" s="301"/>
      <c r="G1097" s="302"/>
    </row>
    <row r="1098" spans="1:7" x14ac:dyDescent="0.2">
      <c r="A1098" s="287">
        <v>14</v>
      </c>
      <c r="B1098" s="288" t="s">
        <v>483</v>
      </c>
      <c r="C1098" s="288"/>
      <c r="D1098" s="288"/>
      <c r="E1098" s="288"/>
      <c r="F1098" s="288"/>
      <c r="G1098" s="289"/>
    </row>
    <row r="1099" spans="1:7" x14ac:dyDescent="0.2">
      <c r="A1099" s="287" t="s">
        <v>539</v>
      </c>
      <c r="B1099" s="288" t="s">
        <v>485</v>
      </c>
      <c r="C1099" s="288"/>
      <c r="D1099" s="288"/>
      <c r="E1099" s="288"/>
      <c r="F1099" s="288"/>
      <c r="G1099" s="289"/>
    </row>
    <row r="1100" spans="1:7" ht="38.25" x14ac:dyDescent="0.2">
      <c r="A1100" s="287" t="s">
        <v>1620</v>
      </c>
      <c r="B1100" s="290" t="s">
        <v>1621</v>
      </c>
      <c r="C1100" s="291" t="s">
        <v>207</v>
      </c>
      <c r="D1100" s="291" t="s">
        <v>37</v>
      </c>
      <c r="E1100" s="292"/>
      <c r="F1100" s="283"/>
      <c r="G1100" s="293"/>
    </row>
    <row r="1101" spans="1:7" ht="51" x14ac:dyDescent="0.2">
      <c r="A1101" s="294">
        <v>38546</v>
      </c>
      <c r="B1101" s="284" t="s">
        <v>1704</v>
      </c>
      <c r="C1101" s="295" t="s">
        <v>224</v>
      </c>
      <c r="D1101" s="295" t="s">
        <v>38</v>
      </c>
      <c r="E1101" s="292">
        <v>3.1E-2</v>
      </c>
      <c r="F1101" s="283">
        <v>470.4</v>
      </c>
      <c r="G1101" s="293">
        <v>14.58</v>
      </c>
    </row>
    <row r="1102" spans="1:7" ht="38.25" x14ac:dyDescent="0.2">
      <c r="A1102" s="294">
        <v>7334</v>
      </c>
      <c r="B1102" s="284" t="s">
        <v>1699</v>
      </c>
      <c r="C1102" s="295" t="s">
        <v>224</v>
      </c>
      <c r="D1102" s="295" t="s">
        <v>315</v>
      </c>
      <c r="E1102" s="292">
        <v>0.21</v>
      </c>
      <c r="F1102" s="283">
        <v>14.39</v>
      </c>
      <c r="G1102" s="293">
        <v>3.02</v>
      </c>
    </row>
    <row r="1103" spans="1:7" x14ac:dyDescent="0.2">
      <c r="A1103" s="294" t="s">
        <v>288</v>
      </c>
      <c r="B1103" s="284" t="s">
        <v>289</v>
      </c>
      <c r="C1103" s="295" t="s">
        <v>207</v>
      </c>
      <c r="D1103" s="295" t="s">
        <v>210</v>
      </c>
      <c r="E1103" s="292">
        <v>5.2999999999999999E-2</v>
      </c>
      <c r="F1103" s="283">
        <v>21.66</v>
      </c>
      <c r="G1103" s="293">
        <v>1.1499999999999999</v>
      </c>
    </row>
    <row r="1104" spans="1:7" ht="25.5" x14ac:dyDescent="0.2">
      <c r="A1104" s="294" t="s">
        <v>246</v>
      </c>
      <c r="B1104" s="284" t="s">
        <v>247</v>
      </c>
      <c r="C1104" s="295" t="s">
        <v>207</v>
      </c>
      <c r="D1104" s="295" t="s">
        <v>210</v>
      </c>
      <c r="E1104" s="292">
        <v>2.5999999999999999E-2</v>
      </c>
      <c r="F1104" s="283">
        <v>19.41</v>
      </c>
      <c r="G1104" s="293">
        <v>0.5</v>
      </c>
    </row>
    <row r="1105" spans="1:7" x14ac:dyDescent="0.2">
      <c r="A1105" s="296" t="s">
        <v>213</v>
      </c>
      <c r="B1105" s="297"/>
      <c r="C1105" s="297"/>
      <c r="D1105" s="297"/>
      <c r="E1105" s="297"/>
      <c r="F1105" s="297"/>
      <c r="G1105" s="298">
        <v>0.92</v>
      </c>
    </row>
    <row r="1106" spans="1:7" x14ac:dyDescent="0.2">
      <c r="A1106" s="296" t="s">
        <v>214</v>
      </c>
      <c r="B1106" s="297"/>
      <c r="C1106" s="297"/>
      <c r="D1106" s="297"/>
      <c r="E1106" s="297"/>
      <c r="F1106" s="297"/>
      <c r="G1106" s="298">
        <v>18.34</v>
      </c>
    </row>
    <row r="1107" spans="1:7" x14ac:dyDescent="0.2">
      <c r="A1107" s="296" t="s">
        <v>215</v>
      </c>
      <c r="B1107" s="297"/>
      <c r="C1107" s="297"/>
      <c r="D1107" s="297"/>
      <c r="E1107" s="297"/>
      <c r="F1107" s="297"/>
      <c r="G1107" s="299">
        <v>19.260000000000002</v>
      </c>
    </row>
    <row r="1108" spans="1:7" x14ac:dyDescent="0.2">
      <c r="A1108" s="296" t="s">
        <v>2158</v>
      </c>
      <c r="B1108" s="297"/>
      <c r="C1108" s="297"/>
      <c r="D1108" s="297"/>
      <c r="E1108" s="297"/>
      <c r="F1108" s="297"/>
      <c r="G1108" s="298">
        <v>1.06</v>
      </c>
    </row>
    <row r="1109" spans="1:7" x14ac:dyDescent="0.2">
      <c r="A1109" s="296" t="s">
        <v>217</v>
      </c>
      <c r="B1109" s="297"/>
      <c r="C1109" s="297"/>
      <c r="D1109" s="297"/>
      <c r="E1109" s="297"/>
      <c r="F1109" s="297"/>
      <c r="G1109" s="298">
        <v>4.260000000223517</v>
      </c>
    </row>
    <row r="1110" spans="1:7" x14ac:dyDescent="0.2">
      <c r="A1110" s="296" t="s">
        <v>218</v>
      </c>
      <c r="B1110" s="297"/>
      <c r="C1110" s="297"/>
      <c r="D1110" s="297"/>
      <c r="E1110" s="297"/>
      <c r="F1110" s="297"/>
      <c r="G1110" s="298">
        <v>0</v>
      </c>
    </row>
    <row r="1111" spans="1:7" x14ac:dyDescent="0.2">
      <c r="A1111" s="296" t="s">
        <v>219</v>
      </c>
      <c r="B1111" s="297"/>
      <c r="C1111" s="297"/>
      <c r="D1111" s="297"/>
      <c r="E1111" s="297"/>
      <c r="F1111" s="297"/>
      <c r="G1111" s="298">
        <v>5.3199999999999967</v>
      </c>
    </row>
    <row r="1112" spans="1:7" x14ac:dyDescent="0.2">
      <c r="A1112" s="296" t="s">
        <v>220</v>
      </c>
      <c r="B1112" s="297"/>
      <c r="C1112" s="297"/>
      <c r="D1112" s="297"/>
      <c r="E1112" s="297"/>
      <c r="F1112" s="297"/>
      <c r="G1112" s="299">
        <f>ROUND(G1107+G1111,2)</f>
        <v>24.58</v>
      </c>
    </row>
    <row r="1113" spans="1:7" x14ac:dyDescent="0.2">
      <c r="A1113" s="296" t="s">
        <v>221</v>
      </c>
      <c r="B1113" s="297"/>
      <c r="C1113" s="297"/>
      <c r="D1113" s="297"/>
      <c r="E1113" s="297"/>
      <c r="F1113" s="297"/>
      <c r="G1113" s="298">
        <v>10.9</v>
      </c>
    </row>
    <row r="1114" spans="1:7" x14ac:dyDescent="0.2">
      <c r="A1114" s="296" t="s">
        <v>222</v>
      </c>
      <c r="B1114" s="297"/>
      <c r="C1114" s="297"/>
      <c r="D1114" s="297"/>
      <c r="E1114" s="297"/>
      <c r="F1114" s="297"/>
      <c r="G1114" s="299">
        <f>ROUND(G1112*G1113,2)</f>
        <v>267.92</v>
      </c>
    </row>
    <row r="1115" spans="1:7" x14ac:dyDescent="0.2">
      <c r="A1115" s="300"/>
      <c r="B1115" s="301"/>
      <c r="C1115" s="301"/>
      <c r="D1115" s="301"/>
      <c r="E1115" s="301"/>
      <c r="F1115" s="301"/>
      <c r="G1115" s="302"/>
    </row>
    <row r="1116" spans="1:7" ht="38.25" x14ac:dyDescent="0.2">
      <c r="A1116" s="287" t="s">
        <v>1622</v>
      </c>
      <c r="B1116" s="290" t="s">
        <v>1623</v>
      </c>
      <c r="C1116" s="291" t="s">
        <v>207</v>
      </c>
      <c r="D1116" s="291" t="s">
        <v>39</v>
      </c>
      <c r="E1116" s="292"/>
      <c r="F1116" s="283"/>
      <c r="G1116" s="293"/>
    </row>
    <row r="1117" spans="1:7" ht="63.75" x14ac:dyDescent="0.2">
      <c r="A1117" s="294">
        <v>21141</v>
      </c>
      <c r="B1117" s="284" t="s">
        <v>1705</v>
      </c>
      <c r="C1117" s="295" t="s">
        <v>224</v>
      </c>
      <c r="D1117" s="295" t="s">
        <v>37</v>
      </c>
      <c r="E1117" s="292">
        <v>0.82399999999999995</v>
      </c>
      <c r="F1117" s="283">
        <v>11.01</v>
      </c>
      <c r="G1117" s="293">
        <v>9.07</v>
      </c>
    </row>
    <row r="1118" spans="1:7" ht="51" x14ac:dyDescent="0.2">
      <c r="A1118" s="294">
        <v>42407</v>
      </c>
      <c r="B1118" s="284" t="s">
        <v>1706</v>
      </c>
      <c r="C1118" s="295" t="s">
        <v>224</v>
      </c>
      <c r="D1118" s="295" t="s">
        <v>40</v>
      </c>
      <c r="E1118" s="292">
        <v>0.67600000000000005</v>
      </c>
      <c r="F1118" s="283">
        <v>5.37</v>
      </c>
      <c r="G1118" s="293">
        <v>3.63</v>
      </c>
    </row>
    <row r="1119" spans="1:7" ht="38.25" x14ac:dyDescent="0.2">
      <c r="A1119" s="294">
        <v>43132</v>
      </c>
      <c r="B1119" s="284" t="s">
        <v>279</v>
      </c>
      <c r="C1119" s="295" t="s">
        <v>224</v>
      </c>
      <c r="D1119" s="295" t="s">
        <v>39</v>
      </c>
      <c r="E1119" s="292">
        <v>1.0999999999999999E-2</v>
      </c>
      <c r="F1119" s="283">
        <v>21.66</v>
      </c>
      <c r="G1119" s="293">
        <v>0.24</v>
      </c>
    </row>
    <row r="1120" spans="1:7" ht="25.5" x14ac:dyDescent="0.2">
      <c r="A1120" s="294" t="s">
        <v>280</v>
      </c>
      <c r="B1120" s="284" t="s">
        <v>281</v>
      </c>
      <c r="C1120" s="295" t="s">
        <v>207</v>
      </c>
      <c r="D1120" s="295" t="s">
        <v>210</v>
      </c>
      <c r="E1120" s="292">
        <v>1.4999999999999999E-2</v>
      </c>
      <c r="F1120" s="283">
        <v>20.55</v>
      </c>
      <c r="G1120" s="293">
        <v>0.31</v>
      </c>
    </row>
    <row r="1121" spans="1:7" x14ac:dyDescent="0.2">
      <c r="A1121" s="294" t="s">
        <v>282</v>
      </c>
      <c r="B1121" s="284" t="s">
        <v>283</v>
      </c>
      <c r="C1121" s="295" t="s">
        <v>207</v>
      </c>
      <c r="D1121" s="295" t="s">
        <v>210</v>
      </c>
      <c r="E1121" s="292">
        <v>4.2000000000000003E-2</v>
      </c>
      <c r="F1121" s="283">
        <v>21.54</v>
      </c>
      <c r="G1121" s="293">
        <v>0.9</v>
      </c>
    </row>
    <row r="1122" spans="1:7" x14ac:dyDescent="0.2">
      <c r="A1122" s="296" t="s">
        <v>213</v>
      </c>
      <c r="B1122" s="297"/>
      <c r="C1122" s="297"/>
      <c r="D1122" s="297"/>
      <c r="E1122" s="297"/>
      <c r="F1122" s="297"/>
      <c r="G1122" s="298">
        <v>0.68</v>
      </c>
    </row>
    <row r="1123" spans="1:7" x14ac:dyDescent="0.2">
      <c r="A1123" s="296" t="s">
        <v>214</v>
      </c>
      <c r="B1123" s="297"/>
      <c r="C1123" s="297"/>
      <c r="D1123" s="297"/>
      <c r="E1123" s="297"/>
      <c r="F1123" s="297"/>
      <c r="G1123" s="298">
        <v>13.47</v>
      </c>
    </row>
    <row r="1124" spans="1:7" x14ac:dyDescent="0.2">
      <c r="A1124" s="296" t="s">
        <v>215</v>
      </c>
      <c r="B1124" s="297"/>
      <c r="C1124" s="297"/>
      <c r="D1124" s="297"/>
      <c r="E1124" s="297"/>
      <c r="F1124" s="297"/>
      <c r="G1124" s="299">
        <v>14.15</v>
      </c>
    </row>
    <row r="1125" spans="1:7" x14ac:dyDescent="0.2">
      <c r="A1125" s="296" t="s">
        <v>2158</v>
      </c>
      <c r="B1125" s="297"/>
      <c r="C1125" s="297"/>
      <c r="D1125" s="297"/>
      <c r="E1125" s="297"/>
      <c r="F1125" s="297"/>
      <c r="G1125" s="298">
        <v>0.79</v>
      </c>
    </row>
    <row r="1126" spans="1:7" x14ac:dyDescent="0.2">
      <c r="A1126" s="296" t="s">
        <v>217</v>
      </c>
      <c r="B1126" s="297"/>
      <c r="C1126" s="297"/>
      <c r="D1126" s="297"/>
      <c r="E1126" s="297"/>
      <c r="F1126" s="297"/>
      <c r="G1126" s="298">
        <v>3.1399999999999979</v>
      </c>
    </row>
    <row r="1127" spans="1:7" x14ac:dyDescent="0.2">
      <c r="A1127" s="296" t="s">
        <v>218</v>
      </c>
      <c r="B1127" s="297"/>
      <c r="C1127" s="297"/>
      <c r="D1127" s="297"/>
      <c r="E1127" s="297"/>
      <c r="F1127" s="297"/>
      <c r="G1127" s="298">
        <v>0</v>
      </c>
    </row>
    <row r="1128" spans="1:7" x14ac:dyDescent="0.2">
      <c r="A1128" s="296" t="s">
        <v>219</v>
      </c>
      <c r="B1128" s="297"/>
      <c r="C1128" s="297"/>
      <c r="D1128" s="297"/>
      <c r="E1128" s="297"/>
      <c r="F1128" s="297"/>
      <c r="G1128" s="298">
        <v>3.9299999999999979</v>
      </c>
    </row>
    <row r="1129" spans="1:7" x14ac:dyDescent="0.2">
      <c r="A1129" s="296" t="s">
        <v>220</v>
      </c>
      <c r="B1129" s="297"/>
      <c r="C1129" s="297"/>
      <c r="D1129" s="297"/>
      <c r="E1129" s="297"/>
      <c r="F1129" s="297"/>
      <c r="G1129" s="299">
        <f>ROUND(G1124+G1128,2)</f>
        <v>18.079999999999998</v>
      </c>
    </row>
    <row r="1130" spans="1:7" x14ac:dyDescent="0.2">
      <c r="A1130" s="296" t="s">
        <v>221</v>
      </c>
      <c r="B1130" s="297"/>
      <c r="C1130" s="297"/>
      <c r="D1130" s="297"/>
      <c r="E1130" s="297"/>
      <c r="F1130" s="297"/>
      <c r="G1130" s="298">
        <v>16.5</v>
      </c>
    </row>
    <row r="1131" spans="1:7" x14ac:dyDescent="0.2">
      <c r="A1131" s="296" t="s">
        <v>222</v>
      </c>
      <c r="B1131" s="297"/>
      <c r="C1131" s="297"/>
      <c r="D1131" s="297"/>
      <c r="E1131" s="297"/>
      <c r="F1131" s="297"/>
      <c r="G1131" s="299">
        <f>ROUND(G1129*G1130,2)</f>
        <v>298.32</v>
      </c>
    </row>
    <row r="1132" spans="1:7" x14ac:dyDescent="0.2">
      <c r="A1132" s="300"/>
      <c r="B1132" s="301"/>
      <c r="C1132" s="301"/>
      <c r="D1132" s="301"/>
      <c r="E1132" s="301"/>
      <c r="F1132" s="301"/>
      <c r="G1132" s="302"/>
    </row>
    <row r="1133" spans="1:7" x14ac:dyDescent="0.2">
      <c r="A1133" s="287" t="s">
        <v>540</v>
      </c>
      <c r="B1133" s="288" t="s">
        <v>1616</v>
      </c>
      <c r="C1133" s="288"/>
      <c r="D1133" s="288"/>
      <c r="E1133" s="288"/>
      <c r="F1133" s="288"/>
      <c r="G1133" s="289"/>
    </row>
    <row r="1134" spans="1:7" ht="51" x14ac:dyDescent="0.2">
      <c r="A1134" s="287" t="s">
        <v>1617</v>
      </c>
      <c r="B1134" s="290" t="s">
        <v>1618</v>
      </c>
      <c r="C1134" s="291" t="s">
        <v>207</v>
      </c>
      <c r="D1134" s="291" t="s">
        <v>38</v>
      </c>
      <c r="E1134" s="292"/>
      <c r="F1134" s="283"/>
      <c r="G1134" s="293"/>
    </row>
    <row r="1135" spans="1:7" ht="25.5" x14ac:dyDescent="0.2">
      <c r="A1135" s="294">
        <v>4718</v>
      </c>
      <c r="B1135" s="284" t="s">
        <v>298</v>
      </c>
      <c r="C1135" s="295" t="s">
        <v>224</v>
      </c>
      <c r="D1135" s="295" t="s">
        <v>38</v>
      </c>
      <c r="E1135" s="292">
        <v>1.19</v>
      </c>
      <c r="F1135" s="283">
        <v>78.19</v>
      </c>
      <c r="G1135" s="293">
        <v>93.05</v>
      </c>
    </row>
    <row r="1136" spans="1:7" x14ac:dyDescent="0.2">
      <c r="A1136" s="294" t="s">
        <v>288</v>
      </c>
      <c r="B1136" s="284" t="s">
        <v>289</v>
      </c>
      <c r="C1136" s="295" t="s">
        <v>207</v>
      </c>
      <c r="D1136" s="295" t="s">
        <v>210</v>
      </c>
      <c r="E1136" s="292">
        <v>1.579</v>
      </c>
      <c r="F1136" s="283">
        <v>21.66</v>
      </c>
      <c r="G1136" s="293">
        <v>34.200000000000003</v>
      </c>
    </row>
    <row r="1137" spans="1:7" ht="25.5" x14ac:dyDescent="0.2">
      <c r="A1137" s="294" t="s">
        <v>246</v>
      </c>
      <c r="B1137" s="284" t="s">
        <v>247</v>
      </c>
      <c r="C1137" s="295" t="s">
        <v>207</v>
      </c>
      <c r="D1137" s="295" t="s">
        <v>210</v>
      </c>
      <c r="E1137" s="292">
        <v>0.63400000000000001</v>
      </c>
      <c r="F1137" s="283">
        <v>19.41</v>
      </c>
      <c r="G1137" s="293">
        <v>12.31</v>
      </c>
    </row>
    <row r="1138" spans="1:7" ht="51" x14ac:dyDescent="0.2">
      <c r="A1138" s="294" t="s">
        <v>299</v>
      </c>
      <c r="B1138" s="284" t="s">
        <v>300</v>
      </c>
      <c r="C1138" s="295" t="s">
        <v>207</v>
      </c>
      <c r="D1138" s="295" t="s">
        <v>234</v>
      </c>
      <c r="E1138" s="292">
        <v>3.2000000000000001E-2</v>
      </c>
      <c r="F1138" s="283">
        <v>10.42</v>
      </c>
      <c r="G1138" s="293">
        <v>0.33</v>
      </c>
    </row>
    <row r="1139" spans="1:7" ht="51" x14ac:dyDescent="0.2">
      <c r="A1139" s="294" t="s">
        <v>301</v>
      </c>
      <c r="B1139" s="284" t="s">
        <v>302</v>
      </c>
      <c r="C1139" s="295" t="s">
        <v>207</v>
      </c>
      <c r="D1139" s="295" t="s">
        <v>237</v>
      </c>
      <c r="E1139" s="292">
        <v>0.03</v>
      </c>
      <c r="F1139" s="283">
        <v>0.78</v>
      </c>
      <c r="G1139" s="293">
        <v>0.02</v>
      </c>
    </row>
    <row r="1140" spans="1:7" x14ac:dyDescent="0.2">
      <c r="A1140" s="296" t="s">
        <v>213</v>
      </c>
      <c r="B1140" s="297"/>
      <c r="C1140" s="297"/>
      <c r="D1140" s="297"/>
      <c r="E1140" s="297"/>
      <c r="F1140" s="297"/>
      <c r="G1140" s="298">
        <v>26</v>
      </c>
    </row>
    <row r="1141" spans="1:7" x14ac:dyDescent="0.2">
      <c r="A1141" s="296" t="s">
        <v>214</v>
      </c>
      <c r="B1141" s="297"/>
      <c r="C1141" s="297"/>
      <c r="D1141" s="297"/>
      <c r="E1141" s="297"/>
      <c r="F1141" s="297"/>
      <c r="G1141" s="298">
        <v>113.91</v>
      </c>
    </row>
    <row r="1142" spans="1:7" x14ac:dyDescent="0.2">
      <c r="A1142" s="296" t="s">
        <v>215</v>
      </c>
      <c r="B1142" s="297"/>
      <c r="C1142" s="297"/>
      <c r="D1142" s="297"/>
      <c r="E1142" s="297"/>
      <c r="F1142" s="297"/>
      <c r="G1142" s="299">
        <v>139.91</v>
      </c>
    </row>
    <row r="1143" spans="1:7" x14ac:dyDescent="0.2">
      <c r="A1143" s="296" t="s">
        <v>2158</v>
      </c>
      <c r="B1143" s="297"/>
      <c r="C1143" s="297"/>
      <c r="D1143" s="297"/>
      <c r="E1143" s="297"/>
      <c r="F1143" s="297"/>
      <c r="G1143" s="298">
        <v>29.9</v>
      </c>
    </row>
    <row r="1144" spans="1:7" x14ac:dyDescent="0.2">
      <c r="A1144" s="296" t="s">
        <v>217</v>
      </c>
      <c r="B1144" s="297"/>
      <c r="C1144" s="297"/>
      <c r="D1144" s="297"/>
      <c r="E1144" s="297"/>
      <c r="F1144" s="297"/>
      <c r="G1144" s="298">
        <v>35.659999999999997</v>
      </c>
    </row>
    <row r="1145" spans="1:7" x14ac:dyDescent="0.2">
      <c r="A1145" s="296" t="s">
        <v>218</v>
      </c>
      <c r="B1145" s="297"/>
      <c r="C1145" s="297"/>
      <c r="D1145" s="297"/>
      <c r="E1145" s="297"/>
      <c r="F1145" s="297"/>
      <c r="G1145" s="298">
        <v>0</v>
      </c>
    </row>
    <row r="1146" spans="1:7" x14ac:dyDescent="0.2">
      <c r="A1146" s="296" t="s">
        <v>219</v>
      </c>
      <c r="B1146" s="297"/>
      <c r="C1146" s="297"/>
      <c r="D1146" s="297"/>
      <c r="E1146" s="297"/>
      <c r="F1146" s="297"/>
      <c r="G1146" s="298">
        <v>65.56</v>
      </c>
    </row>
    <row r="1147" spans="1:7" x14ac:dyDescent="0.2">
      <c r="A1147" s="296" t="s">
        <v>220</v>
      </c>
      <c r="B1147" s="297"/>
      <c r="C1147" s="297"/>
      <c r="D1147" s="297"/>
      <c r="E1147" s="297"/>
      <c r="F1147" s="297"/>
      <c r="G1147" s="299">
        <f>ROUND(G1142+G1146,2)</f>
        <v>205.47</v>
      </c>
    </row>
    <row r="1148" spans="1:7" x14ac:dyDescent="0.2">
      <c r="A1148" s="296" t="s">
        <v>221</v>
      </c>
      <c r="B1148" s="297"/>
      <c r="C1148" s="297"/>
      <c r="D1148" s="297"/>
      <c r="E1148" s="297"/>
      <c r="F1148" s="297"/>
      <c r="G1148" s="298">
        <v>1</v>
      </c>
    </row>
    <row r="1149" spans="1:7" x14ac:dyDescent="0.2">
      <c r="A1149" s="296" t="s">
        <v>222</v>
      </c>
      <c r="B1149" s="297"/>
      <c r="C1149" s="297"/>
      <c r="D1149" s="297"/>
      <c r="E1149" s="297"/>
      <c r="F1149" s="297"/>
      <c r="G1149" s="299">
        <f>ROUND(G1147*G1148,2)</f>
        <v>205.47</v>
      </c>
    </row>
    <row r="1150" spans="1:7" x14ac:dyDescent="0.2">
      <c r="A1150" s="300"/>
      <c r="B1150" s="301"/>
      <c r="C1150" s="301"/>
      <c r="D1150" s="301"/>
      <c r="E1150" s="301"/>
      <c r="F1150" s="301"/>
      <c r="G1150" s="302"/>
    </row>
    <row r="1151" spans="1:7" x14ac:dyDescent="0.2">
      <c r="A1151" s="287" t="s">
        <v>547</v>
      </c>
      <c r="B1151" s="288" t="s">
        <v>463</v>
      </c>
      <c r="C1151" s="288"/>
      <c r="D1151" s="288"/>
      <c r="E1151" s="288"/>
      <c r="F1151" s="288"/>
      <c r="G1151" s="289"/>
    </row>
    <row r="1152" spans="1:7" ht="102" x14ac:dyDescent="0.2">
      <c r="A1152" s="287" t="s">
        <v>486</v>
      </c>
      <c r="B1152" s="290" t="s">
        <v>487</v>
      </c>
      <c r="C1152" s="291" t="s">
        <v>207</v>
      </c>
      <c r="D1152" s="291" t="s">
        <v>37</v>
      </c>
      <c r="E1152" s="292"/>
      <c r="F1152" s="283"/>
      <c r="G1152" s="293"/>
    </row>
    <row r="1153" spans="1:7" ht="38.25" x14ac:dyDescent="0.2">
      <c r="A1153" s="294">
        <v>3671</v>
      </c>
      <c r="B1153" s="284" t="s">
        <v>1182</v>
      </c>
      <c r="C1153" s="295" t="s">
        <v>224</v>
      </c>
      <c r="D1153" s="295" t="s">
        <v>40</v>
      </c>
      <c r="E1153" s="292">
        <v>1.67</v>
      </c>
      <c r="F1153" s="283">
        <v>1.36</v>
      </c>
      <c r="G1153" s="293">
        <v>2.27</v>
      </c>
    </row>
    <row r="1154" spans="1:7" x14ac:dyDescent="0.2">
      <c r="A1154" s="294">
        <v>41967</v>
      </c>
      <c r="B1154" s="284" t="s">
        <v>1183</v>
      </c>
      <c r="C1154" s="295" t="s">
        <v>224</v>
      </c>
      <c r="D1154" s="295" t="s">
        <v>315</v>
      </c>
      <c r="E1154" s="292">
        <v>1.2500000000000001E-2</v>
      </c>
      <c r="F1154" s="283">
        <v>26.28</v>
      </c>
      <c r="G1154" s="293">
        <v>0.33</v>
      </c>
    </row>
    <row r="1155" spans="1:7" ht="25.5" x14ac:dyDescent="0.2">
      <c r="A1155" s="294">
        <v>44528</v>
      </c>
      <c r="B1155" s="284" t="s">
        <v>1184</v>
      </c>
      <c r="C1155" s="295" t="s">
        <v>224</v>
      </c>
      <c r="D1155" s="295" t="s">
        <v>39</v>
      </c>
      <c r="E1155" s="292">
        <v>10</v>
      </c>
      <c r="F1155" s="283">
        <v>3.57</v>
      </c>
      <c r="G1155" s="293">
        <v>35.700000000000003</v>
      </c>
    </row>
    <row r="1156" spans="1:7" ht="38.25" x14ac:dyDescent="0.2">
      <c r="A1156" s="294">
        <v>4824</v>
      </c>
      <c r="B1156" s="284" t="s">
        <v>1185</v>
      </c>
      <c r="C1156" s="295" t="s">
        <v>224</v>
      </c>
      <c r="D1156" s="295" t="s">
        <v>39</v>
      </c>
      <c r="E1156" s="292">
        <v>20</v>
      </c>
      <c r="F1156" s="283">
        <v>0.75</v>
      </c>
      <c r="G1156" s="293">
        <v>15</v>
      </c>
    </row>
    <row r="1157" spans="1:7" ht="25.5" x14ac:dyDescent="0.2">
      <c r="A1157" s="294">
        <v>6085</v>
      </c>
      <c r="B1157" s="284" t="s">
        <v>1186</v>
      </c>
      <c r="C1157" s="295" t="s">
        <v>224</v>
      </c>
      <c r="D1157" s="295" t="s">
        <v>315</v>
      </c>
      <c r="E1157" s="292">
        <v>0.04</v>
      </c>
      <c r="F1157" s="283">
        <v>12.51</v>
      </c>
      <c r="G1157" s="293">
        <v>0.5</v>
      </c>
    </row>
    <row r="1158" spans="1:7" ht="25.5" x14ac:dyDescent="0.2">
      <c r="A1158" s="294" t="s">
        <v>1187</v>
      </c>
      <c r="B1158" s="284" t="s">
        <v>1188</v>
      </c>
      <c r="C1158" s="295" t="s">
        <v>207</v>
      </c>
      <c r="D1158" s="295" t="s">
        <v>210</v>
      </c>
      <c r="E1158" s="292">
        <v>1.0955999999999999</v>
      </c>
      <c r="F1158" s="283">
        <v>22.02</v>
      </c>
      <c r="G1158" s="293">
        <v>24.12</v>
      </c>
    </row>
    <row r="1159" spans="1:7" ht="25.5" x14ac:dyDescent="0.2">
      <c r="A1159" s="294" t="s">
        <v>246</v>
      </c>
      <c r="B1159" s="284" t="s">
        <v>247</v>
      </c>
      <c r="C1159" s="295" t="s">
        <v>207</v>
      </c>
      <c r="D1159" s="295" t="s">
        <v>210</v>
      </c>
      <c r="E1159" s="292">
        <v>0.49719999999999998</v>
      </c>
      <c r="F1159" s="283">
        <v>19.41</v>
      </c>
      <c r="G1159" s="293">
        <v>9.65</v>
      </c>
    </row>
    <row r="1160" spans="1:7" ht="63.75" x14ac:dyDescent="0.2">
      <c r="A1160" s="294" t="s">
        <v>1189</v>
      </c>
      <c r="B1160" s="284" t="s">
        <v>1190</v>
      </c>
      <c r="C1160" s="295" t="s">
        <v>207</v>
      </c>
      <c r="D1160" s="295" t="s">
        <v>234</v>
      </c>
      <c r="E1160" s="292">
        <v>2.5399999999999999E-2</v>
      </c>
      <c r="F1160" s="283">
        <v>5.44</v>
      </c>
      <c r="G1160" s="293">
        <v>0.14000000000000001</v>
      </c>
    </row>
    <row r="1161" spans="1:7" ht="51" x14ac:dyDescent="0.2">
      <c r="A1161" s="294" t="s">
        <v>1191</v>
      </c>
      <c r="B1161" s="284" t="s">
        <v>1192</v>
      </c>
      <c r="C1161" s="295" t="s">
        <v>207</v>
      </c>
      <c r="D1161" s="295" t="s">
        <v>237</v>
      </c>
      <c r="E1161" s="292">
        <v>7.5899999999999995E-2</v>
      </c>
      <c r="F1161" s="283">
        <v>1.73</v>
      </c>
      <c r="G1161" s="293">
        <v>0.13</v>
      </c>
    </row>
    <row r="1162" spans="1:7" ht="51" x14ac:dyDescent="0.2">
      <c r="A1162" s="294" t="s">
        <v>1193</v>
      </c>
      <c r="B1162" s="284" t="s">
        <v>1194</v>
      </c>
      <c r="C1162" s="295" t="s">
        <v>207</v>
      </c>
      <c r="D1162" s="295" t="s">
        <v>234</v>
      </c>
      <c r="E1162" s="292">
        <v>9.0300000000000005E-2</v>
      </c>
      <c r="F1162" s="283">
        <v>3.42</v>
      </c>
      <c r="G1162" s="293">
        <v>0.31</v>
      </c>
    </row>
    <row r="1163" spans="1:7" ht="51" x14ac:dyDescent="0.2">
      <c r="A1163" s="294" t="s">
        <v>1195</v>
      </c>
      <c r="B1163" s="284" t="s">
        <v>1196</v>
      </c>
      <c r="C1163" s="295" t="s">
        <v>207</v>
      </c>
      <c r="D1163" s="295" t="s">
        <v>237</v>
      </c>
      <c r="E1163" s="292">
        <v>0.21640000000000001</v>
      </c>
      <c r="F1163" s="283">
        <v>0.74</v>
      </c>
      <c r="G1163" s="293">
        <v>0.16</v>
      </c>
    </row>
    <row r="1164" spans="1:7" x14ac:dyDescent="0.2">
      <c r="A1164" s="296" t="s">
        <v>213</v>
      </c>
      <c r="B1164" s="297"/>
      <c r="C1164" s="297"/>
      <c r="D1164" s="297"/>
      <c r="E1164" s="297"/>
      <c r="F1164" s="297"/>
      <c r="G1164" s="298">
        <v>19.02</v>
      </c>
    </row>
    <row r="1165" spans="1:7" x14ac:dyDescent="0.2">
      <c r="A1165" s="296" t="s">
        <v>214</v>
      </c>
      <c r="B1165" s="297"/>
      <c r="C1165" s="297"/>
      <c r="D1165" s="297"/>
      <c r="E1165" s="297"/>
      <c r="F1165" s="297"/>
      <c r="G1165" s="298">
        <v>69.290000000000006</v>
      </c>
    </row>
    <row r="1166" spans="1:7" x14ac:dyDescent="0.2">
      <c r="A1166" s="296" t="s">
        <v>215</v>
      </c>
      <c r="B1166" s="297"/>
      <c r="C1166" s="297"/>
      <c r="D1166" s="297"/>
      <c r="E1166" s="297"/>
      <c r="F1166" s="297"/>
      <c r="G1166" s="299">
        <v>88.31</v>
      </c>
    </row>
    <row r="1167" spans="1:7" x14ac:dyDescent="0.2">
      <c r="A1167" s="296" t="s">
        <v>2158</v>
      </c>
      <c r="B1167" s="297"/>
      <c r="C1167" s="297"/>
      <c r="D1167" s="297"/>
      <c r="E1167" s="297"/>
      <c r="F1167" s="297"/>
      <c r="G1167" s="298">
        <v>21.87</v>
      </c>
    </row>
    <row r="1168" spans="1:7" x14ac:dyDescent="0.2">
      <c r="A1168" s="296" t="s">
        <v>217</v>
      </c>
      <c r="B1168" s="297"/>
      <c r="C1168" s="297"/>
      <c r="D1168" s="297"/>
      <c r="E1168" s="297"/>
      <c r="F1168" s="297"/>
      <c r="G1168" s="298">
        <v>23.139999999999986</v>
      </c>
    </row>
    <row r="1169" spans="1:7" x14ac:dyDescent="0.2">
      <c r="A1169" s="296" t="s">
        <v>218</v>
      </c>
      <c r="B1169" s="297"/>
      <c r="C1169" s="297"/>
      <c r="D1169" s="297"/>
      <c r="E1169" s="297"/>
      <c r="F1169" s="297"/>
      <c r="G1169" s="298">
        <v>0</v>
      </c>
    </row>
    <row r="1170" spans="1:7" x14ac:dyDescent="0.2">
      <c r="A1170" s="296" t="s">
        <v>219</v>
      </c>
      <c r="B1170" s="297"/>
      <c r="C1170" s="297"/>
      <c r="D1170" s="297"/>
      <c r="E1170" s="297"/>
      <c r="F1170" s="297"/>
      <c r="G1170" s="298">
        <v>45.009999999999991</v>
      </c>
    </row>
    <row r="1171" spans="1:7" x14ac:dyDescent="0.2">
      <c r="A1171" s="296" t="s">
        <v>220</v>
      </c>
      <c r="B1171" s="297"/>
      <c r="C1171" s="297"/>
      <c r="D1171" s="297"/>
      <c r="E1171" s="297"/>
      <c r="F1171" s="297"/>
      <c r="G1171" s="299">
        <f>ROUND(G1166+G1170,2)</f>
        <v>133.32</v>
      </c>
    </row>
    <row r="1172" spans="1:7" x14ac:dyDescent="0.2">
      <c r="A1172" s="296" t="s">
        <v>221</v>
      </c>
      <c r="B1172" s="297"/>
      <c r="C1172" s="297"/>
      <c r="D1172" s="297"/>
      <c r="E1172" s="297"/>
      <c r="F1172" s="297"/>
      <c r="G1172" s="298">
        <v>50</v>
      </c>
    </row>
    <row r="1173" spans="1:7" x14ac:dyDescent="0.2">
      <c r="A1173" s="296" t="s">
        <v>222</v>
      </c>
      <c r="B1173" s="297"/>
      <c r="C1173" s="297"/>
      <c r="D1173" s="297"/>
      <c r="E1173" s="297"/>
      <c r="F1173" s="297"/>
      <c r="G1173" s="299">
        <f>ROUND(G1171*G1172,2)</f>
        <v>6666</v>
      </c>
    </row>
    <row r="1174" spans="1:7" x14ac:dyDescent="0.2">
      <c r="A1174" s="300"/>
      <c r="B1174" s="301"/>
      <c r="C1174" s="301"/>
      <c r="D1174" s="301"/>
      <c r="E1174" s="301"/>
      <c r="F1174" s="301"/>
      <c r="G1174" s="302"/>
    </row>
    <row r="1175" spans="1:7" ht="25.5" x14ac:dyDescent="0.2">
      <c r="A1175" s="287" t="s">
        <v>488</v>
      </c>
      <c r="B1175" s="290" t="s">
        <v>489</v>
      </c>
      <c r="C1175" s="291" t="s">
        <v>207</v>
      </c>
      <c r="D1175" s="291" t="s">
        <v>40</v>
      </c>
      <c r="E1175" s="292"/>
      <c r="F1175" s="283"/>
      <c r="G1175" s="293"/>
    </row>
    <row r="1176" spans="1:7" ht="51" x14ac:dyDescent="0.2">
      <c r="A1176" s="294" t="s">
        <v>1197</v>
      </c>
      <c r="B1176" s="284" t="s">
        <v>1198</v>
      </c>
      <c r="C1176" s="295" t="s">
        <v>224</v>
      </c>
      <c r="D1176" s="295" t="s">
        <v>40</v>
      </c>
      <c r="E1176" s="292">
        <v>1</v>
      </c>
      <c r="F1176" s="283">
        <v>11.92</v>
      </c>
      <c r="G1176" s="293">
        <v>11.92</v>
      </c>
    </row>
    <row r="1177" spans="1:7" x14ac:dyDescent="0.2">
      <c r="A1177" s="296" t="s">
        <v>213</v>
      </c>
      <c r="B1177" s="297"/>
      <c r="C1177" s="297"/>
      <c r="D1177" s="297"/>
      <c r="E1177" s="297"/>
      <c r="F1177" s="297"/>
      <c r="G1177" s="298">
        <v>0</v>
      </c>
    </row>
    <row r="1178" spans="1:7" x14ac:dyDescent="0.2">
      <c r="A1178" s="296" t="s">
        <v>214</v>
      </c>
      <c r="B1178" s="297"/>
      <c r="C1178" s="297"/>
      <c r="D1178" s="297"/>
      <c r="E1178" s="297"/>
      <c r="F1178" s="297"/>
      <c r="G1178" s="298">
        <v>11.92</v>
      </c>
    </row>
    <row r="1179" spans="1:7" x14ac:dyDescent="0.2">
      <c r="A1179" s="296" t="s">
        <v>215</v>
      </c>
      <c r="B1179" s="297"/>
      <c r="C1179" s="297"/>
      <c r="D1179" s="297"/>
      <c r="E1179" s="297"/>
      <c r="F1179" s="297"/>
      <c r="G1179" s="299">
        <v>11.92</v>
      </c>
    </row>
    <row r="1180" spans="1:7" x14ac:dyDescent="0.2">
      <c r="A1180" s="296" t="s">
        <v>2158</v>
      </c>
      <c r="B1180" s="297"/>
      <c r="C1180" s="297"/>
      <c r="D1180" s="297"/>
      <c r="E1180" s="297"/>
      <c r="F1180" s="297"/>
      <c r="G1180" s="298">
        <v>0</v>
      </c>
    </row>
    <row r="1181" spans="1:7" x14ac:dyDescent="0.2">
      <c r="A1181" s="296" t="s">
        <v>217</v>
      </c>
      <c r="B1181" s="297"/>
      <c r="C1181" s="297"/>
      <c r="D1181" s="297"/>
      <c r="E1181" s="297"/>
      <c r="F1181" s="297"/>
      <c r="G1181" s="298">
        <v>2.5</v>
      </c>
    </row>
    <row r="1182" spans="1:7" x14ac:dyDescent="0.2">
      <c r="A1182" s="296" t="s">
        <v>218</v>
      </c>
      <c r="B1182" s="297"/>
      <c r="C1182" s="297"/>
      <c r="D1182" s="297"/>
      <c r="E1182" s="297"/>
      <c r="F1182" s="297"/>
      <c r="G1182" s="298">
        <v>0</v>
      </c>
    </row>
    <row r="1183" spans="1:7" x14ac:dyDescent="0.2">
      <c r="A1183" s="296" t="s">
        <v>219</v>
      </c>
      <c r="B1183" s="297"/>
      <c r="C1183" s="297"/>
      <c r="D1183" s="297"/>
      <c r="E1183" s="297"/>
      <c r="F1183" s="297"/>
      <c r="G1183" s="298">
        <v>2.5</v>
      </c>
    </row>
    <row r="1184" spans="1:7" x14ac:dyDescent="0.2">
      <c r="A1184" s="296" t="s">
        <v>220</v>
      </c>
      <c r="B1184" s="297"/>
      <c r="C1184" s="297"/>
      <c r="D1184" s="297"/>
      <c r="E1184" s="297"/>
      <c r="F1184" s="297"/>
      <c r="G1184" s="299">
        <f>ROUND(G1179+G1183,2)</f>
        <v>14.42</v>
      </c>
    </row>
    <row r="1185" spans="1:7" x14ac:dyDescent="0.2">
      <c r="A1185" s="296" t="s">
        <v>221</v>
      </c>
      <c r="B1185" s="297"/>
      <c r="C1185" s="297"/>
      <c r="D1185" s="297"/>
      <c r="E1185" s="297"/>
      <c r="F1185" s="297"/>
      <c r="G1185" s="298">
        <v>21</v>
      </c>
    </row>
    <row r="1186" spans="1:7" x14ac:dyDescent="0.2">
      <c r="A1186" s="296" t="s">
        <v>222</v>
      </c>
      <c r="B1186" s="297"/>
      <c r="C1186" s="297"/>
      <c r="D1186" s="297"/>
      <c r="E1186" s="297"/>
      <c r="F1186" s="297"/>
      <c r="G1186" s="299">
        <f>ROUND(G1184*G1185,2)</f>
        <v>302.82</v>
      </c>
    </row>
    <row r="1187" spans="1:7" x14ac:dyDescent="0.2">
      <c r="A1187" s="300"/>
      <c r="B1187" s="301"/>
      <c r="C1187" s="301"/>
      <c r="D1187" s="301"/>
      <c r="E1187" s="301"/>
      <c r="F1187" s="301"/>
      <c r="G1187" s="302"/>
    </row>
    <row r="1188" spans="1:7" ht="25.5" x14ac:dyDescent="0.2">
      <c r="A1188" s="287" t="s">
        <v>1625</v>
      </c>
      <c r="B1188" s="290" t="s">
        <v>1626</v>
      </c>
      <c r="C1188" s="291" t="s">
        <v>207</v>
      </c>
      <c r="D1188" s="291" t="s">
        <v>37</v>
      </c>
      <c r="E1188" s="292"/>
      <c r="F1188" s="283"/>
      <c r="G1188" s="293"/>
    </row>
    <row r="1189" spans="1:7" ht="25.5" x14ac:dyDescent="0.2">
      <c r="A1189" s="294" t="s">
        <v>1707</v>
      </c>
      <c r="B1189" s="284" t="s">
        <v>1708</v>
      </c>
      <c r="C1189" s="295" t="s">
        <v>224</v>
      </c>
      <c r="D1189" s="295" t="s">
        <v>37</v>
      </c>
      <c r="E1189" s="292">
        <v>1</v>
      </c>
      <c r="F1189" s="283">
        <v>56.13</v>
      </c>
      <c r="G1189" s="293">
        <v>56.13</v>
      </c>
    </row>
    <row r="1190" spans="1:7" x14ac:dyDescent="0.2">
      <c r="A1190" s="296" t="s">
        <v>213</v>
      </c>
      <c r="B1190" s="297"/>
      <c r="C1190" s="297"/>
      <c r="D1190" s="297"/>
      <c r="E1190" s="297"/>
      <c r="F1190" s="297"/>
      <c r="G1190" s="298">
        <v>0</v>
      </c>
    </row>
    <row r="1191" spans="1:7" x14ac:dyDescent="0.2">
      <c r="A1191" s="296" t="s">
        <v>214</v>
      </c>
      <c r="B1191" s="297"/>
      <c r="C1191" s="297"/>
      <c r="D1191" s="297"/>
      <c r="E1191" s="297"/>
      <c r="F1191" s="297"/>
      <c r="G1191" s="298">
        <v>56.13</v>
      </c>
    </row>
    <row r="1192" spans="1:7" x14ac:dyDescent="0.2">
      <c r="A1192" s="296" t="s">
        <v>215</v>
      </c>
      <c r="B1192" s="297"/>
      <c r="C1192" s="297"/>
      <c r="D1192" s="297"/>
      <c r="E1192" s="297"/>
      <c r="F1192" s="297"/>
      <c r="G1192" s="299">
        <v>56.13</v>
      </c>
    </row>
    <row r="1193" spans="1:7" x14ac:dyDescent="0.2">
      <c r="A1193" s="296" t="s">
        <v>2158</v>
      </c>
      <c r="B1193" s="297"/>
      <c r="C1193" s="297"/>
      <c r="D1193" s="297"/>
      <c r="E1193" s="297"/>
      <c r="F1193" s="297"/>
      <c r="G1193" s="298">
        <v>0</v>
      </c>
    </row>
    <row r="1194" spans="1:7" x14ac:dyDescent="0.2">
      <c r="A1194" s="296" t="s">
        <v>217</v>
      </c>
      <c r="B1194" s="297"/>
      <c r="C1194" s="297"/>
      <c r="D1194" s="297"/>
      <c r="E1194" s="297"/>
      <c r="F1194" s="297"/>
      <c r="G1194" s="298">
        <v>11.79</v>
      </c>
    </row>
    <row r="1195" spans="1:7" x14ac:dyDescent="0.2">
      <c r="A1195" s="296" t="s">
        <v>218</v>
      </c>
      <c r="B1195" s="297"/>
      <c r="C1195" s="297"/>
      <c r="D1195" s="297"/>
      <c r="E1195" s="297"/>
      <c r="F1195" s="297"/>
      <c r="G1195" s="298">
        <v>0</v>
      </c>
    </row>
    <row r="1196" spans="1:7" x14ac:dyDescent="0.2">
      <c r="A1196" s="296" t="s">
        <v>219</v>
      </c>
      <c r="B1196" s="297"/>
      <c r="C1196" s="297"/>
      <c r="D1196" s="297"/>
      <c r="E1196" s="297"/>
      <c r="F1196" s="297"/>
      <c r="G1196" s="298">
        <v>11.79</v>
      </c>
    </row>
    <row r="1197" spans="1:7" x14ac:dyDescent="0.2">
      <c r="A1197" s="296" t="s">
        <v>220</v>
      </c>
      <c r="B1197" s="297"/>
      <c r="C1197" s="297"/>
      <c r="D1197" s="297"/>
      <c r="E1197" s="297"/>
      <c r="F1197" s="297"/>
      <c r="G1197" s="299">
        <f>ROUND(G1192+G1196,2)</f>
        <v>67.92</v>
      </c>
    </row>
    <row r="1198" spans="1:7" x14ac:dyDescent="0.2">
      <c r="A1198" s="296" t="s">
        <v>221</v>
      </c>
      <c r="B1198" s="297"/>
      <c r="C1198" s="297"/>
      <c r="D1198" s="297"/>
      <c r="E1198" s="297"/>
      <c r="F1198" s="297"/>
      <c r="G1198" s="298">
        <v>50</v>
      </c>
    </row>
    <row r="1199" spans="1:7" x14ac:dyDescent="0.2">
      <c r="A1199" s="296" t="s">
        <v>222</v>
      </c>
      <c r="B1199" s="297"/>
      <c r="C1199" s="297"/>
      <c r="D1199" s="297"/>
      <c r="E1199" s="297"/>
      <c r="F1199" s="297"/>
      <c r="G1199" s="299">
        <f>ROUND(G1197*G1198,2)</f>
        <v>3396</v>
      </c>
    </row>
    <row r="1200" spans="1:7" x14ac:dyDescent="0.2">
      <c r="A1200" s="300"/>
      <c r="B1200" s="301"/>
      <c r="C1200" s="301"/>
      <c r="D1200" s="301"/>
      <c r="E1200" s="301"/>
      <c r="F1200" s="301"/>
      <c r="G1200" s="302"/>
    </row>
    <row r="1201" spans="1:7" x14ac:dyDescent="0.2">
      <c r="A1201" s="287" t="s">
        <v>2098</v>
      </c>
      <c r="B1201" s="290" t="s">
        <v>2097</v>
      </c>
      <c r="C1201" s="291" t="s">
        <v>207</v>
      </c>
      <c r="D1201" s="291" t="s">
        <v>37</v>
      </c>
      <c r="E1201" s="292"/>
      <c r="F1201" s="283"/>
      <c r="G1201" s="293"/>
    </row>
    <row r="1202" spans="1:7" ht="25.5" x14ac:dyDescent="0.2">
      <c r="A1202" s="294" t="s">
        <v>395</v>
      </c>
      <c r="B1202" s="284" t="s">
        <v>396</v>
      </c>
      <c r="C1202" s="295" t="s">
        <v>207</v>
      </c>
      <c r="D1202" s="295" t="s">
        <v>210</v>
      </c>
      <c r="E1202" s="292">
        <v>0.4</v>
      </c>
      <c r="F1202" s="283">
        <v>22.33</v>
      </c>
      <c r="G1202" s="293">
        <v>8.93</v>
      </c>
    </row>
    <row r="1203" spans="1:7" x14ac:dyDescent="0.2">
      <c r="A1203" s="294" t="s">
        <v>403</v>
      </c>
      <c r="B1203" s="284" t="s">
        <v>404</v>
      </c>
      <c r="C1203" s="295" t="s">
        <v>207</v>
      </c>
      <c r="D1203" s="295" t="s">
        <v>210</v>
      </c>
      <c r="E1203" s="292">
        <v>0.5</v>
      </c>
      <c r="F1203" s="283">
        <v>23.33</v>
      </c>
      <c r="G1203" s="293">
        <v>11.66</v>
      </c>
    </row>
    <row r="1204" spans="1:7" x14ac:dyDescent="0.2">
      <c r="A1204" s="294" t="s">
        <v>2099</v>
      </c>
      <c r="B1204" s="284" t="s">
        <v>2100</v>
      </c>
      <c r="C1204" s="295" t="s">
        <v>224</v>
      </c>
      <c r="D1204" s="295" t="s">
        <v>315</v>
      </c>
      <c r="E1204" s="292">
        <v>0.3</v>
      </c>
      <c r="F1204" s="283">
        <v>38.58</v>
      </c>
      <c r="G1204" s="293">
        <v>11.57</v>
      </c>
    </row>
    <row r="1205" spans="1:7" x14ac:dyDescent="0.2">
      <c r="A1205" s="296" t="s">
        <v>213</v>
      </c>
      <c r="B1205" s="297"/>
      <c r="C1205" s="297"/>
      <c r="D1205" s="297"/>
      <c r="E1205" s="297"/>
      <c r="F1205" s="297"/>
      <c r="G1205" s="298">
        <v>10.66</v>
      </c>
    </row>
    <row r="1206" spans="1:7" x14ac:dyDescent="0.2">
      <c r="A1206" s="296" t="s">
        <v>214</v>
      </c>
      <c r="B1206" s="297"/>
      <c r="C1206" s="297"/>
      <c r="D1206" s="297"/>
      <c r="E1206" s="297"/>
      <c r="F1206" s="297"/>
      <c r="G1206" s="298">
        <v>21.51</v>
      </c>
    </row>
    <row r="1207" spans="1:7" x14ac:dyDescent="0.2">
      <c r="A1207" s="296" t="s">
        <v>215</v>
      </c>
      <c r="B1207" s="297"/>
      <c r="C1207" s="297"/>
      <c r="D1207" s="297"/>
      <c r="E1207" s="297"/>
      <c r="F1207" s="297"/>
      <c r="G1207" s="299">
        <v>32.17</v>
      </c>
    </row>
    <row r="1208" spans="1:7" x14ac:dyDescent="0.2">
      <c r="A1208" s="296" t="s">
        <v>2158</v>
      </c>
      <c r="B1208" s="297"/>
      <c r="C1208" s="297"/>
      <c r="D1208" s="297"/>
      <c r="E1208" s="297"/>
      <c r="F1208" s="297"/>
      <c r="G1208" s="298">
        <v>12.269999999776482</v>
      </c>
    </row>
    <row r="1209" spans="1:7" x14ac:dyDescent="0.2">
      <c r="A1209" s="296" t="s">
        <v>217</v>
      </c>
      <c r="B1209" s="297"/>
      <c r="C1209" s="297"/>
      <c r="D1209" s="297"/>
      <c r="E1209" s="297"/>
      <c r="F1209" s="297"/>
      <c r="G1209" s="298">
        <v>9.33</v>
      </c>
    </row>
    <row r="1210" spans="1:7" x14ac:dyDescent="0.2">
      <c r="A1210" s="296" t="s">
        <v>218</v>
      </c>
      <c r="B1210" s="297"/>
      <c r="C1210" s="297"/>
      <c r="D1210" s="297"/>
      <c r="E1210" s="297"/>
      <c r="F1210" s="297"/>
      <c r="G1210" s="298">
        <v>0</v>
      </c>
    </row>
    <row r="1211" spans="1:7" x14ac:dyDescent="0.2">
      <c r="A1211" s="296" t="s">
        <v>219</v>
      </c>
      <c r="B1211" s="297"/>
      <c r="C1211" s="297"/>
      <c r="D1211" s="297"/>
      <c r="E1211" s="297"/>
      <c r="F1211" s="297"/>
      <c r="G1211" s="298">
        <v>21.6</v>
      </c>
    </row>
    <row r="1212" spans="1:7" x14ac:dyDescent="0.2">
      <c r="A1212" s="296" t="s">
        <v>220</v>
      </c>
      <c r="B1212" s="297"/>
      <c r="C1212" s="297"/>
      <c r="D1212" s="297"/>
      <c r="E1212" s="297"/>
      <c r="F1212" s="297"/>
      <c r="G1212" s="299">
        <f>ROUND(G1207+G1211,2)</f>
        <v>53.77</v>
      </c>
    </row>
    <row r="1213" spans="1:7" x14ac:dyDescent="0.2">
      <c r="A1213" s="296" t="s">
        <v>221</v>
      </c>
      <c r="B1213" s="297"/>
      <c r="C1213" s="297"/>
      <c r="D1213" s="297"/>
      <c r="E1213" s="297"/>
      <c r="F1213" s="297"/>
      <c r="G1213" s="298">
        <v>50</v>
      </c>
    </row>
    <row r="1214" spans="1:7" x14ac:dyDescent="0.2">
      <c r="A1214" s="296" t="s">
        <v>222</v>
      </c>
      <c r="B1214" s="297"/>
      <c r="C1214" s="297"/>
      <c r="D1214" s="297"/>
      <c r="E1214" s="297"/>
      <c r="F1214" s="297"/>
      <c r="G1214" s="299">
        <f>ROUND(G1212*G1213,2)</f>
        <v>2688.5</v>
      </c>
    </row>
    <row r="1215" spans="1:7" x14ac:dyDescent="0.2">
      <c r="A1215" s="300"/>
      <c r="B1215" s="301"/>
      <c r="C1215" s="301"/>
      <c r="D1215" s="301"/>
      <c r="E1215" s="301"/>
      <c r="F1215" s="301"/>
      <c r="G1215" s="302"/>
    </row>
    <row r="1216" spans="1:7" x14ac:dyDescent="0.2">
      <c r="A1216" s="287" t="s">
        <v>490</v>
      </c>
      <c r="B1216" s="290" t="s">
        <v>491</v>
      </c>
      <c r="C1216" s="291" t="s">
        <v>207</v>
      </c>
      <c r="D1216" s="291" t="s">
        <v>40</v>
      </c>
      <c r="E1216" s="292"/>
      <c r="F1216" s="283"/>
      <c r="G1216" s="293"/>
    </row>
    <row r="1217" spans="1:7" ht="25.5" x14ac:dyDescent="0.2">
      <c r="A1217" s="294" t="s">
        <v>1187</v>
      </c>
      <c r="B1217" s="284" t="s">
        <v>1188</v>
      </c>
      <c r="C1217" s="295" t="s">
        <v>207</v>
      </c>
      <c r="D1217" s="295" t="s">
        <v>210</v>
      </c>
      <c r="E1217" s="292">
        <v>0.25</v>
      </c>
      <c r="F1217" s="283">
        <v>22.02</v>
      </c>
      <c r="G1217" s="293">
        <v>5.5</v>
      </c>
    </row>
    <row r="1218" spans="1:7" ht="25.5" x14ac:dyDescent="0.2">
      <c r="A1218" s="294" t="s">
        <v>1199</v>
      </c>
      <c r="B1218" s="284" t="s">
        <v>1200</v>
      </c>
      <c r="C1218" s="295" t="s">
        <v>224</v>
      </c>
      <c r="D1218" s="295" t="s">
        <v>40</v>
      </c>
      <c r="E1218" s="292">
        <v>1</v>
      </c>
      <c r="F1218" s="283">
        <v>1.44</v>
      </c>
      <c r="G1218" s="293">
        <v>1.44</v>
      </c>
    </row>
    <row r="1219" spans="1:7" x14ac:dyDescent="0.2">
      <c r="A1219" s="296" t="s">
        <v>213</v>
      </c>
      <c r="B1219" s="297"/>
      <c r="C1219" s="297"/>
      <c r="D1219" s="297"/>
      <c r="E1219" s="297"/>
      <c r="F1219" s="297"/>
      <c r="G1219" s="298">
        <v>3.18</v>
      </c>
    </row>
    <row r="1220" spans="1:7" x14ac:dyDescent="0.2">
      <c r="A1220" s="296" t="s">
        <v>214</v>
      </c>
      <c r="B1220" s="297"/>
      <c r="C1220" s="297"/>
      <c r="D1220" s="297"/>
      <c r="E1220" s="297"/>
      <c r="F1220" s="297"/>
      <c r="G1220" s="298">
        <v>3.7600000000000002</v>
      </c>
    </row>
    <row r="1221" spans="1:7" x14ac:dyDescent="0.2">
      <c r="A1221" s="296" t="s">
        <v>215</v>
      </c>
      <c r="B1221" s="297"/>
      <c r="C1221" s="297"/>
      <c r="D1221" s="297"/>
      <c r="E1221" s="297"/>
      <c r="F1221" s="297"/>
      <c r="G1221" s="299">
        <v>6.94</v>
      </c>
    </row>
    <row r="1222" spans="1:7" x14ac:dyDescent="0.2">
      <c r="A1222" s="296" t="s">
        <v>2158</v>
      </c>
      <c r="B1222" s="297"/>
      <c r="C1222" s="297"/>
      <c r="D1222" s="297"/>
      <c r="E1222" s="297"/>
      <c r="F1222" s="297"/>
      <c r="G1222" s="298">
        <v>3.6599999999999993</v>
      </c>
    </row>
    <row r="1223" spans="1:7" x14ac:dyDescent="0.2">
      <c r="A1223" s="296" t="s">
        <v>217</v>
      </c>
      <c r="B1223" s="297"/>
      <c r="C1223" s="297"/>
      <c r="D1223" s="297"/>
      <c r="E1223" s="297"/>
      <c r="F1223" s="297"/>
      <c r="G1223" s="298">
        <v>2.23</v>
      </c>
    </row>
    <row r="1224" spans="1:7" x14ac:dyDescent="0.2">
      <c r="A1224" s="296" t="s">
        <v>218</v>
      </c>
      <c r="B1224" s="297"/>
      <c r="C1224" s="297"/>
      <c r="D1224" s="297"/>
      <c r="E1224" s="297"/>
      <c r="F1224" s="297"/>
      <c r="G1224" s="298">
        <v>0</v>
      </c>
    </row>
    <row r="1225" spans="1:7" x14ac:dyDescent="0.2">
      <c r="A1225" s="296" t="s">
        <v>219</v>
      </c>
      <c r="B1225" s="297"/>
      <c r="C1225" s="297"/>
      <c r="D1225" s="297"/>
      <c r="E1225" s="297"/>
      <c r="F1225" s="297"/>
      <c r="G1225" s="298">
        <v>5.89</v>
      </c>
    </row>
    <row r="1226" spans="1:7" x14ac:dyDescent="0.2">
      <c r="A1226" s="296" t="s">
        <v>220</v>
      </c>
      <c r="B1226" s="297"/>
      <c r="C1226" s="297"/>
      <c r="D1226" s="297"/>
      <c r="E1226" s="297"/>
      <c r="F1226" s="297"/>
      <c r="G1226" s="299">
        <f>ROUND(G1221+G1225,2)</f>
        <v>12.83</v>
      </c>
    </row>
    <row r="1227" spans="1:7" x14ac:dyDescent="0.2">
      <c r="A1227" s="296" t="s">
        <v>221</v>
      </c>
      <c r="B1227" s="297"/>
      <c r="C1227" s="297"/>
      <c r="D1227" s="297"/>
      <c r="E1227" s="297"/>
      <c r="F1227" s="297"/>
      <c r="G1227" s="298">
        <v>21</v>
      </c>
    </row>
    <row r="1228" spans="1:7" x14ac:dyDescent="0.2">
      <c r="A1228" s="296" t="s">
        <v>222</v>
      </c>
      <c r="B1228" s="297"/>
      <c r="C1228" s="297"/>
      <c r="D1228" s="297"/>
      <c r="E1228" s="297"/>
      <c r="F1228" s="297"/>
      <c r="G1228" s="299">
        <f>ROUND(G1226*G1227,2)</f>
        <v>269.43</v>
      </c>
    </row>
    <row r="1229" spans="1:7" x14ac:dyDescent="0.2">
      <c r="A1229" s="300"/>
      <c r="B1229" s="301"/>
      <c r="C1229" s="301"/>
      <c r="D1229" s="301"/>
      <c r="E1229" s="301"/>
      <c r="F1229" s="301"/>
      <c r="G1229" s="302"/>
    </row>
    <row r="1230" spans="1:7" ht="12.75" customHeight="1" x14ac:dyDescent="0.2">
      <c r="A1230" s="287" t="s">
        <v>1666</v>
      </c>
      <c r="B1230" s="288" t="s">
        <v>492</v>
      </c>
      <c r="C1230" s="288"/>
      <c r="D1230" s="288"/>
      <c r="E1230" s="288"/>
      <c r="F1230" s="288"/>
      <c r="G1230" s="289"/>
    </row>
    <row r="1231" spans="1:7" ht="25.5" x14ac:dyDescent="0.2">
      <c r="A1231" s="287" t="s">
        <v>493</v>
      </c>
      <c r="B1231" s="290" t="s">
        <v>494</v>
      </c>
      <c r="C1231" s="291" t="s">
        <v>207</v>
      </c>
      <c r="D1231" s="291" t="s">
        <v>40</v>
      </c>
      <c r="E1231" s="292"/>
      <c r="F1231" s="283"/>
      <c r="G1231" s="293"/>
    </row>
    <row r="1232" spans="1:7" ht="25.5" x14ac:dyDescent="0.2">
      <c r="A1232" s="294" t="s">
        <v>246</v>
      </c>
      <c r="B1232" s="284" t="s">
        <v>247</v>
      </c>
      <c r="C1232" s="295" t="s">
        <v>207</v>
      </c>
      <c r="D1232" s="295" t="s">
        <v>210</v>
      </c>
      <c r="E1232" s="292">
        <v>0.2</v>
      </c>
      <c r="F1232" s="283">
        <v>19.41</v>
      </c>
      <c r="G1232" s="293">
        <v>3.88</v>
      </c>
    </row>
    <row r="1233" spans="1:7" x14ac:dyDescent="0.2">
      <c r="A1233" s="294" t="s">
        <v>1203</v>
      </c>
      <c r="B1233" s="284" t="s">
        <v>1204</v>
      </c>
      <c r="C1233" s="295" t="s">
        <v>224</v>
      </c>
      <c r="D1233" s="295" t="s">
        <v>39</v>
      </c>
      <c r="E1233" s="292">
        <v>0.8</v>
      </c>
      <c r="F1233" s="283">
        <v>0.65</v>
      </c>
      <c r="G1233" s="293">
        <v>0.52</v>
      </c>
    </row>
    <row r="1234" spans="1:7" ht="38.25" x14ac:dyDescent="0.2">
      <c r="A1234" s="294" t="s">
        <v>1205</v>
      </c>
      <c r="B1234" s="284" t="s">
        <v>1206</v>
      </c>
      <c r="C1234" s="295" t="s">
        <v>259</v>
      </c>
      <c r="D1234" s="295" t="s">
        <v>40</v>
      </c>
      <c r="E1234" s="292">
        <v>1</v>
      </c>
      <c r="F1234" s="283">
        <v>53.71</v>
      </c>
      <c r="G1234" s="293">
        <v>53.71</v>
      </c>
    </row>
    <row r="1235" spans="1:7" x14ac:dyDescent="0.2">
      <c r="A1235" s="296" t="s">
        <v>213</v>
      </c>
      <c r="B1235" s="297"/>
      <c r="C1235" s="297"/>
      <c r="D1235" s="297"/>
      <c r="E1235" s="297"/>
      <c r="F1235" s="297"/>
      <c r="G1235" s="298">
        <v>2.04</v>
      </c>
    </row>
    <row r="1236" spans="1:7" x14ac:dyDescent="0.2">
      <c r="A1236" s="296" t="s">
        <v>214</v>
      </c>
      <c r="B1236" s="297"/>
      <c r="C1236" s="297"/>
      <c r="D1236" s="297"/>
      <c r="E1236" s="297"/>
      <c r="F1236" s="297"/>
      <c r="G1236" s="298">
        <v>56.07</v>
      </c>
    </row>
    <row r="1237" spans="1:7" x14ac:dyDescent="0.2">
      <c r="A1237" s="296" t="s">
        <v>215</v>
      </c>
      <c r="B1237" s="297"/>
      <c r="C1237" s="297"/>
      <c r="D1237" s="297"/>
      <c r="E1237" s="297"/>
      <c r="F1237" s="297"/>
      <c r="G1237" s="299">
        <v>58.11</v>
      </c>
    </row>
    <row r="1238" spans="1:7" x14ac:dyDescent="0.2">
      <c r="A1238" s="296" t="s">
        <v>2158</v>
      </c>
      <c r="B1238" s="297"/>
      <c r="C1238" s="297"/>
      <c r="D1238" s="297"/>
      <c r="E1238" s="297"/>
      <c r="F1238" s="297"/>
      <c r="G1238" s="298">
        <v>2.35</v>
      </c>
    </row>
    <row r="1239" spans="1:7" x14ac:dyDescent="0.2">
      <c r="A1239" s="296" t="s">
        <v>217</v>
      </c>
      <c r="B1239" s="297"/>
      <c r="C1239" s="297"/>
      <c r="D1239" s="297"/>
      <c r="E1239" s="297"/>
      <c r="F1239" s="297"/>
      <c r="G1239" s="298">
        <v>12.699999999999998</v>
      </c>
    </row>
    <row r="1240" spans="1:7" x14ac:dyDescent="0.2">
      <c r="A1240" s="296" t="s">
        <v>218</v>
      </c>
      <c r="B1240" s="297"/>
      <c r="C1240" s="297"/>
      <c r="D1240" s="297"/>
      <c r="E1240" s="297"/>
      <c r="F1240" s="297"/>
      <c r="G1240" s="298">
        <v>0</v>
      </c>
    </row>
    <row r="1241" spans="1:7" x14ac:dyDescent="0.2">
      <c r="A1241" s="296" t="s">
        <v>219</v>
      </c>
      <c r="B1241" s="297"/>
      <c r="C1241" s="297"/>
      <c r="D1241" s="297"/>
      <c r="E1241" s="297"/>
      <c r="F1241" s="297"/>
      <c r="G1241" s="298">
        <v>15.049999999999997</v>
      </c>
    </row>
    <row r="1242" spans="1:7" x14ac:dyDescent="0.2">
      <c r="A1242" s="296" t="s">
        <v>220</v>
      </c>
      <c r="B1242" s="297"/>
      <c r="C1242" s="297"/>
      <c r="D1242" s="297"/>
      <c r="E1242" s="297"/>
      <c r="F1242" s="297"/>
      <c r="G1242" s="299">
        <f>ROUND(G1237+G1241,2)</f>
        <v>73.16</v>
      </c>
    </row>
    <row r="1243" spans="1:7" x14ac:dyDescent="0.2">
      <c r="A1243" s="296" t="s">
        <v>221</v>
      </c>
      <c r="B1243" s="297"/>
      <c r="C1243" s="297"/>
      <c r="D1243" s="297"/>
      <c r="E1243" s="297"/>
      <c r="F1243" s="297"/>
      <c r="G1243" s="298">
        <v>50</v>
      </c>
    </row>
    <row r="1244" spans="1:7" x14ac:dyDescent="0.2">
      <c r="A1244" s="296" t="s">
        <v>222</v>
      </c>
      <c r="B1244" s="297"/>
      <c r="C1244" s="297"/>
      <c r="D1244" s="297"/>
      <c r="E1244" s="297"/>
      <c r="F1244" s="297"/>
      <c r="G1244" s="299">
        <f>ROUND(G1242*G1243,2)</f>
        <v>3658</v>
      </c>
    </row>
    <row r="1245" spans="1:7" x14ac:dyDescent="0.2">
      <c r="A1245" s="300"/>
      <c r="B1245" s="301"/>
      <c r="C1245" s="301"/>
      <c r="D1245" s="301"/>
      <c r="E1245" s="301"/>
      <c r="F1245" s="301"/>
      <c r="G1245" s="302"/>
    </row>
    <row r="1246" spans="1:7" ht="25.5" x14ac:dyDescent="0.2">
      <c r="A1246" s="287" t="s">
        <v>1627</v>
      </c>
      <c r="B1246" s="290" t="s">
        <v>1628</v>
      </c>
      <c r="C1246" s="291" t="s">
        <v>207</v>
      </c>
      <c r="D1246" s="291" t="s">
        <v>40</v>
      </c>
      <c r="E1246" s="292"/>
      <c r="F1246" s="283"/>
      <c r="G1246" s="293"/>
    </row>
    <row r="1247" spans="1:7" ht="25.5" x14ac:dyDescent="0.2">
      <c r="A1247" s="294" t="s">
        <v>1709</v>
      </c>
      <c r="B1247" s="284" t="s">
        <v>1710</v>
      </c>
      <c r="C1247" s="295" t="s">
        <v>224</v>
      </c>
      <c r="D1247" s="295" t="s">
        <v>40</v>
      </c>
      <c r="E1247" s="292">
        <v>1</v>
      </c>
      <c r="F1247" s="283">
        <v>57.82</v>
      </c>
      <c r="G1247" s="293">
        <v>57.82</v>
      </c>
    </row>
    <row r="1248" spans="1:7" x14ac:dyDescent="0.2">
      <c r="A1248" s="296" t="s">
        <v>213</v>
      </c>
      <c r="B1248" s="297"/>
      <c r="C1248" s="297"/>
      <c r="D1248" s="297"/>
      <c r="E1248" s="297"/>
      <c r="F1248" s="297"/>
      <c r="G1248" s="298">
        <v>0</v>
      </c>
    </row>
    <row r="1249" spans="1:7" x14ac:dyDescent="0.2">
      <c r="A1249" s="296" t="s">
        <v>214</v>
      </c>
      <c r="B1249" s="297"/>
      <c r="C1249" s="297"/>
      <c r="D1249" s="297"/>
      <c r="E1249" s="297"/>
      <c r="F1249" s="297"/>
      <c r="G1249" s="298">
        <v>57.82</v>
      </c>
    </row>
    <row r="1250" spans="1:7" x14ac:dyDescent="0.2">
      <c r="A1250" s="296" t="s">
        <v>215</v>
      </c>
      <c r="B1250" s="297"/>
      <c r="C1250" s="297"/>
      <c r="D1250" s="297"/>
      <c r="E1250" s="297"/>
      <c r="F1250" s="297"/>
      <c r="G1250" s="299">
        <v>57.82</v>
      </c>
    </row>
    <row r="1251" spans="1:7" x14ac:dyDescent="0.2">
      <c r="A1251" s="296" t="s">
        <v>2158</v>
      </c>
      <c r="B1251" s="297"/>
      <c r="C1251" s="297"/>
      <c r="D1251" s="297"/>
      <c r="E1251" s="297"/>
      <c r="F1251" s="297"/>
      <c r="G1251" s="298">
        <v>0</v>
      </c>
    </row>
    <row r="1252" spans="1:7" x14ac:dyDescent="0.2">
      <c r="A1252" s="296" t="s">
        <v>217</v>
      </c>
      <c r="B1252" s="297"/>
      <c r="C1252" s="297"/>
      <c r="D1252" s="297"/>
      <c r="E1252" s="297"/>
      <c r="F1252" s="297"/>
      <c r="G1252" s="298">
        <v>12.139999999999993</v>
      </c>
    </row>
    <row r="1253" spans="1:7" x14ac:dyDescent="0.2">
      <c r="A1253" s="296" t="s">
        <v>218</v>
      </c>
      <c r="B1253" s="297"/>
      <c r="C1253" s="297"/>
      <c r="D1253" s="297"/>
      <c r="E1253" s="297"/>
      <c r="F1253" s="297"/>
      <c r="G1253" s="298">
        <v>0</v>
      </c>
    </row>
    <row r="1254" spans="1:7" x14ac:dyDescent="0.2">
      <c r="A1254" s="296" t="s">
        <v>219</v>
      </c>
      <c r="B1254" s="297"/>
      <c r="C1254" s="297"/>
      <c r="D1254" s="297"/>
      <c r="E1254" s="297"/>
      <c r="F1254" s="297"/>
      <c r="G1254" s="298">
        <v>12.139999999999993</v>
      </c>
    </row>
    <row r="1255" spans="1:7" x14ac:dyDescent="0.2">
      <c r="A1255" s="296" t="s">
        <v>220</v>
      </c>
      <c r="B1255" s="297"/>
      <c r="C1255" s="297"/>
      <c r="D1255" s="297"/>
      <c r="E1255" s="297"/>
      <c r="F1255" s="297"/>
      <c r="G1255" s="299">
        <f>ROUND(G1250+G1254,2)</f>
        <v>69.959999999999994</v>
      </c>
    </row>
    <row r="1256" spans="1:7" x14ac:dyDescent="0.2">
      <c r="A1256" s="296" t="s">
        <v>221</v>
      </c>
      <c r="B1256" s="297"/>
      <c r="C1256" s="297"/>
      <c r="D1256" s="297"/>
      <c r="E1256" s="297"/>
      <c r="F1256" s="297"/>
      <c r="G1256" s="298">
        <v>45</v>
      </c>
    </row>
    <row r="1257" spans="1:7" x14ac:dyDescent="0.2">
      <c r="A1257" s="296" t="s">
        <v>222</v>
      </c>
      <c r="B1257" s="297"/>
      <c r="C1257" s="297"/>
      <c r="D1257" s="297"/>
      <c r="E1257" s="297"/>
      <c r="F1257" s="297"/>
      <c r="G1257" s="299">
        <f>ROUND(G1255*G1256,2)</f>
        <v>3148.2</v>
      </c>
    </row>
    <row r="1258" spans="1:7" x14ac:dyDescent="0.2">
      <c r="A1258" s="300"/>
      <c r="B1258" s="301"/>
      <c r="C1258" s="301"/>
      <c r="D1258" s="301"/>
      <c r="E1258" s="301"/>
      <c r="F1258" s="301"/>
      <c r="G1258" s="302"/>
    </row>
    <row r="1259" spans="1:7" ht="38.25" x14ac:dyDescent="0.2">
      <c r="A1259" s="287" t="s">
        <v>495</v>
      </c>
      <c r="B1259" s="290" t="s">
        <v>496</v>
      </c>
      <c r="C1259" s="291" t="s">
        <v>207</v>
      </c>
      <c r="D1259" s="291" t="s">
        <v>40</v>
      </c>
      <c r="E1259" s="292"/>
      <c r="F1259" s="283"/>
      <c r="G1259" s="293"/>
    </row>
    <row r="1260" spans="1:7" ht="25.5" x14ac:dyDescent="0.2">
      <c r="A1260" s="294" t="s">
        <v>1187</v>
      </c>
      <c r="B1260" s="284" t="s">
        <v>1188</v>
      </c>
      <c r="C1260" s="295" t="s">
        <v>207</v>
      </c>
      <c r="D1260" s="295" t="s">
        <v>210</v>
      </c>
      <c r="E1260" s="292">
        <v>0.27</v>
      </c>
      <c r="F1260" s="283">
        <v>22.02</v>
      </c>
      <c r="G1260" s="293">
        <v>5.94</v>
      </c>
    </row>
    <row r="1261" spans="1:7" ht="25.5" x14ac:dyDescent="0.2">
      <c r="A1261" s="294" t="s">
        <v>246</v>
      </c>
      <c r="B1261" s="284" t="s">
        <v>247</v>
      </c>
      <c r="C1261" s="295" t="s">
        <v>207</v>
      </c>
      <c r="D1261" s="295" t="s">
        <v>210</v>
      </c>
      <c r="E1261" s="292">
        <v>0.27</v>
      </c>
      <c r="F1261" s="283">
        <v>19.41</v>
      </c>
      <c r="G1261" s="293">
        <v>5.24</v>
      </c>
    </row>
    <row r="1262" spans="1:7" ht="38.25" x14ac:dyDescent="0.2">
      <c r="A1262" s="294" t="s">
        <v>1153</v>
      </c>
      <c r="B1262" s="284" t="s">
        <v>1154</v>
      </c>
      <c r="C1262" s="295" t="s">
        <v>224</v>
      </c>
      <c r="D1262" s="295" t="s">
        <v>39</v>
      </c>
      <c r="E1262" s="292">
        <v>0.16200000000000001</v>
      </c>
      <c r="F1262" s="283">
        <v>7.39</v>
      </c>
      <c r="G1262" s="293">
        <v>1.2</v>
      </c>
    </row>
    <row r="1263" spans="1:7" ht="51" x14ac:dyDescent="0.2">
      <c r="A1263" s="294" t="s">
        <v>1207</v>
      </c>
      <c r="B1263" s="284" t="s">
        <v>1208</v>
      </c>
      <c r="C1263" s="295" t="s">
        <v>224</v>
      </c>
      <c r="D1263" s="295" t="s">
        <v>39</v>
      </c>
      <c r="E1263" s="292">
        <v>1</v>
      </c>
      <c r="F1263" s="283">
        <v>3.83</v>
      </c>
      <c r="G1263" s="293">
        <v>3.83</v>
      </c>
    </row>
    <row r="1264" spans="1:7" ht="63.75" x14ac:dyDescent="0.2">
      <c r="A1264" s="294" t="s">
        <v>1209</v>
      </c>
      <c r="B1264" s="284" t="s">
        <v>1210</v>
      </c>
      <c r="C1264" s="295" t="s">
        <v>224</v>
      </c>
      <c r="D1264" s="295" t="s">
        <v>40</v>
      </c>
      <c r="E1264" s="292">
        <v>1.05</v>
      </c>
      <c r="F1264" s="283">
        <v>151.86000000000001</v>
      </c>
      <c r="G1264" s="293">
        <v>159.44999999999999</v>
      </c>
    </row>
    <row r="1265" spans="1:7" x14ac:dyDescent="0.2">
      <c r="A1265" s="296" t="s">
        <v>213</v>
      </c>
      <c r="B1265" s="297"/>
      <c r="C1265" s="297"/>
      <c r="D1265" s="297"/>
      <c r="E1265" s="297"/>
      <c r="F1265" s="297"/>
      <c r="G1265" s="298">
        <v>6.19</v>
      </c>
    </row>
    <row r="1266" spans="1:7" x14ac:dyDescent="0.2">
      <c r="A1266" s="296" t="s">
        <v>214</v>
      </c>
      <c r="B1266" s="297"/>
      <c r="C1266" s="297"/>
      <c r="D1266" s="297"/>
      <c r="E1266" s="297"/>
      <c r="F1266" s="297"/>
      <c r="G1266" s="298">
        <v>169.48</v>
      </c>
    </row>
    <row r="1267" spans="1:7" x14ac:dyDescent="0.2">
      <c r="A1267" s="296" t="s">
        <v>215</v>
      </c>
      <c r="B1267" s="297"/>
      <c r="C1267" s="297"/>
      <c r="D1267" s="297"/>
      <c r="E1267" s="297"/>
      <c r="F1267" s="297"/>
      <c r="G1267" s="299">
        <v>175.67</v>
      </c>
    </row>
    <row r="1268" spans="1:7" x14ac:dyDescent="0.2">
      <c r="A1268" s="296" t="s">
        <v>2158</v>
      </c>
      <c r="B1268" s="297"/>
      <c r="C1268" s="297"/>
      <c r="D1268" s="297"/>
      <c r="E1268" s="297"/>
      <c r="F1268" s="297"/>
      <c r="G1268" s="298">
        <v>7.12</v>
      </c>
    </row>
    <row r="1269" spans="1:7" x14ac:dyDescent="0.2">
      <c r="A1269" s="296" t="s">
        <v>217</v>
      </c>
      <c r="B1269" s="297"/>
      <c r="C1269" s="297"/>
      <c r="D1269" s="297"/>
      <c r="E1269" s="297"/>
      <c r="F1269" s="297"/>
      <c r="G1269" s="298">
        <v>38.380000000223518</v>
      </c>
    </row>
    <row r="1270" spans="1:7" x14ac:dyDescent="0.2">
      <c r="A1270" s="296" t="s">
        <v>218</v>
      </c>
      <c r="B1270" s="297"/>
      <c r="C1270" s="297"/>
      <c r="D1270" s="297"/>
      <c r="E1270" s="297"/>
      <c r="F1270" s="297"/>
      <c r="G1270" s="298">
        <v>0</v>
      </c>
    </row>
    <row r="1271" spans="1:7" x14ac:dyDescent="0.2">
      <c r="A1271" s="296" t="s">
        <v>219</v>
      </c>
      <c r="B1271" s="297"/>
      <c r="C1271" s="297"/>
      <c r="D1271" s="297"/>
      <c r="E1271" s="297"/>
      <c r="F1271" s="297"/>
      <c r="G1271" s="298">
        <v>45.5</v>
      </c>
    </row>
    <row r="1272" spans="1:7" x14ac:dyDescent="0.2">
      <c r="A1272" s="296" t="s">
        <v>220</v>
      </c>
      <c r="B1272" s="297"/>
      <c r="C1272" s="297"/>
      <c r="D1272" s="297"/>
      <c r="E1272" s="297"/>
      <c r="F1272" s="297"/>
      <c r="G1272" s="299">
        <f>ROUND(G1267+G1271,2)</f>
        <v>221.17</v>
      </c>
    </row>
    <row r="1273" spans="1:7" x14ac:dyDescent="0.2">
      <c r="A1273" s="296" t="s">
        <v>221</v>
      </c>
      <c r="B1273" s="297"/>
      <c r="C1273" s="297"/>
      <c r="D1273" s="297"/>
      <c r="E1273" s="297"/>
      <c r="F1273" s="297"/>
      <c r="G1273" s="298">
        <v>5</v>
      </c>
    </row>
    <row r="1274" spans="1:7" x14ac:dyDescent="0.2">
      <c r="A1274" s="296" t="s">
        <v>222</v>
      </c>
      <c r="B1274" s="297"/>
      <c r="C1274" s="297"/>
      <c r="D1274" s="297"/>
      <c r="E1274" s="297"/>
      <c r="F1274" s="297"/>
      <c r="G1274" s="299">
        <f>ROUND(G1272*G1273,2)</f>
        <v>1105.8499999999999</v>
      </c>
    </row>
    <row r="1275" spans="1:7" x14ac:dyDescent="0.2">
      <c r="A1275" s="300"/>
      <c r="B1275" s="301"/>
      <c r="C1275" s="301"/>
      <c r="D1275" s="301"/>
      <c r="E1275" s="301"/>
      <c r="F1275" s="301"/>
      <c r="G1275" s="302"/>
    </row>
    <row r="1276" spans="1:7" ht="38.25" x14ac:dyDescent="0.2">
      <c r="A1276" s="287" t="s">
        <v>497</v>
      </c>
      <c r="B1276" s="290" t="s">
        <v>498</v>
      </c>
      <c r="C1276" s="291" t="s">
        <v>207</v>
      </c>
      <c r="D1276" s="291" t="s">
        <v>40</v>
      </c>
      <c r="E1276" s="292"/>
      <c r="F1276" s="283"/>
      <c r="G1276" s="293"/>
    </row>
    <row r="1277" spans="1:7" ht="51" x14ac:dyDescent="0.2">
      <c r="A1277" s="294" t="s">
        <v>1211</v>
      </c>
      <c r="B1277" s="284" t="s">
        <v>1212</v>
      </c>
      <c r="C1277" s="295" t="s">
        <v>207</v>
      </c>
      <c r="D1277" s="295" t="s">
        <v>38</v>
      </c>
      <c r="E1277" s="292">
        <v>2.0999999999999999E-3</v>
      </c>
      <c r="F1277" s="283">
        <v>473.19</v>
      </c>
      <c r="G1277" s="293">
        <v>0.99</v>
      </c>
    </row>
    <row r="1278" spans="1:7" x14ac:dyDescent="0.2">
      <c r="A1278" s="294" t="s">
        <v>288</v>
      </c>
      <c r="B1278" s="284" t="s">
        <v>289</v>
      </c>
      <c r="C1278" s="295" t="s">
        <v>207</v>
      </c>
      <c r="D1278" s="295" t="s">
        <v>210</v>
      </c>
      <c r="E1278" s="292">
        <v>0.1</v>
      </c>
      <c r="F1278" s="283">
        <v>21.66</v>
      </c>
      <c r="G1278" s="293">
        <v>2.17</v>
      </c>
    </row>
    <row r="1279" spans="1:7" ht="25.5" x14ac:dyDescent="0.2">
      <c r="A1279" s="294" t="s">
        <v>246</v>
      </c>
      <c r="B1279" s="284" t="s">
        <v>247</v>
      </c>
      <c r="C1279" s="295" t="s">
        <v>207</v>
      </c>
      <c r="D1279" s="295" t="s">
        <v>210</v>
      </c>
      <c r="E1279" s="292">
        <v>0.1</v>
      </c>
      <c r="F1279" s="283">
        <v>19.41</v>
      </c>
      <c r="G1279" s="293">
        <v>1.94</v>
      </c>
    </row>
    <row r="1280" spans="1:7" x14ac:dyDescent="0.2">
      <c r="A1280" s="296" t="s">
        <v>213</v>
      </c>
      <c r="B1280" s="297"/>
      <c r="C1280" s="297"/>
      <c r="D1280" s="297"/>
      <c r="E1280" s="297"/>
      <c r="F1280" s="297"/>
      <c r="G1280" s="298">
        <v>2.37</v>
      </c>
    </row>
    <row r="1281" spans="1:7" x14ac:dyDescent="0.2">
      <c r="A1281" s="296" t="s">
        <v>214</v>
      </c>
      <c r="B1281" s="297"/>
      <c r="C1281" s="297"/>
      <c r="D1281" s="297"/>
      <c r="E1281" s="297"/>
      <c r="F1281" s="297"/>
      <c r="G1281" s="298">
        <v>2.7299999999999995</v>
      </c>
    </row>
    <row r="1282" spans="1:7" x14ac:dyDescent="0.2">
      <c r="A1282" s="296" t="s">
        <v>215</v>
      </c>
      <c r="B1282" s="297"/>
      <c r="C1282" s="297"/>
      <c r="D1282" s="297"/>
      <c r="E1282" s="297"/>
      <c r="F1282" s="297"/>
      <c r="G1282" s="299">
        <v>5.0999999999999996</v>
      </c>
    </row>
    <row r="1283" spans="1:7" x14ac:dyDescent="0.2">
      <c r="A1283" s="296" t="s">
        <v>2158</v>
      </c>
      <c r="B1283" s="297"/>
      <c r="C1283" s="297"/>
      <c r="D1283" s="297"/>
      <c r="E1283" s="297"/>
      <c r="F1283" s="297"/>
      <c r="G1283" s="298">
        <v>2.7300000000000009</v>
      </c>
    </row>
    <row r="1284" spans="1:7" x14ac:dyDescent="0.2">
      <c r="A1284" s="296" t="s">
        <v>217</v>
      </c>
      <c r="B1284" s="297"/>
      <c r="C1284" s="297"/>
      <c r="D1284" s="297"/>
      <c r="E1284" s="297"/>
      <c r="F1284" s="297"/>
      <c r="G1284" s="298">
        <v>1.64</v>
      </c>
    </row>
    <row r="1285" spans="1:7" x14ac:dyDescent="0.2">
      <c r="A1285" s="296" t="s">
        <v>218</v>
      </c>
      <c r="B1285" s="297"/>
      <c r="C1285" s="297"/>
      <c r="D1285" s="297"/>
      <c r="E1285" s="297"/>
      <c r="F1285" s="297"/>
      <c r="G1285" s="298">
        <v>0</v>
      </c>
    </row>
    <row r="1286" spans="1:7" x14ac:dyDescent="0.2">
      <c r="A1286" s="296" t="s">
        <v>219</v>
      </c>
      <c r="B1286" s="297"/>
      <c r="C1286" s="297"/>
      <c r="D1286" s="297"/>
      <c r="E1286" s="297"/>
      <c r="F1286" s="297"/>
      <c r="G1286" s="298">
        <v>4.370000000000001</v>
      </c>
    </row>
    <row r="1287" spans="1:7" x14ac:dyDescent="0.2">
      <c r="A1287" s="296" t="s">
        <v>220</v>
      </c>
      <c r="B1287" s="297"/>
      <c r="C1287" s="297"/>
      <c r="D1287" s="297"/>
      <c r="E1287" s="297"/>
      <c r="F1287" s="297"/>
      <c r="G1287" s="299">
        <f>ROUND(G1282+G1286,2)</f>
        <v>9.4700000000000006</v>
      </c>
    </row>
    <row r="1288" spans="1:7" x14ac:dyDescent="0.2">
      <c r="A1288" s="296" t="s">
        <v>221</v>
      </c>
      <c r="B1288" s="297"/>
      <c r="C1288" s="297"/>
      <c r="D1288" s="297"/>
      <c r="E1288" s="297"/>
      <c r="F1288" s="297"/>
      <c r="G1288" s="298">
        <v>50</v>
      </c>
    </row>
    <row r="1289" spans="1:7" x14ac:dyDescent="0.2">
      <c r="A1289" s="296" t="s">
        <v>222</v>
      </c>
      <c r="B1289" s="297"/>
      <c r="C1289" s="297"/>
      <c r="D1289" s="297"/>
      <c r="E1289" s="297"/>
      <c r="F1289" s="297"/>
      <c r="G1289" s="299">
        <f>ROUND(G1287*G1288,2)</f>
        <v>473.5</v>
      </c>
    </row>
    <row r="1290" spans="1:7" x14ac:dyDescent="0.2">
      <c r="A1290" s="300"/>
      <c r="B1290" s="301"/>
      <c r="C1290" s="301"/>
      <c r="D1290" s="301"/>
      <c r="E1290" s="301"/>
      <c r="F1290" s="301"/>
      <c r="G1290" s="302"/>
    </row>
    <row r="1291" spans="1:7" x14ac:dyDescent="0.2">
      <c r="A1291" s="287">
        <v>15</v>
      </c>
      <c r="B1291" s="288" t="s">
        <v>499</v>
      </c>
      <c r="C1291" s="288"/>
      <c r="D1291" s="288"/>
      <c r="E1291" s="288"/>
      <c r="F1291" s="288"/>
      <c r="G1291" s="289"/>
    </row>
    <row r="1292" spans="1:7" ht="12.75" customHeight="1" x14ac:dyDescent="0.2">
      <c r="A1292" s="287" t="s">
        <v>724</v>
      </c>
      <c r="B1292" s="288" t="s">
        <v>501</v>
      </c>
      <c r="C1292" s="288"/>
      <c r="D1292" s="288"/>
      <c r="E1292" s="288"/>
      <c r="F1292" s="288"/>
      <c r="G1292" s="289"/>
    </row>
    <row r="1293" spans="1:7" ht="12.75" customHeight="1" x14ac:dyDescent="0.2">
      <c r="A1293" s="287" t="s">
        <v>1629</v>
      </c>
      <c r="B1293" s="290" t="s">
        <v>1630</v>
      </c>
      <c r="C1293" s="291" t="s">
        <v>207</v>
      </c>
      <c r="D1293" s="291" t="s">
        <v>40</v>
      </c>
      <c r="E1293" s="292"/>
      <c r="F1293" s="283"/>
      <c r="G1293" s="293"/>
    </row>
    <row r="1294" spans="1:7" ht="25.5" x14ac:dyDescent="0.2">
      <c r="A1294" s="294">
        <v>13388</v>
      </c>
      <c r="B1294" s="284" t="s">
        <v>1213</v>
      </c>
      <c r="C1294" s="295" t="s">
        <v>224</v>
      </c>
      <c r="D1294" s="295" t="s">
        <v>39</v>
      </c>
      <c r="E1294" s="292">
        <v>0.09</v>
      </c>
      <c r="F1294" s="283">
        <v>252.27</v>
      </c>
      <c r="G1294" s="293">
        <v>22.7</v>
      </c>
    </row>
    <row r="1295" spans="1:7" ht="38.25" x14ac:dyDescent="0.2">
      <c r="A1295" s="294">
        <v>142</v>
      </c>
      <c r="B1295" s="284" t="s">
        <v>1073</v>
      </c>
      <c r="C1295" s="295" t="s">
        <v>224</v>
      </c>
      <c r="D1295" s="295" t="s">
        <v>1074</v>
      </c>
      <c r="E1295" s="292">
        <v>8.1000000000000003E-2</v>
      </c>
      <c r="F1295" s="283">
        <v>32.229999999999997</v>
      </c>
      <c r="G1295" s="293">
        <v>2.61</v>
      </c>
    </row>
    <row r="1296" spans="1:7" ht="25.5" x14ac:dyDescent="0.2">
      <c r="A1296" s="294">
        <v>40783</v>
      </c>
      <c r="B1296" s="284" t="s">
        <v>1711</v>
      </c>
      <c r="C1296" s="295" t="s">
        <v>224</v>
      </c>
      <c r="D1296" s="295" t="s">
        <v>40</v>
      </c>
      <c r="E1296" s="292">
        <v>1.05</v>
      </c>
      <c r="F1296" s="283">
        <v>40.840000000000003</v>
      </c>
      <c r="G1296" s="293">
        <v>42.88</v>
      </c>
    </row>
    <row r="1297" spans="1:7" ht="25.5" x14ac:dyDescent="0.2">
      <c r="A1297" s="294">
        <v>5061</v>
      </c>
      <c r="B1297" s="284" t="s">
        <v>225</v>
      </c>
      <c r="C1297" s="295" t="s">
        <v>224</v>
      </c>
      <c r="D1297" s="295" t="s">
        <v>39</v>
      </c>
      <c r="E1297" s="292">
        <v>1.2999999999999999E-2</v>
      </c>
      <c r="F1297" s="283">
        <v>11.13</v>
      </c>
      <c r="G1297" s="293">
        <v>0.14000000000000001</v>
      </c>
    </row>
    <row r="1298" spans="1:7" ht="38.25" x14ac:dyDescent="0.2">
      <c r="A1298" s="294">
        <v>5104</v>
      </c>
      <c r="B1298" s="284" t="s">
        <v>1215</v>
      </c>
      <c r="C1298" s="295" t="s">
        <v>224</v>
      </c>
      <c r="D1298" s="295" t="s">
        <v>39</v>
      </c>
      <c r="E1298" s="292">
        <v>2.3999999999999998E-3</v>
      </c>
      <c r="F1298" s="283">
        <v>70.37</v>
      </c>
      <c r="G1298" s="293">
        <v>0.17</v>
      </c>
    </row>
    <row r="1299" spans="1:7" ht="25.5" x14ac:dyDescent="0.2">
      <c r="A1299" s="294" t="s">
        <v>246</v>
      </c>
      <c r="B1299" s="284" t="s">
        <v>247</v>
      </c>
      <c r="C1299" s="295" t="s">
        <v>207</v>
      </c>
      <c r="D1299" s="295" t="s">
        <v>210</v>
      </c>
      <c r="E1299" s="292">
        <v>0.371</v>
      </c>
      <c r="F1299" s="283">
        <v>19.41</v>
      </c>
      <c r="G1299" s="293">
        <v>7.2</v>
      </c>
    </row>
    <row r="1300" spans="1:7" ht="25.5" x14ac:dyDescent="0.2">
      <c r="A1300" s="294" t="s">
        <v>1216</v>
      </c>
      <c r="B1300" s="284" t="s">
        <v>1217</v>
      </c>
      <c r="C1300" s="295" t="s">
        <v>207</v>
      </c>
      <c r="D1300" s="295" t="s">
        <v>210</v>
      </c>
      <c r="E1300" s="292">
        <v>0.27700000000000002</v>
      </c>
      <c r="F1300" s="283">
        <v>21.08</v>
      </c>
      <c r="G1300" s="293">
        <v>5.84</v>
      </c>
    </row>
    <row r="1301" spans="1:7" ht="51" x14ac:dyDescent="0.2">
      <c r="A1301" s="294" t="s">
        <v>1218</v>
      </c>
      <c r="B1301" s="284" t="s">
        <v>1219</v>
      </c>
      <c r="C1301" s="295" t="s">
        <v>207</v>
      </c>
      <c r="D1301" s="295" t="s">
        <v>234</v>
      </c>
      <c r="E1301" s="292">
        <v>1.32E-2</v>
      </c>
      <c r="F1301" s="283">
        <v>21.76</v>
      </c>
      <c r="G1301" s="293">
        <v>0.28999999999999998</v>
      </c>
    </row>
    <row r="1302" spans="1:7" ht="51" x14ac:dyDescent="0.2">
      <c r="A1302" s="294" t="s">
        <v>1220</v>
      </c>
      <c r="B1302" s="284" t="s">
        <v>1221</v>
      </c>
      <c r="C1302" s="295" t="s">
        <v>207</v>
      </c>
      <c r="D1302" s="295" t="s">
        <v>237</v>
      </c>
      <c r="E1302" s="292">
        <v>1.83E-2</v>
      </c>
      <c r="F1302" s="283">
        <v>20.85</v>
      </c>
      <c r="G1302" s="293">
        <v>0.38</v>
      </c>
    </row>
    <row r="1303" spans="1:7" x14ac:dyDescent="0.2">
      <c r="A1303" s="296" t="s">
        <v>213</v>
      </c>
      <c r="B1303" s="297"/>
      <c r="C1303" s="297"/>
      <c r="D1303" s="297"/>
      <c r="E1303" s="297"/>
      <c r="F1303" s="297"/>
      <c r="G1303" s="298">
        <v>7.58</v>
      </c>
    </row>
    <row r="1304" spans="1:7" x14ac:dyDescent="0.2">
      <c r="A1304" s="296" t="s">
        <v>214</v>
      </c>
      <c r="B1304" s="297"/>
      <c r="C1304" s="297"/>
      <c r="D1304" s="297"/>
      <c r="E1304" s="297"/>
      <c r="F1304" s="297"/>
      <c r="G1304" s="298">
        <v>74.64</v>
      </c>
    </row>
    <row r="1305" spans="1:7" x14ac:dyDescent="0.2">
      <c r="A1305" s="296" t="s">
        <v>215</v>
      </c>
      <c r="B1305" s="297"/>
      <c r="C1305" s="297"/>
      <c r="D1305" s="297"/>
      <c r="E1305" s="297"/>
      <c r="F1305" s="297"/>
      <c r="G1305" s="299">
        <v>82.22</v>
      </c>
    </row>
    <row r="1306" spans="1:7" x14ac:dyDescent="0.2">
      <c r="A1306" s="296" t="s">
        <v>2158</v>
      </c>
      <c r="B1306" s="297"/>
      <c r="C1306" s="297"/>
      <c r="D1306" s="297"/>
      <c r="E1306" s="297"/>
      <c r="F1306" s="297"/>
      <c r="G1306" s="298">
        <v>8.7100000000000009</v>
      </c>
    </row>
    <row r="1307" spans="1:7" x14ac:dyDescent="0.2">
      <c r="A1307" s="296" t="s">
        <v>217</v>
      </c>
      <c r="B1307" s="297"/>
      <c r="C1307" s="297"/>
      <c r="D1307" s="297"/>
      <c r="E1307" s="297"/>
      <c r="F1307" s="297"/>
      <c r="G1307" s="298">
        <v>19.100000000000001</v>
      </c>
    </row>
    <row r="1308" spans="1:7" x14ac:dyDescent="0.2">
      <c r="A1308" s="296" t="s">
        <v>218</v>
      </c>
      <c r="B1308" s="297"/>
      <c r="C1308" s="297"/>
      <c r="D1308" s="297"/>
      <c r="E1308" s="297"/>
      <c r="F1308" s="297"/>
      <c r="G1308" s="298">
        <v>0</v>
      </c>
    </row>
    <row r="1309" spans="1:7" x14ac:dyDescent="0.2">
      <c r="A1309" s="296" t="s">
        <v>219</v>
      </c>
      <c r="B1309" s="297"/>
      <c r="C1309" s="297"/>
      <c r="D1309" s="297"/>
      <c r="E1309" s="297"/>
      <c r="F1309" s="297"/>
      <c r="G1309" s="298">
        <v>27.810000000000002</v>
      </c>
    </row>
    <row r="1310" spans="1:7" x14ac:dyDescent="0.2">
      <c r="A1310" s="296" t="s">
        <v>220</v>
      </c>
      <c r="B1310" s="297"/>
      <c r="C1310" s="297"/>
      <c r="D1310" s="297"/>
      <c r="E1310" s="297"/>
      <c r="F1310" s="297"/>
      <c r="G1310" s="299">
        <f>ROUND(G1305+G1309,2)</f>
        <v>110.03</v>
      </c>
    </row>
    <row r="1311" spans="1:7" x14ac:dyDescent="0.2">
      <c r="A1311" s="296" t="s">
        <v>221</v>
      </c>
      <c r="B1311" s="297"/>
      <c r="C1311" s="297"/>
      <c r="D1311" s="297"/>
      <c r="E1311" s="297"/>
      <c r="F1311" s="297"/>
      <c r="G1311" s="298">
        <v>19.63</v>
      </c>
    </row>
    <row r="1312" spans="1:7" x14ac:dyDescent="0.2">
      <c r="A1312" s="296" t="s">
        <v>222</v>
      </c>
      <c r="B1312" s="297"/>
      <c r="C1312" s="297"/>
      <c r="D1312" s="297"/>
      <c r="E1312" s="297"/>
      <c r="F1312" s="297"/>
      <c r="G1312" s="299">
        <f>ROUND(G1310*G1311,2)</f>
        <v>2159.89</v>
      </c>
    </row>
    <row r="1313" spans="1:7" x14ac:dyDescent="0.2">
      <c r="A1313" s="300"/>
      <c r="B1313" s="301"/>
      <c r="C1313" s="301"/>
      <c r="D1313" s="301"/>
      <c r="E1313" s="301"/>
      <c r="F1313" s="301"/>
      <c r="G1313" s="302"/>
    </row>
    <row r="1314" spans="1:7" ht="38.25" x14ac:dyDescent="0.2">
      <c r="A1314" s="287" t="s">
        <v>1631</v>
      </c>
      <c r="B1314" s="290" t="s">
        <v>1632</v>
      </c>
      <c r="C1314" s="291" t="s">
        <v>207</v>
      </c>
      <c r="D1314" s="291" t="s">
        <v>35</v>
      </c>
      <c r="E1314" s="292"/>
      <c r="F1314" s="283"/>
      <c r="G1314" s="293"/>
    </row>
    <row r="1315" spans="1:7" ht="25.5" x14ac:dyDescent="0.2">
      <c r="A1315" s="294" t="s">
        <v>253</v>
      </c>
      <c r="B1315" s="284" t="s">
        <v>254</v>
      </c>
      <c r="C1315" s="295" t="s">
        <v>207</v>
      </c>
      <c r="D1315" s="295" t="s">
        <v>210</v>
      </c>
      <c r="E1315" s="292">
        <v>25</v>
      </c>
      <c r="F1315" s="283">
        <v>20.85</v>
      </c>
      <c r="G1315" s="293">
        <v>521.13</v>
      </c>
    </row>
    <row r="1316" spans="1:7" ht="25.5" x14ac:dyDescent="0.2">
      <c r="A1316" s="294" t="s">
        <v>255</v>
      </c>
      <c r="B1316" s="284" t="s">
        <v>256</v>
      </c>
      <c r="C1316" s="295" t="s">
        <v>207</v>
      </c>
      <c r="D1316" s="295" t="s">
        <v>210</v>
      </c>
      <c r="E1316" s="292">
        <v>15</v>
      </c>
      <c r="F1316" s="283">
        <v>25.93</v>
      </c>
      <c r="G1316" s="293">
        <v>388.92</v>
      </c>
    </row>
    <row r="1317" spans="1:7" x14ac:dyDescent="0.2">
      <c r="A1317" s="296" t="s">
        <v>213</v>
      </c>
      <c r="B1317" s="297"/>
      <c r="C1317" s="297"/>
      <c r="D1317" s="297"/>
      <c r="E1317" s="297"/>
      <c r="F1317" s="297"/>
      <c r="G1317" s="298">
        <v>538.05999999999995</v>
      </c>
    </row>
    <row r="1318" spans="1:7" x14ac:dyDescent="0.2">
      <c r="A1318" s="296" t="s">
        <v>214</v>
      </c>
      <c r="B1318" s="297"/>
      <c r="C1318" s="297"/>
      <c r="D1318" s="297"/>
      <c r="E1318" s="297"/>
      <c r="F1318" s="297"/>
      <c r="G1318" s="298">
        <v>372</v>
      </c>
    </row>
    <row r="1319" spans="1:7" x14ac:dyDescent="0.2">
      <c r="A1319" s="296" t="s">
        <v>215</v>
      </c>
      <c r="B1319" s="297"/>
      <c r="C1319" s="297"/>
      <c r="D1319" s="297"/>
      <c r="E1319" s="297"/>
      <c r="F1319" s="297"/>
      <c r="G1319" s="299">
        <v>910.06</v>
      </c>
    </row>
    <row r="1320" spans="1:7" x14ac:dyDescent="0.2">
      <c r="A1320" s="296" t="s">
        <v>2158</v>
      </c>
      <c r="B1320" s="297"/>
      <c r="C1320" s="297"/>
      <c r="D1320" s="297"/>
      <c r="E1320" s="297"/>
      <c r="F1320" s="297"/>
      <c r="G1320" s="298">
        <v>618.82000000000005</v>
      </c>
    </row>
    <row r="1321" spans="1:7" x14ac:dyDescent="0.2">
      <c r="A1321" s="296" t="s">
        <v>217</v>
      </c>
      <c r="B1321" s="297"/>
      <c r="C1321" s="297"/>
      <c r="D1321" s="297"/>
      <c r="E1321" s="297"/>
      <c r="F1321" s="297"/>
      <c r="G1321" s="298">
        <v>321.06</v>
      </c>
    </row>
    <row r="1322" spans="1:7" x14ac:dyDescent="0.2">
      <c r="A1322" s="296" t="s">
        <v>218</v>
      </c>
      <c r="B1322" s="297"/>
      <c r="C1322" s="297"/>
      <c r="D1322" s="297"/>
      <c r="E1322" s="297"/>
      <c r="F1322" s="297"/>
      <c r="G1322" s="298">
        <v>0</v>
      </c>
    </row>
    <row r="1323" spans="1:7" x14ac:dyDescent="0.2">
      <c r="A1323" s="296" t="s">
        <v>219</v>
      </c>
      <c r="B1323" s="297"/>
      <c r="C1323" s="297"/>
      <c r="D1323" s="297"/>
      <c r="E1323" s="297"/>
      <c r="F1323" s="297"/>
      <c r="G1323" s="298">
        <v>939.88000000000011</v>
      </c>
    </row>
    <row r="1324" spans="1:7" x14ac:dyDescent="0.2">
      <c r="A1324" s="296" t="s">
        <v>220</v>
      </c>
      <c r="B1324" s="297"/>
      <c r="C1324" s="297"/>
      <c r="D1324" s="297"/>
      <c r="E1324" s="297"/>
      <c r="F1324" s="297"/>
      <c r="G1324" s="299">
        <f>ROUND(G1319+G1323,2)</f>
        <v>1849.94</v>
      </c>
    </row>
    <row r="1325" spans="1:7" x14ac:dyDescent="0.2">
      <c r="A1325" s="296" t="s">
        <v>221</v>
      </c>
      <c r="B1325" s="297"/>
      <c r="C1325" s="297"/>
      <c r="D1325" s="297"/>
      <c r="E1325" s="297"/>
      <c r="F1325" s="297"/>
      <c r="G1325" s="298">
        <v>1</v>
      </c>
    </row>
    <row r="1326" spans="1:7" x14ac:dyDescent="0.2">
      <c r="A1326" s="296" t="s">
        <v>222</v>
      </c>
      <c r="B1326" s="297"/>
      <c r="C1326" s="297"/>
      <c r="D1326" s="297"/>
      <c r="E1326" s="297"/>
      <c r="F1326" s="297"/>
      <c r="G1326" s="299">
        <f>ROUND(G1324*G1325,2)</f>
        <v>1849.94</v>
      </c>
    </row>
    <row r="1327" spans="1:7" ht="12.75" customHeight="1" x14ac:dyDescent="0.2">
      <c r="A1327" s="238" t="s">
        <v>2091</v>
      </c>
      <c r="B1327" s="239"/>
      <c r="C1327" s="239"/>
      <c r="D1327" s="239"/>
      <c r="E1327" s="239"/>
      <c r="F1327" s="239"/>
      <c r="G1327" s="240"/>
    </row>
    <row r="1328" spans="1:7" ht="36.75" customHeight="1" x14ac:dyDescent="0.2">
      <c r="A1328" s="287" t="s">
        <v>1633</v>
      </c>
      <c r="B1328" s="290" t="s">
        <v>1634</v>
      </c>
      <c r="C1328" s="291" t="s">
        <v>207</v>
      </c>
      <c r="D1328" s="291" t="s">
        <v>35</v>
      </c>
      <c r="E1328" s="292"/>
      <c r="F1328" s="283"/>
      <c r="G1328" s="293"/>
    </row>
    <row r="1329" spans="1:7" ht="25.5" x14ac:dyDescent="0.2">
      <c r="A1329" s="294">
        <v>3146</v>
      </c>
      <c r="B1329" s="284" t="s">
        <v>1274</v>
      </c>
      <c r="C1329" s="295" t="s">
        <v>224</v>
      </c>
      <c r="D1329" s="295" t="s">
        <v>35</v>
      </c>
      <c r="E1329" s="292">
        <v>5.6000000000000001E-2</v>
      </c>
      <c r="F1329" s="283">
        <v>2.96</v>
      </c>
      <c r="G1329" s="293">
        <v>0.17</v>
      </c>
    </row>
    <row r="1330" spans="1:7" ht="38.25" x14ac:dyDescent="0.2">
      <c r="A1330" s="294" t="s">
        <v>310</v>
      </c>
      <c r="B1330" s="284" t="s">
        <v>311</v>
      </c>
      <c r="C1330" s="295" t="s">
        <v>207</v>
      </c>
      <c r="D1330" s="295" t="s">
        <v>210</v>
      </c>
      <c r="E1330" s="292">
        <v>2</v>
      </c>
      <c r="F1330" s="283">
        <v>20.07</v>
      </c>
      <c r="G1330" s="293">
        <v>40.14</v>
      </c>
    </row>
    <row r="1331" spans="1:7" ht="25.5" x14ac:dyDescent="0.2">
      <c r="A1331" s="294" t="s">
        <v>312</v>
      </c>
      <c r="B1331" s="284" t="s">
        <v>313</v>
      </c>
      <c r="C1331" s="295" t="s">
        <v>207</v>
      </c>
      <c r="D1331" s="295" t="s">
        <v>210</v>
      </c>
      <c r="E1331" s="292">
        <v>1</v>
      </c>
      <c r="F1331" s="283">
        <v>23.53</v>
      </c>
      <c r="G1331" s="293">
        <v>23.53</v>
      </c>
    </row>
    <row r="1332" spans="1:7" x14ac:dyDescent="0.2">
      <c r="A1332" s="296" t="s">
        <v>213</v>
      </c>
      <c r="B1332" s="297"/>
      <c r="C1332" s="297"/>
      <c r="D1332" s="297"/>
      <c r="E1332" s="297"/>
      <c r="F1332" s="297"/>
      <c r="G1332" s="298">
        <v>37.450000000000003</v>
      </c>
    </row>
    <row r="1333" spans="1:7" x14ac:dyDescent="0.2">
      <c r="A1333" s="296" t="s">
        <v>214</v>
      </c>
      <c r="B1333" s="297"/>
      <c r="C1333" s="297"/>
      <c r="D1333" s="297"/>
      <c r="E1333" s="297"/>
      <c r="F1333" s="297"/>
      <c r="G1333" s="298">
        <v>26.39</v>
      </c>
    </row>
    <row r="1334" spans="1:7" x14ac:dyDescent="0.2">
      <c r="A1334" s="296" t="s">
        <v>215</v>
      </c>
      <c r="B1334" s="297"/>
      <c r="C1334" s="297"/>
      <c r="D1334" s="297"/>
      <c r="E1334" s="297"/>
      <c r="F1334" s="297"/>
      <c r="G1334" s="299">
        <v>63.84</v>
      </c>
    </row>
    <row r="1335" spans="1:7" x14ac:dyDescent="0.2">
      <c r="A1335" s="296" t="s">
        <v>2158</v>
      </c>
      <c r="B1335" s="297"/>
      <c r="C1335" s="297"/>
      <c r="D1335" s="297"/>
      <c r="E1335" s="297"/>
      <c r="F1335" s="297"/>
      <c r="G1335" s="298">
        <v>43.070000000000014</v>
      </c>
    </row>
    <row r="1336" spans="1:7" x14ac:dyDescent="0.2">
      <c r="A1336" s="296" t="s">
        <v>217</v>
      </c>
      <c r="B1336" s="297"/>
      <c r="C1336" s="297"/>
      <c r="D1336" s="297"/>
      <c r="E1336" s="297"/>
      <c r="F1336" s="297"/>
      <c r="G1336" s="298">
        <v>22.45</v>
      </c>
    </row>
    <row r="1337" spans="1:7" x14ac:dyDescent="0.2">
      <c r="A1337" s="296" t="s">
        <v>218</v>
      </c>
      <c r="B1337" s="297"/>
      <c r="C1337" s="297"/>
      <c r="D1337" s="297"/>
      <c r="E1337" s="297"/>
      <c r="F1337" s="297"/>
      <c r="G1337" s="298">
        <v>0</v>
      </c>
    </row>
    <row r="1338" spans="1:7" x14ac:dyDescent="0.2">
      <c r="A1338" s="296" t="s">
        <v>219</v>
      </c>
      <c r="B1338" s="297"/>
      <c r="C1338" s="297"/>
      <c r="D1338" s="297"/>
      <c r="E1338" s="297"/>
      <c r="F1338" s="297"/>
      <c r="G1338" s="298">
        <v>65.52000000000001</v>
      </c>
    </row>
    <row r="1339" spans="1:7" x14ac:dyDescent="0.2">
      <c r="A1339" s="296" t="s">
        <v>220</v>
      </c>
      <c r="B1339" s="297"/>
      <c r="C1339" s="297"/>
      <c r="D1339" s="297"/>
      <c r="E1339" s="297"/>
      <c r="F1339" s="297"/>
      <c r="G1339" s="299">
        <f>ROUND(G1334+G1338,2)</f>
        <v>129.36000000000001</v>
      </c>
    </row>
    <row r="1340" spans="1:7" x14ac:dyDescent="0.2">
      <c r="A1340" s="296" t="s">
        <v>221</v>
      </c>
      <c r="B1340" s="297"/>
      <c r="C1340" s="297"/>
      <c r="D1340" s="297"/>
      <c r="E1340" s="297"/>
      <c r="F1340" s="297"/>
      <c r="G1340" s="298">
        <v>1</v>
      </c>
    </row>
    <row r="1341" spans="1:7" x14ac:dyDescent="0.2">
      <c r="A1341" s="296" t="s">
        <v>222</v>
      </c>
      <c r="B1341" s="297"/>
      <c r="C1341" s="297"/>
      <c r="D1341" s="297"/>
      <c r="E1341" s="297"/>
      <c r="F1341" s="297"/>
      <c r="G1341" s="299">
        <f>ROUND(G1339*G1340,2)</f>
        <v>129.36000000000001</v>
      </c>
    </row>
    <row r="1342" spans="1:7" ht="12.75" customHeight="1" x14ac:dyDescent="0.2">
      <c r="A1342" s="238" t="s">
        <v>2092</v>
      </c>
      <c r="B1342" s="239"/>
      <c r="C1342" s="239"/>
      <c r="D1342" s="239"/>
      <c r="E1342" s="239"/>
      <c r="F1342" s="239"/>
      <c r="G1342" s="240"/>
    </row>
    <row r="1343" spans="1:7" ht="29.25" customHeight="1" x14ac:dyDescent="0.2">
      <c r="A1343" s="287" t="s">
        <v>1635</v>
      </c>
      <c r="B1343" s="290" t="s">
        <v>1636</v>
      </c>
      <c r="C1343" s="291" t="s">
        <v>207</v>
      </c>
      <c r="D1343" s="291" t="s">
        <v>35</v>
      </c>
      <c r="E1343" s="292"/>
      <c r="F1343" s="283"/>
      <c r="G1343" s="293"/>
    </row>
    <row r="1344" spans="1:7" ht="38.25" x14ac:dyDescent="0.2">
      <c r="A1344" s="294">
        <v>3522</v>
      </c>
      <c r="B1344" s="284" t="s">
        <v>1712</v>
      </c>
      <c r="C1344" s="295" t="s">
        <v>224</v>
      </c>
      <c r="D1344" s="295" t="s">
        <v>35</v>
      </c>
      <c r="E1344" s="292">
        <v>3</v>
      </c>
      <c r="F1344" s="283">
        <v>2.86</v>
      </c>
      <c r="G1344" s="293">
        <v>8.58</v>
      </c>
    </row>
    <row r="1345" spans="1:7" ht="38.25" x14ac:dyDescent="0.2">
      <c r="A1345" s="294">
        <v>3527</v>
      </c>
      <c r="B1345" s="284" t="s">
        <v>1713</v>
      </c>
      <c r="C1345" s="295" t="s">
        <v>224</v>
      </c>
      <c r="D1345" s="295" t="s">
        <v>35</v>
      </c>
      <c r="E1345" s="292">
        <v>1</v>
      </c>
      <c r="F1345" s="283">
        <v>15.04</v>
      </c>
      <c r="G1345" s="293">
        <v>15.04</v>
      </c>
    </row>
    <row r="1346" spans="1:7" ht="38.25" x14ac:dyDescent="0.2">
      <c r="A1346" s="294">
        <v>37947</v>
      </c>
      <c r="B1346" s="284" t="s">
        <v>1714</v>
      </c>
      <c r="C1346" s="295" t="s">
        <v>224</v>
      </c>
      <c r="D1346" s="295" t="s">
        <v>35</v>
      </c>
      <c r="E1346" s="292">
        <v>1</v>
      </c>
      <c r="F1346" s="283">
        <v>4.9800000000000004</v>
      </c>
      <c r="G1346" s="293">
        <v>4.9800000000000004</v>
      </c>
    </row>
    <row r="1347" spans="1:7" ht="38.25" x14ac:dyDescent="0.2">
      <c r="A1347" s="294" t="s">
        <v>310</v>
      </c>
      <c r="B1347" s="284" t="s">
        <v>311</v>
      </c>
      <c r="C1347" s="295" t="s">
        <v>207</v>
      </c>
      <c r="D1347" s="295" t="s">
        <v>210</v>
      </c>
      <c r="E1347" s="292">
        <v>3</v>
      </c>
      <c r="F1347" s="283">
        <v>20.07</v>
      </c>
      <c r="G1347" s="293">
        <v>60.21</v>
      </c>
    </row>
    <row r="1348" spans="1:7" ht="25.5" x14ac:dyDescent="0.2">
      <c r="A1348" s="294" t="s">
        <v>312</v>
      </c>
      <c r="B1348" s="284" t="s">
        <v>313</v>
      </c>
      <c r="C1348" s="295" t="s">
        <v>207</v>
      </c>
      <c r="D1348" s="295" t="s">
        <v>210</v>
      </c>
      <c r="E1348" s="292">
        <v>3</v>
      </c>
      <c r="F1348" s="283">
        <v>23.53</v>
      </c>
      <c r="G1348" s="293">
        <v>70.59</v>
      </c>
    </row>
    <row r="1349" spans="1:7" ht="25.5" x14ac:dyDescent="0.2">
      <c r="A1349" s="294">
        <v>9868</v>
      </c>
      <c r="B1349" s="284" t="s">
        <v>335</v>
      </c>
      <c r="C1349" s="295" t="s">
        <v>224</v>
      </c>
      <c r="D1349" s="295" t="s">
        <v>40</v>
      </c>
      <c r="E1349" s="292">
        <v>8</v>
      </c>
      <c r="F1349" s="283">
        <v>4.8899999999999997</v>
      </c>
      <c r="G1349" s="293">
        <v>39.119999999999997</v>
      </c>
    </row>
    <row r="1350" spans="1:7" x14ac:dyDescent="0.2">
      <c r="A1350" s="296" t="s">
        <v>213</v>
      </c>
      <c r="B1350" s="297"/>
      <c r="C1350" s="297"/>
      <c r="D1350" s="297"/>
      <c r="E1350" s="297"/>
      <c r="F1350" s="297"/>
      <c r="G1350" s="298">
        <v>78.36</v>
      </c>
    </row>
    <row r="1351" spans="1:7" x14ac:dyDescent="0.2">
      <c r="A1351" s="296" t="s">
        <v>214</v>
      </c>
      <c r="B1351" s="297"/>
      <c r="C1351" s="297"/>
      <c r="D1351" s="297"/>
      <c r="E1351" s="297"/>
      <c r="F1351" s="297"/>
      <c r="G1351" s="298">
        <v>120.16000000000001</v>
      </c>
    </row>
    <row r="1352" spans="1:7" x14ac:dyDescent="0.2">
      <c r="A1352" s="296" t="s">
        <v>215</v>
      </c>
      <c r="B1352" s="297"/>
      <c r="C1352" s="297"/>
      <c r="D1352" s="297"/>
      <c r="E1352" s="297"/>
      <c r="F1352" s="297"/>
      <c r="G1352" s="299">
        <v>198.52</v>
      </c>
    </row>
    <row r="1353" spans="1:7" x14ac:dyDescent="0.2">
      <c r="A1353" s="296" t="s">
        <v>2158</v>
      </c>
      <c r="B1353" s="297"/>
      <c r="C1353" s="297"/>
      <c r="D1353" s="297"/>
      <c r="E1353" s="297"/>
      <c r="F1353" s="297"/>
      <c r="G1353" s="298">
        <v>90.129999999999967</v>
      </c>
    </row>
    <row r="1354" spans="1:7" x14ac:dyDescent="0.2">
      <c r="A1354" s="296" t="s">
        <v>217</v>
      </c>
      <c r="B1354" s="297"/>
      <c r="C1354" s="297"/>
      <c r="D1354" s="297"/>
      <c r="E1354" s="297"/>
      <c r="F1354" s="297"/>
      <c r="G1354" s="298">
        <v>60.62</v>
      </c>
    </row>
    <row r="1355" spans="1:7" x14ac:dyDescent="0.2">
      <c r="A1355" s="296" t="s">
        <v>218</v>
      </c>
      <c r="B1355" s="297"/>
      <c r="C1355" s="297"/>
      <c r="D1355" s="297"/>
      <c r="E1355" s="297"/>
      <c r="F1355" s="297"/>
      <c r="G1355" s="298">
        <v>0</v>
      </c>
    </row>
    <row r="1356" spans="1:7" x14ac:dyDescent="0.2">
      <c r="A1356" s="296" t="s">
        <v>219</v>
      </c>
      <c r="B1356" s="297"/>
      <c r="C1356" s="297"/>
      <c r="D1356" s="297"/>
      <c r="E1356" s="297"/>
      <c r="F1356" s="297"/>
      <c r="G1356" s="298">
        <v>150.74999999999997</v>
      </c>
    </row>
    <row r="1357" spans="1:7" x14ac:dyDescent="0.2">
      <c r="A1357" s="296" t="s">
        <v>220</v>
      </c>
      <c r="B1357" s="297"/>
      <c r="C1357" s="297"/>
      <c r="D1357" s="297"/>
      <c r="E1357" s="297"/>
      <c r="F1357" s="297"/>
      <c r="G1357" s="299">
        <f>ROUND(G1352+G1356,2)</f>
        <v>349.27</v>
      </c>
    </row>
    <row r="1358" spans="1:7" x14ac:dyDescent="0.2">
      <c r="A1358" s="296" t="s">
        <v>221</v>
      </c>
      <c r="B1358" s="297"/>
      <c r="C1358" s="297"/>
      <c r="D1358" s="297"/>
      <c r="E1358" s="297"/>
      <c r="F1358" s="297"/>
      <c r="G1358" s="298">
        <v>2</v>
      </c>
    </row>
    <row r="1359" spans="1:7" x14ac:dyDescent="0.2">
      <c r="A1359" s="296" t="s">
        <v>222</v>
      </c>
      <c r="B1359" s="297"/>
      <c r="C1359" s="297"/>
      <c r="D1359" s="297"/>
      <c r="E1359" s="297"/>
      <c r="F1359" s="297"/>
      <c r="G1359" s="299">
        <f>ROUND(G1357*G1358,2)</f>
        <v>698.54</v>
      </c>
    </row>
    <row r="1360" spans="1:7" x14ac:dyDescent="0.2">
      <c r="A1360" s="300"/>
      <c r="B1360" s="301"/>
      <c r="C1360" s="301"/>
      <c r="D1360" s="301"/>
      <c r="E1360" s="301"/>
      <c r="F1360" s="301"/>
      <c r="G1360" s="302"/>
    </row>
    <row r="1361" spans="1:7" ht="25.5" x14ac:dyDescent="0.2">
      <c r="A1361" s="287" t="s">
        <v>1637</v>
      </c>
      <c r="B1361" s="290" t="s">
        <v>1638</v>
      </c>
      <c r="C1361" s="291" t="s">
        <v>207</v>
      </c>
      <c r="D1361" s="291" t="s">
        <v>35</v>
      </c>
      <c r="E1361" s="292"/>
      <c r="F1361" s="283"/>
      <c r="G1361" s="293"/>
    </row>
    <row r="1362" spans="1:7" x14ac:dyDescent="0.2">
      <c r="A1362" s="294" t="s">
        <v>1715</v>
      </c>
      <c r="B1362" s="284" t="s">
        <v>1716</v>
      </c>
      <c r="C1362" s="295" t="s">
        <v>224</v>
      </c>
      <c r="D1362" s="295" t="s">
        <v>40</v>
      </c>
      <c r="E1362" s="292">
        <v>33</v>
      </c>
      <c r="F1362" s="283">
        <v>2.52</v>
      </c>
      <c r="G1362" s="293">
        <v>83.16</v>
      </c>
    </row>
    <row r="1363" spans="1:7" ht="25.5" x14ac:dyDescent="0.2">
      <c r="A1363" s="294">
        <v>1891</v>
      </c>
      <c r="B1363" s="284" t="s">
        <v>1717</v>
      </c>
      <c r="C1363" s="295" t="s">
        <v>224</v>
      </c>
      <c r="D1363" s="295" t="s">
        <v>35</v>
      </c>
      <c r="E1363" s="292">
        <v>1</v>
      </c>
      <c r="F1363" s="283">
        <v>0.97</v>
      </c>
      <c r="G1363" s="293">
        <v>0.97</v>
      </c>
    </row>
    <row r="1364" spans="1:7" x14ac:dyDescent="0.2">
      <c r="A1364" s="294">
        <v>2556</v>
      </c>
      <c r="B1364" s="284" t="s">
        <v>1718</v>
      </c>
      <c r="C1364" s="295" t="s">
        <v>224</v>
      </c>
      <c r="D1364" s="295" t="s">
        <v>35</v>
      </c>
      <c r="E1364" s="292">
        <v>1</v>
      </c>
      <c r="F1364" s="283">
        <v>1.33</v>
      </c>
      <c r="G1364" s="293">
        <v>1.33</v>
      </c>
    </row>
    <row r="1365" spans="1:7" ht="25.5" x14ac:dyDescent="0.2">
      <c r="A1365" s="294">
        <v>2676</v>
      </c>
      <c r="B1365" s="284" t="s">
        <v>1719</v>
      </c>
      <c r="C1365" s="295" t="s">
        <v>224</v>
      </c>
      <c r="D1365" s="295" t="s">
        <v>40</v>
      </c>
      <c r="E1365" s="292">
        <v>15</v>
      </c>
      <c r="F1365" s="283">
        <v>2</v>
      </c>
      <c r="G1365" s="293">
        <v>30</v>
      </c>
    </row>
    <row r="1366" spans="1:7" ht="25.5" x14ac:dyDescent="0.2">
      <c r="A1366" s="294">
        <v>39272</v>
      </c>
      <c r="B1366" s="284" t="s">
        <v>1720</v>
      </c>
      <c r="C1366" s="295" t="s">
        <v>224</v>
      </c>
      <c r="D1366" s="295" t="s">
        <v>35</v>
      </c>
      <c r="E1366" s="292">
        <v>1</v>
      </c>
      <c r="F1366" s="283">
        <v>2.1</v>
      </c>
      <c r="G1366" s="293">
        <v>2.1</v>
      </c>
    </row>
    <row r="1367" spans="1:7" ht="38.25" x14ac:dyDescent="0.2">
      <c r="A1367" s="294">
        <v>7528</v>
      </c>
      <c r="B1367" s="284" t="s">
        <v>1721</v>
      </c>
      <c r="C1367" s="295" t="s">
        <v>224</v>
      </c>
      <c r="D1367" s="295" t="s">
        <v>35</v>
      </c>
      <c r="E1367" s="292">
        <v>1</v>
      </c>
      <c r="F1367" s="283">
        <v>9.99</v>
      </c>
      <c r="G1367" s="293">
        <v>9.99</v>
      </c>
    </row>
    <row r="1368" spans="1:7" ht="25.5" x14ac:dyDescent="0.2">
      <c r="A1368" s="294" t="s">
        <v>253</v>
      </c>
      <c r="B1368" s="284" t="s">
        <v>254</v>
      </c>
      <c r="C1368" s="295" t="s">
        <v>207</v>
      </c>
      <c r="D1368" s="295" t="s">
        <v>210</v>
      </c>
      <c r="E1368" s="292">
        <v>4.5</v>
      </c>
      <c r="F1368" s="283">
        <v>20.85</v>
      </c>
      <c r="G1368" s="293">
        <v>93.8</v>
      </c>
    </row>
    <row r="1369" spans="1:7" ht="25.5" x14ac:dyDescent="0.2">
      <c r="A1369" s="294" t="s">
        <v>255</v>
      </c>
      <c r="B1369" s="284" t="s">
        <v>256</v>
      </c>
      <c r="C1369" s="295" t="s">
        <v>207</v>
      </c>
      <c r="D1369" s="295" t="s">
        <v>210</v>
      </c>
      <c r="E1369" s="292">
        <v>3.5</v>
      </c>
      <c r="F1369" s="283">
        <v>25.93</v>
      </c>
      <c r="G1369" s="293">
        <v>90.75</v>
      </c>
    </row>
    <row r="1370" spans="1:7" x14ac:dyDescent="0.2">
      <c r="A1370" s="296" t="s">
        <v>213</v>
      </c>
      <c r="B1370" s="297"/>
      <c r="C1370" s="297"/>
      <c r="D1370" s="297"/>
      <c r="E1370" s="297"/>
      <c r="F1370" s="297"/>
      <c r="G1370" s="298">
        <v>110.15</v>
      </c>
    </row>
    <row r="1371" spans="1:7" x14ac:dyDescent="0.2">
      <c r="A1371" s="296" t="s">
        <v>214</v>
      </c>
      <c r="B1371" s="297"/>
      <c r="C1371" s="297"/>
      <c r="D1371" s="297"/>
      <c r="E1371" s="297"/>
      <c r="F1371" s="297"/>
      <c r="G1371" s="298">
        <v>201.95000000000002</v>
      </c>
    </row>
    <row r="1372" spans="1:7" x14ac:dyDescent="0.2">
      <c r="A1372" s="296" t="s">
        <v>215</v>
      </c>
      <c r="B1372" s="297"/>
      <c r="C1372" s="297"/>
      <c r="D1372" s="297"/>
      <c r="E1372" s="297"/>
      <c r="F1372" s="297"/>
      <c r="G1372" s="299">
        <v>312.10000000000002</v>
      </c>
    </row>
    <row r="1373" spans="1:7" x14ac:dyDescent="0.2">
      <c r="A1373" s="296" t="s">
        <v>2158</v>
      </c>
      <c r="B1373" s="297"/>
      <c r="C1373" s="297"/>
      <c r="D1373" s="297"/>
      <c r="E1373" s="297"/>
      <c r="F1373" s="297"/>
      <c r="G1373" s="298">
        <v>126.69000000000003</v>
      </c>
    </row>
    <row r="1374" spans="1:7" x14ac:dyDescent="0.2">
      <c r="A1374" s="296" t="s">
        <v>217</v>
      </c>
      <c r="B1374" s="297"/>
      <c r="C1374" s="297"/>
      <c r="D1374" s="297"/>
      <c r="E1374" s="297"/>
      <c r="F1374" s="297"/>
      <c r="G1374" s="298">
        <v>92.15</v>
      </c>
    </row>
    <row r="1375" spans="1:7" x14ac:dyDescent="0.2">
      <c r="A1375" s="296" t="s">
        <v>218</v>
      </c>
      <c r="B1375" s="297"/>
      <c r="C1375" s="297"/>
      <c r="D1375" s="297"/>
      <c r="E1375" s="297"/>
      <c r="F1375" s="297"/>
      <c r="G1375" s="298">
        <v>0</v>
      </c>
    </row>
    <row r="1376" spans="1:7" x14ac:dyDescent="0.2">
      <c r="A1376" s="296" t="s">
        <v>219</v>
      </c>
      <c r="B1376" s="297"/>
      <c r="C1376" s="297"/>
      <c r="D1376" s="297"/>
      <c r="E1376" s="297"/>
      <c r="F1376" s="297"/>
      <c r="G1376" s="298">
        <v>218.84000000000003</v>
      </c>
    </row>
    <row r="1377" spans="1:7" x14ac:dyDescent="0.2">
      <c r="A1377" s="296" t="s">
        <v>220</v>
      </c>
      <c r="B1377" s="297"/>
      <c r="C1377" s="297"/>
      <c r="D1377" s="297"/>
      <c r="E1377" s="297"/>
      <c r="F1377" s="297"/>
      <c r="G1377" s="299">
        <f>ROUND(G1372+G1376,2)</f>
        <v>530.94000000000005</v>
      </c>
    </row>
    <row r="1378" spans="1:7" x14ac:dyDescent="0.2">
      <c r="A1378" s="296" t="s">
        <v>221</v>
      </c>
      <c r="B1378" s="297"/>
      <c r="C1378" s="297"/>
      <c r="D1378" s="297"/>
      <c r="E1378" s="297"/>
      <c r="F1378" s="297"/>
      <c r="G1378" s="298">
        <v>2</v>
      </c>
    </row>
    <row r="1379" spans="1:7" x14ac:dyDescent="0.2">
      <c r="A1379" s="296" t="s">
        <v>222</v>
      </c>
      <c r="B1379" s="297"/>
      <c r="C1379" s="297"/>
      <c r="D1379" s="297"/>
      <c r="E1379" s="297"/>
      <c r="F1379" s="297"/>
      <c r="G1379" s="299">
        <f>ROUND(G1377*G1378,2)</f>
        <v>1061.8800000000001</v>
      </c>
    </row>
    <row r="1380" spans="1:7" x14ac:dyDescent="0.2">
      <c r="A1380" s="300"/>
      <c r="B1380" s="301"/>
      <c r="C1380" s="301"/>
      <c r="D1380" s="301"/>
      <c r="E1380" s="301"/>
      <c r="F1380" s="301"/>
      <c r="G1380" s="302"/>
    </row>
    <row r="1381" spans="1:7" ht="25.5" x14ac:dyDescent="0.2">
      <c r="A1381" s="287" t="s">
        <v>502</v>
      </c>
      <c r="B1381" s="290" t="s">
        <v>503</v>
      </c>
      <c r="C1381" s="291" t="s">
        <v>207</v>
      </c>
      <c r="D1381" s="291" t="s">
        <v>40</v>
      </c>
      <c r="E1381" s="292"/>
      <c r="F1381" s="283"/>
      <c r="G1381" s="293"/>
    </row>
    <row r="1382" spans="1:7" x14ac:dyDescent="0.2">
      <c r="A1382" s="294" t="s">
        <v>1222</v>
      </c>
      <c r="B1382" s="284" t="s">
        <v>1223</v>
      </c>
      <c r="C1382" s="295" t="s">
        <v>224</v>
      </c>
      <c r="D1382" s="295" t="s">
        <v>39</v>
      </c>
      <c r="E1382" s="292">
        <v>0.1</v>
      </c>
      <c r="F1382" s="283">
        <v>16.350000000000001</v>
      </c>
      <c r="G1382" s="293">
        <v>1.64</v>
      </c>
    </row>
    <row r="1383" spans="1:7" ht="25.5" x14ac:dyDescent="0.2">
      <c r="A1383" s="294" t="s">
        <v>1224</v>
      </c>
      <c r="B1383" s="284" t="s">
        <v>1225</v>
      </c>
      <c r="C1383" s="295" t="s">
        <v>224</v>
      </c>
      <c r="D1383" s="295" t="s">
        <v>40</v>
      </c>
      <c r="E1383" s="292">
        <v>1.05</v>
      </c>
      <c r="F1383" s="283">
        <v>68.5</v>
      </c>
      <c r="G1383" s="293">
        <v>71.930000000000007</v>
      </c>
    </row>
    <row r="1384" spans="1:7" ht="25.5" x14ac:dyDescent="0.2">
      <c r="A1384" s="294" t="s">
        <v>312</v>
      </c>
      <c r="B1384" s="284" t="s">
        <v>313</v>
      </c>
      <c r="C1384" s="295" t="s">
        <v>207</v>
      </c>
      <c r="D1384" s="295" t="s">
        <v>210</v>
      </c>
      <c r="E1384" s="292">
        <v>0.55000000000000004</v>
      </c>
      <c r="F1384" s="283">
        <v>23.53</v>
      </c>
      <c r="G1384" s="293">
        <v>12.94</v>
      </c>
    </row>
    <row r="1385" spans="1:7" ht="25.5" x14ac:dyDescent="0.2">
      <c r="A1385" s="294" t="s">
        <v>246</v>
      </c>
      <c r="B1385" s="284" t="s">
        <v>247</v>
      </c>
      <c r="C1385" s="295" t="s">
        <v>207</v>
      </c>
      <c r="D1385" s="295" t="s">
        <v>210</v>
      </c>
      <c r="E1385" s="292">
        <v>0.55000000000000004</v>
      </c>
      <c r="F1385" s="283">
        <v>19.41</v>
      </c>
      <c r="G1385" s="293">
        <v>10.68</v>
      </c>
    </row>
    <row r="1386" spans="1:7" x14ac:dyDescent="0.2">
      <c r="A1386" s="296" t="s">
        <v>213</v>
      </c>
      <c r="B1386" s="297"/>
      <c r="C1386" s="297"/>
      <c r="D1386" s="297"/>
      <c r="E1386" s="297"/>
      <c r="F1386" s="297"/>
      <c r="G1386" s="298">
        <v>13.75</v>
      </c>
    </row>
    <row r="1387" spans="1:7" x14ac:dyDescent="0.2">
      <c r="A1387" s="296" t="s">
        <v>214</v>
      </c>
      <c r="B1387" s="297"/>
      <c r="C1387" s="297"/>
      <c r="D1387" s="297"/>
      <c r="E1387" s="297"/>
      <c r="F1387" s="297"/>
      <c r="G1387" s="298">
        <v>83.43</v>
      </c>
    </row>
    <row r="1388" spans="1:7" x14ac:dyDescent="0.2">
      <c r="A1388" s="296" t="s">
        <v>215</v>
      </c>
      <c r="B1388" s="297"/>
      <c r="C1388" s="297"/>
      <c r="D1388" s="297"/>
      <c r="E1388" s="297"/>
      <c r="F1388" s="297"/>
      <c r="G1388" s="299">
        <v>97.18</v>
      </c>
    </row>
    <row r="1389" spans="1:7" x14ac:dyDescent="0.2">
      <c r="A1389" s="296" t="s">
        <v>2158</v>
      </c>
      <c r="B1389" s="297"/>
      <c r="C1389" s="297"/>
      <c r="D1389" s="297"/>
      <c r="E1389" s="297"/>
      <c r="F1389" s="297"/>
      <c r="G1389" s="298">
        <v>15.82</v>
      </c>
    </row>
    <row r="1390" spans="1:7" x14ac:dyDescent="0.2">
      <c r="A1390" s="296" t="s">
        <v>217</v>
      </c>
      <c r="B1390" s="297"/>
      <c r="C1390" s="297"/>
      <c r="D1390" s="297"/>
      <c r="E1390" s="297"/>
      <c r="F1390" s="297"/>
      <c r="G1390" s="298">
        <v>23.720000000223518</v>
      </c>
    </row>
    <row r="1391" spans="1:7" x14ac:dyDescent="0.2">
      <c r="A1391" s="296" t="s">
        <v>218</v>
      </c>
      <c r="B1391" s="297"/>
      <c r="C1391" s="297"/>
      <c r="D1391" s="297"/>
      <c r="E1391" s="297"/>
      <c r="F1391" s="297"/>
      <c r="G1391" s="298">
        <v>0</v>
      </c>
    </row>
    <row r="1392" spans="1:7" x14ac:dyDescent="0.2">
      <c r="A1392" s="296" t="s">
        <v>219</v>
      </c>
      <c r="B1392" s="297"/>
      <c r="C1392" s="297"/>
      <c r="D1392" s="297"/>
      <c r="E1392" s="297"/>
      <c r="F1392" s="297"/>
      <c r="G1392" s="298">
        <v>39.539999999999992</v>
      </c>
    </row>
    <row r="1393" spans="1:7" x14ac:dyDescent="0.2">
      <c r="A1393" s="296" t="s">
        <v>220</v>
      </c>
      <c r="B1393" s="297"/>
      <c r="C1393" s="297"/>
      <c r="D1393" s="297"/>
      <c r="E1393" s="297"/>
      <c r="F1393" s="297"/>
      <c r="G1393" s="299">
        <f>ROUND(G1388+G1392,2)</f>
        <v>136.72</v>
      </c>
    </row>
    <row r="1394" spans="1:7" x14ac:dyDescent="0.2">
      <c r="A1394" s="296" t="s">
        <v>221</v>
      </c>
      <c r="B1394" s="297"/>
      <c r="C1394" s="297"/>
      <c r="D1394" s="297"/>
      <c r="E1394" s="297"/>
      <c r="F1394" s="297"/>
      <c r="G1394" s="298">
        <v>34.21</v>
      </c>
    </row>
    <row r="1395" spans="1:7" x14ac:dyDescent="0.2">
      <c r="A1395" s="296" t="s">
        <v>222</v>
      </c>
      <c r="B1395" s="297"/>
      <c r="C1395" s="297"/>
      <c r="D1395" s="297"/>
      <c r="E1395" s="297"/>
      <c r="F1395" s="297"/>
      <c r="G1395" s="299">
        <f>ROUND(G1393*G1394,2)</f>
        <v>4677.1899999999996</v>
      </c>
    </row>
    <row r="1396" spans="1:7" x14ac:dyDescent="0.2">
      <c r="A1396" s="300"/>
      <c r="B1396" s="301"/>
      <c r="C1396" s="301"/>
      <c r="D1396" s="301"/>
      <c r="E1396" s="301"/>
      <c r="F1396" s="301"/>
      <c r="G1396" s="302"/>
    </row>
    <row r="1397" spans="1:7" ht="12.75" customHeight="1" x14ac:dyDescent="0.2">
      <c r="A1397" s="287" t="s">
        <v>1957</v>
      </c>
      <c r="B1397" s="288" t="s">
        <v>1639</v>
      </c>
      <c r="C1397" s="288"/>
      <c r="D1397" s="288"/>
      <c r="E1397" s="288"/>
      <c r="F1397" s="288"/>
      <c r="G1397" s="289"/>
    </row>
    <row r="1398" spans="1:7" ht="12.75" customHeight="1" x14ac:dyDescent="0.2">
      <c r="A1398" s="287" t="s">
        <v>505</v>
      </c>
      <c r="B1398" s="290" t="s">
        <v>506</v>
      </c>
      <c r="C1398" s="291" t="s">
        <v>207</v>
      </c>
      <c r="D1398" s="291" t="s">
        <v>40</v>
      </c>
      <c r="E1398" s="292"/>
      <c r="F1398" s="283"/>
      <c r="G1398" s="293"/>
    </row>
    <row r="1399" spans="1:7" x14ac:dyDescent="0.2">
      <c r="A1399" s="294">
        <v>38383</v>
      </c>
      <c r="B1399" s="284" t="s">
        <v>309</v>
      </c>
      <c r="C1399" s="295" t="s">
        <v>224</v>
      </c>
      <c r="D1399" s="295" t="s">
        <v>35</v>
      </c>
      <c r="E1399" s="292">
        <v>1.35E-2</v>
      </c>
      <c r="F1399" s="283">
        <v>2.38</v>
      </c>
      <c r="G1399" s="293">
        <v>0.03</v>
      </c>
    </row>
    <row r="1400" spans="1:7" ht="38.25" x14ac:dyDescent="0.2">
      <c r="A1400" s="294" t="s">
        <v>310</v>
      </c>
      <c r="B1400" s="284" t="s">
        <v>311</v>
      </c>
      <c r="C1400" s="295" t="s">
        <v>207</v>
      </c>
      <c r="D1400" s="295" t="s">
        <v>210</v>
      </c>
      <c r="E1400" s="292">
        <v>0.24249999999999999</v>
      </c>
      <c r="F1400" s="283">
        <v>20.07</v>
      </c>
      <c r="G1400" s="293">
        <v>4.87</v>
      </c>
    </row>
    <row r="1401" spans="1:7" ht="25.5" x14ac:dyDescent="0.2">
      <c r="A1401" s="294" t="s">
        <v>312</v>
      </c>
      <c r="B1401" s="284" t="s">
        <v>313</v>
      </c>
      <c r="C1401" s="295" t="s">
        <v>207</v>
      </c>
      <c r="D1401" s="295" t="s">
        <v>210</v>
      </c>
      <c r="E1401" s="292">
        <v>0.24249999999999999</v>
      </c>
      <c r="F1401" s="283">
        <v>23.53</v>
      </c>
      <c r="G1401" s="293">
        <v>5.71</v>
      </c>
    </row>
    <row r="1402" spans="1:7" ht="25.5" x14ac:dyDescent="0.2">
      <c r="A1402" s="294">
        <v>9867</v>
      </c>
      <c r="B1402" s="284" t="s">
        <v>1244</v>
      </c>
      <c r="C1402" s="295" t="s">
        <v>224</v>
      </c>
      <c r="D1402" s="295" t="s">
        <v>40</v>
      </c>
      <c r="E1402" s="292">
        <v>1.0548999999999999</v>
      </c>
      <c r="F1402" s="283">
        <v>4.33</v>
      </c>
      <c r="G1402" s="293">
        <v>4.57</v>
      </c>
    </row>
    <row r="1403" spans="1:7" x14ac:dyDescent="0.2">
      <c r="A1403" s="296" t="s">
        <v>213</v>
      </c>
      <c r="B1403" s="297"/>
      <c r="C1403" s="297"/>
      <c r="D1403" s="297"/>
      <c r="E1403" s="297"/>
      <c r="F1403" s="297"/>
      <c r="G1403" s="298">
        <v>6.33</v>
      </c>
    </row>
    <row r="1404" spans="1:7" x14ac:dyDescent="0.2">
      <c r="A1404" s="296" t="s">
        <v>214</v>
      </c>
      <c r="B1404" s="297"/>
      <c r="C1404" s="297"/>
      <c r="D1404" s="297"/>
      <c r="E1404" s="297"/>
      <c r="F1404" s="297"/>
      <c r="G1404" s="298">
        <v>8.84</v>
      </c>
    </row>
    <row r="1405" spans="1:7" x14ac:dyDescent="0.2">
      <c r="A1405" s="296" t="s">
        <v>215</v>
      </c>
      <c r="B1405" s="297"/>
      <c r="C1405" s="297"/>
      <c r="D1405" s="297"/>
      <c r="E1405" s="297"/>
      <c r="F1405" s="297"/>
      <c r="G1405" s="299">
        <v>15.17</v>
      </c>
    </row>
    <row r="1406" spans="1:7" x14ac:dyDescent="0.2">
      <c r="A1406" s="296" t="s">
        <v>2158</v>
      </c>
      <c r="B1406" s="297"/>
      <c r="C1406" s="297"/>
      <c r="D1406" s="297"/>
      <c r="E1406" s="297"/>
      <c r="F1406" s="297"/>
      <c r="G1406" s="298">
        <v>7.2800000002235175</v>
      </c>
    </row>
    <row r="1407" spans="1:7" x14ac:dyDescent="0.2">
      <c r="A1407" s="296" t="s">
        <v>217</v>
      </c>
      <c r="B1407" s="297"/>
      <c r="C1407" s="297"/>
      <c r="D1407" s="297"/>
      <c r="E1407" s="297"/>
      <c r="F1407" s="297"/>
      <c r="G1407" s="298">
        <v>4.72</v>
      </c>
    </row>
    <row r="1408" spans="1:7" x14ac:dyDescent="0.2">
      <c r="A1408" s="296" t="s">
        <v>218</v>
      </c>
      <c r="B1408" s="297"/>
      <c r="C1408" s="297"/>
      <c r="D1408" s="297"/>
      <c r="E1408" s="297"/>
      <c r="F1408" s="297"/>
      <c r="G1408" s="298">
        <v>0</v>
      </c>
    </row>
    <row r="1409" spans="1:7" x14ac:dyDescent="0.2">
      <c r="A1409" s="296" t="s">
        <v>219</v>
      </c>
      <c r="B1409" s="297"/>
      <c r="C1409" s="297"/>
      <c r="D1409" s="297"/>
      <c r="E1409" s="297"/>
      <c r="F1409" s="297"/>
      <c r="G1409" s="298">
        <v>12.000000000000002</v>
      </c>
    </row>
    <row r="1410" spans="1:7" x14ac:dyDescent="0.2">
      <c r="A1410" s="296" t="s">
        <v>220</v>
      </c>
      <c r="B1410" s="297"/>
      <c r="C1410" s="297"/>
      <c r="D1410" s="297"/>
      <c r="E1410" s="297"/>
      <c r="F1410" s="297"/>
      <c r="G1410" s="299">
        <f>ROUND(G1405+G1409,2)</f>
        <v>27.17</v>
      </c>
    </row>
    <row r="1411" spans="1:7" x14ac:dyDescent="0.2">
      <c r="A1411" s="296" t="s">
        <v>221</v>
      </c>
      <c r="B1411" s="297"/>
      <c r="C1411" s="297"/>
      <c r="D1411" s="297"/>
      <c r="E1411" s="297"/>
      <c r="F1411" s="297"/>
      <c r="G1411" s="298">
        <v>2.5</v>
      </c>
    </row>
    <row r="1412" spans="1:7" x14ac:dyDescent="0.2">
      <c r="A1412" s="296" t="s">
        <v>222</v>
      </c>
      <c r="B1412" s="297"/>
      <c r="C1412" s="297"/>
      <c r="D1412" s="297"/>
      <c r="E1412" s="297"/>
      <c r="F1412" s="297"/>
      <c r="G1412" s="299">
        <f>ROUND(G1410*G1411,2)</f>
        <v>67.930000000000007</v>
      </c>
    </row>
    <row r="1413" spans="1:7" x14ac:dyDescent="0.2">
      <c r="A1413" s="300"/>
      <c r="B1413" s="301"/>
      <c r="C1413" s="301"/>
      <c r="D1413" s="301"/>
      <c r="E1413" s="301"/>
      <c r="F1413" s="301"/>
      <c r="G1413" s="302"/>
    </row>
    <row r="1414" spans="1:7" ht="51" x14ac:dyDescent="0.2">
      <c r="A1414" s="287" t="s">
        <v>1640</v>
      </c>
      <c r="B1414" s="290" t="s">
        <v>1641</v>
      </c>
      <c r="C1414" s="291" t="s">
        <v>207</v>
      </c>
      <c r="D1414" s="291" t="s">
        <v>35</v>
      </c>
      <c r="E1414" s="292"/>
      <c r="F1414" s="283"/>
      <c r="G1414" s="293"/>
    </row>
    <row r="1415" spans="1:7" ht="25.5" x14ac:dyDescent="0.2">
      <c r="A1415" s="294">
        <v>122</v>
      </c>
      <c r="B1415" s="284" t="s">
        <v>331</v>
      </c>
      <c r="C1415" s="295" t="s">
        <v>224</v>
      </c>
      <c r="D1415" s="295" t="s">
        <v>35</v>
      </c>
      <c r="E1415" s="292">
        <v>8.8000000000000005E-3</v>
      </c>
      <c r="F1415" s="283">
        <v>60.78</v>
      </c>
      <c r="G1415" s="293">
        <v>0.53</v>
      </c>
    </row>
    <row r="1416" spans="1:7" ht="25.5" x14ac:dyDescent="0.2">
      <c r="A1416" s="294">
        <v>20083</v>
      </c>
      <c r="B1416" s="284" t="s">
        <v>333</v>
      </c>
      <c r="C1416" s="295" t="s">
        <v>224</v>
      </c>
      <c r="D1416" s="295" t="s">
        <v>35</v>
      </c>
      <c r="E1416" s="292">
        <v>8.9999999999999993E-3</v>
      </c>
      <c r="F1416" s="283">
        <v>68.86</v>
      </c>
      <c r="G1416" s="293">
        <v>0.62</v>
      </c>
    </row>
    <row r="1417" spans="1:7" x14ac:dyDescent="0.2">
      <c r="A1417" s="294">
        <v>38383</v>
      </c>
      <c r="B1417" s="284" t="s">
        <v>309</v>
      </c>
      <c r="C1417" s="295" t="s">
        <v>224</v>
      </c>
      <c r="D1417" s="295" t="s">
        <v>35</v>
      </c>
      <c r="E1417" s="292">
        <v>8.6999999999999994E-3</v>
      </c>
      <c r="F1417" s="283">
        <v>2.38</v>
      </c>
      <c r="G1417" s="293">
        <v>0.02</v>
      </c>
    </row>
    <row r="1418" spans="1:7" ht="25.5" x14ac:dyDescent="0.2">
      <c r="A1418" s="294">
        <v>7138</v>
      </c>
      <c r="B1418" s="284" t="s">
        <v>1722</v>
      </c>
      <c r="C1418" s="295" t="s">
        <v>224</v>
      </c>
      <c r="D1418" s="295" t="s">
        <v>35</v>
      </c>
      <c r="E1418" s="292">
        <v>1</v>
      </c>
      <c r="F1418" s="283">
        <v>1.25</v>
      </c>
      <c r="G1418" s="293">
        <v>1.25</v>
      </c>
    </row>
    <row r="1419" spans="1:7" ht="38.25" x14ac:dyDescent="0.2">
      <c r="A1419" s="294" t="s">
        <v>310</v>
      </c>
      <c r="B1419" s="284" t="s">
        <v>311</v>
      </c>
      <c r="C1419" s="295" t="s">
        <v>207</v>
      </c>
      <c r="D1419" s="295" t="s">
        <v>210</v>
      </c>
      <c r="E1419" s="292">
        <v>0.1401</v>
      </c>
      <c r="F1419" s="283">
        <v>20.07</v>
      </c>
      <c r="G1419" s="293">
        <v>2.81</v>
      </c>
    </row>
    <row r="1420" spans="1:7" ht="25.5" x14ac:dyDescent="0.2">
      <c r="A1420" s="294" t="s">
        <v>312</v>
      </c>
      <c r="B1420" s="284" t="s">
        <v>313</v>
      </c>
      <c r="C1420" s="295" t="s">
        <v>207</v>
      </c>
      <c r="D1420" s="295" t="s">
        <v>210</v>
      </c>
      <c r="E1420" s="292">
        <v>0.1401</v>
      </c>
      <c r="F1420" s="283">
        <v>23.53</v>
      </c>
      <c r="G1420" s="293">
        <v>3.3</v>
      </c>
    </row>
    <row r="1421" spans="1:7" x14ac:dyDescent="0.2">
      <c r="A1421" s="296" t="s">
        <v>213</v>
      </c>
      <c r="B1421" s="297"/>
      <c r="C1421" s="297"/>
      <c r="D1421" s="297"/>
      <c r="E1421" s="297"/>
      <c r="F1421" s="297"/>
      <c r="G1421" s="298">
        <v>3.66</v>
      </c>
    </row>
    <row r="1422" spans="1:7" x14ac:dyDescent="0.2">
      <c r="A1422" s="296" t="s">
        <v>214</v>
      </c>
      <c r="B1422" s="297"/>
      <c r="C1422" s="297"/>
      <c r="D1422" s="297"/>
      <c r="E1422" s="297"/>
      <c r="F1422" s="297"/>
      <c r="G1422" s="298">
        <v>4.8699999999999992</v>
      </c>
    </row>
    <row r="1423" spans="1:7" x14ac:dyDescent="0.2">
      <c r="A1423" s="296" t="s">
        <v>215</v>
      </c>
      <c r="B1423" s="297"/>
      <c r="C1423" s="297"/>
      <c r="D1423" s="297"/>
      <c r="E1423" s="297"/>
      <c r="F1423" s="297"/>
      <c r="G1423" s="299">
        <v>8.5299999999999994</v>
      </c>
    </row>
    <row r="1424" spans="1:7" x14ac:dyDescent="0.2">
      <c r="A1424" s="296" t="s">
        <v>2158</v>
      </c>
      <c r="B1424" s="297"/>
      <c r="C1424" s="297"/>
      <c r="D1424" s="297"/>
      <c r="E1424" s="297"/>
      <c r="F1424" s="297"/>
      <c r="G1424" s="298">
        <v>4.21</v>
      </c>
    </row>
    <row r="1425" spans="1:7" x14ac:dyDescent="0.2">
      <c r="A1425" s="296" t="s">
        <v>217</v>
      </c>
      <c r="B1425" s="297"/>
      <c r="C1425" s="297"/>
      <c r="D1425" s="297"/>
      <c r="E1425" s="297"/>
      <c r="F1425" s="297"/>
      <c r="G1425" s="298">
        <v>2.68</v>
      </c>
    </row>
    <row r="1426" spans="1:7" x14ac:dyDescent="0.2">
      <c r="A1426" s="296" t="s">
        <v>218</v>
      </c>
      <c r="B1426" s="297"/>
      <c r="C1426" s="297"/>
      <c r="D1426" s="297"/>
      <c r="E1426" s="297"/>
      <c r="F1426" s="297"/>
      <c r="G1426" s="298">
        <v>0</v>
      </c>
    </row>
    <row r="1427" spans="1:7" x14ac:dyDescent="0.2">
      <c r="A1427" s="296" t="s">
        <v>219</v>
      </c>
      <c r="B1427" s="297"/>
      <c r="C1427" s="297"/>
      <c r="D1427" s="297"/>
      <c r="E1427" s="297"/>
      <c r="F1427" s="297"/>
      <c r="G1427" s="298">
        <v>6.8900000000000006</v>
      </c>
    </row>
    <row r="1428" spans="1:7" x14ac:dyDescent="0.2">
      <c r="A1428" s="296" t="s">
        <v>220</v>
      </c>
      <c r="B1428" s="297"/>
      <c r="C1428" s="297"/>
      <c r="D1428" s="297"/>
      <c r="E1428" s="297"/>
      <c r="F1428" s="297"/>
      <c r="G1428" s="299">
        <f>ROUND(G1423+G1427,2)</f>
        <v>15.42</v>
      </c>
    </row>
    <row r="1429" spans="1:7" x14ac:dyDescent="0.2">
      <c r="A1429" s="296" t="s">
        <v>221</v>
      </c>
      <c r="B1429" s="297"/>
      <c r="C1429" s="297"/>
      <c r="D1429" s="297"/>
      <c r="E1429" s="297"/>
      <c r="F1429" s="297"/>
      <c r="G1429" s="298">
        <v>1</v>
      </c>
    </row>
    <row r="1430" spans="1:7" x14ac:dyDescent="0.2">
      <c r="A1430" s="296" t="s">
        <v>222</v>
      </c>
      <c r="B1430" s="297"/>
      <c r="C1430" s="297"/>
      <c r="D1430" s="297"/>
      <c r="E1430" s="297"/>
      <c r="F1430" s="297"/>
      <c r="G1430" s="299">
        <f>ROUND(G1428*G1429,2)</f>
        <v>15.42</v>
      </c>
    </row>
    <row r="1431" spans="1:7" x14ac:dyDescent="0.2">
      <c r="A1431" s="300"/>
      <c r="B1431" s="301"/>
      <c r="C1431" s="301"/>
      <c r="D1431" s="301"/>
      <c r="E1431" s="301"/>
      <c r="F1431" s="301"/>
      <c r="G1431" s="302"/>
    </row>
    <row r="1432" spans="1:7" x14ac:dyDescent="0.2">
      <c r="A1432" s="287">
        <v>17</v>
      </c>
      <c r="B1432" s="288" t="s">
        <v>507</v>
      </c>
      <c r="C1432" s="288"/>
      <c r="D1432" s="288"/>
      <c r="E1432" s="288"/>
      <c r="F1432" s="288"/>
      <c r="G1432" s="289"/>
    </row>
    <row r="1433" spans="1:7" ht="12.75" customHeight="1" x14ac:dyDescent="0.2">
      <c r="A1433" s="287" t="s">
        <v>1536</v>
      </c>
      <c r="B1433" s="288" t="s">
        <v>509</v>
      </c>
      <c r="C1433" s="288"/>
      <c r="D1433" s="288"/>
      <c r="E1433" s="288"/>
      <c r="F1433" s="288"/>
      <c r="G1433" s="289"/>
    </row>
    <row r="1434" spans="1:7" ht="12.75" customHeight="1" x14ac:dyDescent="0.2">
      <c r="A1434" s="287" t="s">
        <v>510</v>
      </c>
      <c r="B1434" s="290" t="s">
        <v>511</v>
      </c>
      <c r="C1434" s="291" t="s">
        <v>207</v>
      </c>
      <c r="D1434" s="291" t="s">
        <v>37</v>
      </c>
      <c r="E1434" s="292"/>
      <c r="F1434" s="283"/>
      <c r="G1434" s="293"/>
    </row>
    <row r="1435" spans="1:7" x14ac:dyDescent="0.2">
      <c r="A1435" s="294">
        <v>5318</v>
      </c>
      <c r="B1435" s="284" t="s">
        <v>1350</v>
      </c>
      <c r="C1435" s="295" t="s">
        <v>224</v>
      </c>
      <c r="D1435" s="295" t="s">
        <v>315</v>
      </c>
      <c r="E1435" s="292">
        <v>6.2399999999999997E-2</v>
      </c>
      <c r="F1435" s="283">
        <v>25.18</v>
      </c>
      <c r="G1435" s="293">
        <v>1.57</v>
      </c>
    </row>
    <row r="1436" spans="1:7" ht="38.25" x14ac:dyDescent="0.2">
      <c r="A1436" s="294">
        <v>7293</v>
      </c>
      <c r="B1436" s="284" t="s">
        <v>1351</v>
      </c>
      <c r="C1436" s="295" t="s">
        <v>224</v>
      </c>
      <c r="D1436" s="295" t="s">
        <v>315</v>
      </c>
      <c r="E1436" s="292">
        <v>0.20780000000000001</v>
      </c>
      <c r="F1436" s="283">
        <v>51</v>
      </c>
      <c r="G1436" s="293">
        <v>10.6</v>
      </c>
    </row>
    <row r="1437" spans="1:7" x14ac:dyDescent="0.2">
      <c r="A1437" s="294" t="s">
        <v>403</v>
      </c>
      <c r="B1437" s="284" t="s">
        <v>404</v>
      </c>
      <c r="C1437" s="295" t="s">
        <v>207</v>
      </c>
      <c r="D1437" s="295" t="s">
        <v>210</v>
      </c>
      <c r="E1437" s="292">
        <v>0.52659999999999996</v>
      </c>
      <c r="F1437" s="283">
        <v>23.33</v>
      </c>
      <c r="G1437" s="293">
        <v>12.28</v>
      </c>
    </row>
    <row r="1438" spans="1:7" x14ac:dyDescent="0.2">
      <c r="A1438" s="296" t="s">
        <v>213</v>
      </c>
      <c r="B1438" s="297"/>
      <c r="C1438" s="297"/>
      <c r="D1438" s="297"/>
      <c r="E1438" s="297"/>
      <c r="F1438" s="297"/>
      <c r="G1438" s="298">
        <v>6.47</v>
      </c>
    </row>
    <row r="1439" spans="1:7" x14ac:dyDescent="0.2">
      <c r="A1439" s="296" t="s">
        <v>214</v>
      </c>
      <c r="B1439" s="297"/>
      <c r="C1439" s="297"/>
      <c r="D1439" s="297"/>
      <c r="E1439" s="297"/>
      <c r="F1439" s="297"/>
      <c r="G1439" s="298">
        <v>17.98</v>
      </c>
    </row>
    <row r="1440" spans="1:7" x14ac:dyDescent="0.2">
      <c r="A1440" s="296" t="s">
        <v>215</v>
      </c>
      <c r="B1440" s="297"/>
      <c r="C1440" s="297"/>
      <c r="D1440" s="297"/>
      <c r="E1440" s="297"/>
      <c r="F1440" s="297"/>
      <c r="G1440" s="299">
        <v>24.45</v>
      </c>
    </row>
    <row r="1441" spans="1:7" x14ac:dyDescent="0.2">
      <c r="A1441" s="296" t="s">
        <v>2158</v>
      </c>
      <c r="B1441" s="297"/>
      <c r="C1441" s="297"/>
      <c r="D1441" s="297"/>
      <c r="E1441" s="297"/>
      <c r="F1441" s="297"/>
      <c r="G1441" s="298">
        <v>7.4400000000000039</v>
      </c>
    </row>
    <row r="1442" spans="1:7" x14ac:dyDescent="0.2">
      <c r="A1442" s="296" t="s">
        <v>217</v>
      </c>
      <c r="B1442" s="297"/>
      <c r="C1442" s="297"/>
      <c r="D1442" s="297"/>
      <c r="E1442" s="297"/>
      <c r="F1442" s="297"/>
      <c r="G1442" s="298">
        <v>6.7</v>
      </c>
    </row>
    <row r="1443" spans="1:7" x14ac:dyDescent="0.2">
      <c r="A1443" s="296" t="s">
        <v>218</v>
      </c>
      <c r="B1443" s="297"/>
      <c r="C1443" s="297"/>
      <c r="D1443" s="297"/>
      <c r="E1443" s="297"/>
      <c r="F1443" s="297"/>
      <c r="G1443" s="298">
        <v>0</v>
      </c>
    </row>
    <row r="1444" spans="1:7" x14ac:dyDescent="0.2">
      <c r="A1444" s="296" t="s">
        <v>219</v>
      </c>
      <c r="B1444" s="297"/>
      <c r="C1444" s="297"/>
      <c r="D1444" s="297"/>
      <c r="E1444" s="297"/>
      <c r="F1444" s="297"/>
      <c r="G1444" s="298">
        <v>14.140000000000004</v>
      </c>
    </row>
    <row r="1445" spans="1:7" x14ac:dyDescent="0.2">
      <c r="A1445" s="296" t="s">
        <v>220</v>
      </c>
      <c r="B1445" s="297"/>
      <c r="C1445" s="297"/>
      <c r="D1445" s="297"/>
      <c r="E1445" s="297"/>
      <c r="F1445" s="297"/>
      <c r="G1445" s="299">
        <f>ROUND(G1440+G1444,2)</f>
        <v>38.590000000000003</v>
      </c>
    </row>
    <row r="1446" spans="1:7" x14ac:dyDescent="0.2">
      <c r="A1446" s="296" t="s">
        <v>221</v>
      </c>
      <c r="B1446" s="297"/>
      <c r="C1446" s="297"/>
      <c r="D1446" s="297"/>
      <c r="E1446" s="297"/>
      <c r="F1446" s="297"/>
      <c r="G1446" s="298">
        <v>156.16999999999999</v>
      </c>
    </row>
    <row r="1447" spans="1:7" x14ac:dyDescent="0.2">
      <c r="A1447" s="296" t="s">
        <v>222</v>
      </c>
      <c r="B1447" s="297"/>
      <c r="C1447" s="297"/>
      <c r="D1447" s="297"/>
      <c r="E1447" s="297"/>
      <c r="F1447" s="297"/>
      <c r="G1447" s="299">
        <f>ROUND(G1445*G1446,2)</f>
        <v>6026.6</v>
      </c>
    </row>
    <row r="1448" spans="1:7" x14ac:dyDescent="0.2">
      <c r="A1448" s="300"/>
      <c r="B1448" s="301"/>
      <c r="C1448" s="301"/>
      <c r="D1448" s="301"/>
      <c r="E1448" s="301"/>
      <c r="F1448" s="301"/>
      <c r="G1448" s="302"/>
    </row>
    <row r="1449" spans="1:7" x14ac:dyDescent="0.2">
      <c r="A1449" s="287" t="s">
        <v>1537</v>
      </c>
      <c r="B1449" s="288" t="s">
        <v>513</v>
      </c>
      <c r="C1449" s="288"/>
      <c r="D1449" s="288"/>
      <c r="E1449" s="288"/>
      <c r="F1449" s="288"/>
      <c r="G1449" s="289"/>
    </row>
    <row r="1450" spans="1:7" ht="38.25" x14ac:dyDescent="0.2">
      <c r="A1450" s="287" t="s">
        <v>514</v>
      </c>
      <c r="B1450" s="290" t="s">
        <v>515</v>
      </c>
      <c r="C1450" s="291" t="s">
        <v>207</v>
      </c>
      <c r="D1450" s="291" t="s">
        <v>37</v>
      </c>
      <c r="E1450" s="292"/>
      <c r="F1450" s="283"/>
      <c r="G1450" s="293"/>
    </row>
    <row r="1451" spans="1:7" ht="25.5" x14ac:dyDescent="0.2">
      <c r="A1451" s="294">
        <v>6085</v>
      </c>
      <c r="B1451" s="284" t="s">
        <v>1186</v>
      </c>
      <c r="C1451" s="295" t="s">
        <v>224</v>
      </c>
      <c r="D1451" s="295" t="s">
        <v>315</v>
      </c>
      <c r="E1451" s="292">
        <v>0.1666</v>
      </c>
      <c r="F1451" s="283">
        <v>12.51</v>
      </c>
      <c r="G1451" s="293">
        <v>2.08</v>
      </c>
    </row>
    <row r="1452" spans="1:7" x14ac:dyDescent="0.2">
      <c r="A1452" s="294" t="s">
        <v>403</v>
      </c>
      <c r="B1452" s="284" t="s">
        <v>404</v>
      </c>
      <c r="C1452" s="295" t="s">
        <v>207</v>
      </c>
      <c r="D1452" s="295" t="s">
        <v>210</v>
      </c>
      <c r="E1452" s="292">
        <v>9.2700000000000005E-2</v>
      </c>
      <c r="F1452" s="283">
        <v>23.33</v>
      </c>
      <c r="G1452" s="293">
        <v>2.16</v>
      </c>
    </row>
    <row r="1453" spans="1:7" ht="25.5" x14ac:dyDescent="0.2">
      <c r="A1453" s="294" t="s">
        <v>246</v>
      </c>
      <c r="B1453" s="284" t="s">
        <v>247</v>
      </c>
      <c r="C1453" s="295" t="s">
        <v>207</v>
      </c>
      <c r="D1453" s="295" t="s">
        <v>210</v>
      </c>
      <c r="E1453" s="292">
        <v>3.09E-2</v>
      </c>
      <c r="F1453" s="283">
        <v>19.41</v>
      </c>
      <c r="G1453" s="293">
        <v>0.6</v>
      </c>
    </row>
    <row r="1454" spans="1:7" x14ac:dyDescent="0.2">
      <c r="A1454" s="296" t="s">
        <v>213</v>
      </c>
      <c r="B1454" s="297"/>
      <c r="C1454" s="297"/>
      <c r="D1454" s="297"/>
      <c r="E1454" s="297"/>
      <c r="F1454" s="297"/>
      <c r="G1454" s="298">
        <v>1.45</v>
      </c>
    </row>
    <row r="1455" spans="1:7" x14ac:dyDescent="0.2">
      <c r="A1455" s="296" t="s">
        <v>214</v>
      </c>
      <c r="B1455" s="297"/>
      <c r="C1455" s="297"/>
      <c r="D1455" s="297"/>
      <c r="E1455" s="297"/>
      <c r="F1455" s="297"/>
      <c r="G1455" s="298">
        <v>3.3999999999999995</v>
      </c>
    </row>
    <row r="1456" spans="1:7" x14ac:dyDescent="0.2">
      <c r="A1456" s="296" t="s">
        <v>215</v>
      </c>
      <c r="B1456" s="297"/>
      <c r="C1456" s="297"/>
      <c r="D1456" s="297"/>
      <c r="E1456" s="297"/>
      <c r="F1456" s="297"/>
      <c r="G1456" s="299">
        <v>4.8499999999999996</v>
      </c>
    </row>
    <row r="1457" spans="1:7" x14ac:dyDescent="0.2">
      <c r="A1457" s="296" t="s">
        <v>2158</v>
      </c>
      <c r="B1457" s="297"/>
      <c r="C1457" s="297"/>
      <c r="D1457" s="297"/>
      <c r="E1457" s="297"/>
      <c r="F1457" s="297"/>
      <c r="G1457" s="298">
        <v>1.67</v>
      </c>
    </row>
    <row r="1458" spans="1:7" x14ac:dyDescent="0.2">
      <c r="A1458" s="296" t="s">
        <v>217</v>
      </c>
      <c r="B1458" s="297"/>
      <c r="C1458" s="297"/>
      <c r="D1458" s="297"/>
      <c r="E1458" s="297"/>
      <c r="F1458" s="297"/>
      <c r="G1458" s="298">
        <v>1.37</v>
      </c>
    </row>
    <row r="1459" spans="1:7" x14ac:dyDescent="0.2">
      <c r="A1459" s="296" t="s">
        <v>218</v>
      </c>
      <c r="B1459" s="297"/>
      <c r="C1459" s="297"/>
      <c r="D1459" s="297"/>
      <c r="E1459" s="297"/>
      <c r="F1459" s="297"/>
      <c r="G1459" s="298">
        <v>0</v>
      </c>
    </row>
    <row r="1460" spans="1:7" x14ac:dyDescent="0.2">
      <c r="A1460" s="296" t="s">
        <v>219</v>
      </c>
      <c r="B1460" s="297"/>
      <c r="C1460" s="297"/>
      <c r="D1460" s="297"/>
      <c r="E1460" s="297"/>
      <c r="F1460" s="297"/>
      <c r="G1460" s="298">
        <v>3.04</v>
      </c>
    </row>
    <row r="1461" spans="1:7" x14ac:dyDescent="0.2">
      <c r="A1461" s="296" t="s">
        <v>220</v>
      </c>
      <c r="B1461" s="297"/>
      <c r="C1461" s="297"/>
      <c r="D1461" s="297"/>
      <c r="E1461" s="297"/>
      <c r="F1461" s="297"/>
      <c r="G1461" s="299">
        <f>ROUND(G1456+G1460,2)</f>
        <v>7.89</v>
      </c>
    </row>
    <row r="1462" spans="1:7" x14ac:dyDescent="0.2">
      <c r="A1462" s="296" t="s">
        <v>221</v>
      </c>
      <c r="B1462" s="297"/>
      <c r="C1462" s="297"/>
      <c r="D1462" s="297"/>
      <c r="E1462" s="297"/>
      <c r="F1462" s="297"/>
      <c r="G1462" s="298">
        <v>552.02</v>
      </c>
    </row>
    <row r="1463" spans="1:7" x14ac:dyDescent="0.2">
      <c r="A1463" s="296" t="s">
        <v>222</v>
      </c>
      <c r="B1463" s="297"/>
      <c r="C1463" s="297"/>
      <c r="D1463" s="297"/>
      <c r="E1463" s="297"/>
      <c r="F1463" s="297"/>
      <c r="G1463" s="299">
        <f>ROUND(G1461*G1462,2)</f>
        <v>4355.4399999999996</v>
      </c>
    </row>
    <row r="1464" spans="1:7" x14ac:dyDescent="0.2">
      <c r="A1464" s="300"/>
      <c r="B1464" s="301"/>
      <c r="C1464" s="301"/>
      <c r="D1464" s="301"/>
      <c r="E1464" s="301"/>
      <c r="F1464" s="301"/>
      <c r="G1464" s="302"/>
    </row>
    <row r="1465" spans="1:7" ht="38.25" x14ac:dyDescent="0.2">
      <c r="A1465" s="287" t="s">
        <v>516</v>
      </c>
      <c r="B1465" s="290" t="s">
        <v>517</v>
      </c>
      <c r="C1465" s="291" t="s">
        <v>207</v>
      </c>
      <c r="D1465" s="291" t="s">
        <v>37</v>
      </c>
      <c r="E1465" s="292"/>
      <c r="F1465" s="283"/>
      <c r="G1465" s="293"/>
    </row>
    <row r="1466" spans="1:7" ht="25.5" x14ac:dyDescent="0.2">
      <c r="A1466" s="294">
        <v>6085</v>
      </c>
      <c r="B1466" s="284" t="s">
        <v>1186</v>
      </c>
      <c r="C1466" s="295" t="s">
        <v>224</v>
      </c>
      <c r="D1466" s="295" t="s">
        <v>315</v>
      </c>
      <c r="E1466" s="292">
        <v>0.1666</v>
      </c>
      <c r="F1466" s="283">
        <v>12.51</v>
      </c>
      <c r="G1466" s="293">
        <v>2.08</v>
      </c>
    </row>
    <row r="1467" spans="1:7" x14ac:dyDescent="0.2">
      <c r="A1467" s="294" t="s">
        <v>403</v>
      </c>
      <c r="B1467" s="284" t="s">
        <v>404</v>
      </c>
      <c r="C1467" s="295" t="s">
        <v>207</v>
      </c>
      <c r="D1467" s="295" t="s">
        <v>210</v>
      </c>
      <c r="E1467" s="292">
        <v>6.6600000000000006E-2</v>
      </c>
      <c r="F1467" s="283">
        <v>23.33</v>
      </c>
      <c r="G1467" s="293">
        <v>1.55</v>
      </c>
    </row>
    <row r="1468" spans="1:7" ht="25.5" x14ac:dyDescent="0.2">
      <c r="A1468" s="294" t="s">
        <v>246</v>
      </c>
      <c r="B1468" s="284" t="s">
        <v>247</v>
      </c>
      <c r="C1468" s="295" t="s">
        <v>207</v>
      </c>
      <c r="D1468" s="295" t="s">
        <v>210</v>
      </c>
      <c r="E1468" s="292">
        <v>2.2200000000000001E-2</v>
      </c>
      <c r="F1468" s="283">
        <v>19.41</v>
      </c>
      <c r="G1468" s="293">
        <v>0.43</v>
      </c>
    </row>
    <row r="1469" spans="1:7" x14ac:dyDescent="0.2">
      <c r="A1469" s="296" t="s">
        <v>213</v>
      </c>
      <c r="B1469" s="297"/>
      <c r="C1469" s="297"/>
      <c r="D1469" s="297"/>
      <c r="E1469" s="297"/>
      <c r="F1469" s="297"/>
      <c r="G1469" s="298">
        <v>1.05</v>
      </c>
    </row>
    <row r="1470" spans="1:7" x14ac:dyDescent="0.2">
      <c r="A1470" s="296" t="s">
        <v>214</v>
      </c>
      <c r="B1470" s="297"/>
      <c r="C1470" s="297"/>
      <c r="D1470" s="297"/>
      <c r="E1470" s="297"/>
      <c r="F1470" s="297"/>
      <c r="G1470" s="298">
        <v>3.0200000000000005</v>
      </c>
    </row>
    <row r="1471" spans="1:7" x14ac:dyDescent="0.2">
      <c r="A1471" s="296" t="s">
        <v>215</v>
      </c>
      <c r="B1471" s="297"/>
      <c r="C1471" s="297"/>
      <c r="D1471" s="297"/>
      <c r="E1471" s="297"/>
      <c r="F1471" s="297"/>
      <c r="G1471" s="299">
        <v>4.07</v>
      </c>
    </row>
    <row r="1472" spans="1:7" x14ac:dyDescent="0.2">
      <c r="A1472" s="296" t="s">
        <v>2158</v>
      </c>
      <c r="B1472" s="297"/>
      <c r="C1472" s="297"/>
      <c r="D1472" s="297"/>
      <c r="E1472" s="297"/>
      <c r="F1472" s="297"/>
      <c r="G1472" s="298">
        <v>1.1999999999999995</v>
      </c>
    </row>
    <row r="1473" spans="1:7" x14ac:dyDescent="0.2">
      <c r="A1473" s="296" t="s">
        <v>217</v>
      </c>
      <c r="B1473" s="297"/>
      <c r="C1473" s="297"/>
      <c r="D1473" s="297"/>
      <c r="E1473" s="297"/>
      <c r="F1473" s="297"/>
      <c r="G1473" s="298">
        <v>1.1100000000000001</v>
      </c>
    </row>
    <row r="1474" spans="1:7" x14ac:dyDescent="0.2">
      <c r="A1474" s="296" t="s">
        <v>218</v>
      </c>
      <c r="B1474" s="297"/>
      <c r="C1474" s="297"/>
      <c r="D1474" s="297"/>
      <c r="E1474" s="297"/>
      <c r="F1474" s="297"/>
      <c r="G1474" s="298">
        <v>0</v>
      </c>
    </row>
    <row r="1475" spans="1:7" x14ac:dyDescent="0.2">
      <c r="A1475" s="296" t="s">
        <v>219</v>
      </c>
      <c r="B1475" s="297"/>
      <c r="C1475" s="297"/>
      <c r="D1475" s="297"/>
      <c r="E1475" s="297"/>
      <c r="F1475" s="297"/>
      <c r="G1475" s="298">
        <v>2.3099999999999996</v>
      </c>
    </row>
    <row r="1476" spans="1:7" x14ac:dyDescent="0.2">
      <c r="A1476" s="296" t="s">
        <v>220</v>
      </c>
      <c r="B1476" s="297"/>
      <c r="C1476" s="297"/>
      <c r="D1476" s="297"/>
      <c r="E1476" s="297"/>
      <c r="F1476" s="297"/>
      <c r="G1476" s="299">
        <f>ROUND(G1471+G1475,2)</f>
        <v>6.38</v>
      </c>
    </row>
    <row r="1477" spans="1:7" x14ac:dyDescent="0.2">
      <c r="A1477" s="296" t="s">
        <v>221</v>
      </c>
      <c r="B1477" s="297"/>
      <c r="C1477" s="297"/>
      <c r="D1477" s="297"/>
      <c r="E1477" s="297"/>
      <c r="F1477" s="297"/>
      <c r="G1477" s="298">
        <v>1173.5999999999999</v>
      </c>
    </row>
    <row r="1478" spans="1:7" x14ac:dyDescent="0.2">
      <c r="A1478" s="296" t="s">
        <v>222</v>
      </c>
      <c r="B1478" s="297"/>
      <c r="C1478" s="297"/>
      <c r="D1478" s="297"/>
      <c r="E1478" s="297"/>
      <c r="F1478" s="297"/>
      <c r="G1478" s="299">
        <f>ROUND(G1476*G1477,2)</f>
        <v>7487.57</v>
      </c>
    </row>
    <row r="1479" spans="1:7" x14ac:dyDescent="0.2">
      <c r="A1479" s="300"/>
      <c r="B1479" s="301"/>
      <c r="C1479" s="301"/>
      <c r="D1479" s="301"/>
      <c r="E1479" s="301"/>
      <c r="F1479" s="301"/>
      <c r="G1479" s="302"/>
    </row>
    <row r="1480" spans="1:7" ht="38.25" x14ac:dyDescent="0.2">
      <c r="A1480" s="287" t="s">
        <v>518</v>
      </c>
      <c r="B1480" s="290" t="s">
        <v>519</v>
      </c>
      <c r="C1480" s="291" t="s">
        <v>207</v>
      </c>
      <c r="D1480" s="291" t="s">
        <v>37</v>
      </c>
      <c r="E1480" s="292"/>
      <c r="F1480" s="283"/>
      <c r="G1480" s="293"/>
    </row>
    <row r="1481" spans="1:7" ht="25.5" x14ac:dyDescent="0.2">
      <c r="A1481" s="294">
        <v>7356</v>
      </c>
      <c r="B1481" s="284" t="s">
        <v>1052</v>
      </c>
      <c r="C1481" s="295" t="s">
        <v>224</v>
      </c>
      <c r="D1481" s="295" t="s">
        <v>315</v>
      </c>
      <c r="E1481" s="292">
        <v>0.22850000000000001</v>
      </c>
      <c r="F1481" s="283">
        <v>33.590000000000003</v>
      </c>
      <c r="G1481" s="293">
        <v>7.68</v>
      </c>
    </row>
    <row r="1482" spans="1:7" x14ac:dyDescent="0.2">
      <c r="A1482" s="294" t="s">
        <v>403</v>
      </c>
      <c r="B1482" s="284" t="s">
        <v>404</v>
      </c>
      <c r="C1482" s="295" t="s">
        <v>207</v>
      </c>
      <c r="D1482" s="295" t="s">
        <v>210</v>
      </c>
      <c r="E1482" s="292">
        <v>0.22700000000000001</v>
      </c>
      <c r="F1482" s="283">
        <v>23.33</v>
      </c>
      <c r="G1482" s="293">
        <v>5.3</v>
      </c>
    </row>
    <row r="1483" spans="1:7" ht="25.5" x14ac:dyDescent="0.2">
      <c r="A1483" s="294" t="s">
        <v>246</v>
      </c>
      <c r="B1483" s="284" t="s">
        <v>247</v>
      </c>
      <c r="C1483" s="295" t="s">
        <v>207</v>
      </c>
      <c r="D1483" s="295" t="s">
        <v>210</v>
      </c>
      <c r="E1483" s="292">
        <v>7.5700000000000003E-2</v>
      </c>
      <c r="F1483" s="283">
        <v>19.41</v>
      </c>
      <c r="G1483" s="293">
        <v>1.47</v>
      </c>
    </row>
    <row r="1484" spans="1:7" x14ac:dyDescent="0.2">
      <c r="A1484" s="296" t="s">
        <v>213</v>
      </c>
      <c r="B1484" s="297"/>
      <c r="C1484" s="297"/>
      <c r="D1484" s="297"/>
      <c r="E1484" s="297"/>
      <c r="F1484" s="297"/>
      <c r="G1484" s="298">
        <v>3.56</v>
      </c>
    </row>
    <row r="1485" spans="1:7" x14ac:dyDescent="0.2">
      <c r="A1485" s="296" t="s">
        <v>214</v>
      </c>
      <c r="B1485" s="297"/>
      <c r="C1485" s="297"/>
      <c r="D1485" s="297"/>
      <c r="E1485" s="297"/>
      <c r="F1485" s="297"/>
      <c r="G1485" s="298">
        <v>10.879999999999999</v>
      </c>
    </row>
    <row r="1486" spans="1:7" x14ac:dyDescent="0.2">
      <c r="A1486" s="296" t="s">
        <v>215</v>
      </c>
      <c r="B1486" s="297"/>
      <c r="C1486" s="297"/>
      <c r="D1486" s="297"/>
      <c r="E1486" s="297"/>
      <c r="F1486" s="297"/>
      <c r="G1486" s="299">
        <v>14.44</v>
      </c>
    </row>
    <row r="1487" spans="1:7" x14ac:dyDescent="0.2">
      <c r="A1487" s="296" t="s">
        <v>2158</v>
      </c>
      <c r="B1487" s="297"/>
      <c r="C1487" s="297"/>
      <c r="D1487" s="297"/>
      <c r="E1487" s="297"/>
      <c r="F1487" s="297"/>
      <c r="G1487" s="298">
        <v>4.0999999999999996</v>
      </c>
    </row>
    <row r="1488" spans="1:7" x14ac:dyDescent="0.2">
      <c r="A1488" s="296" t="s">
        <v>217</v>
      </c>
      <c r="B1488" s="297"/>
      <c r="C1488" s="297"/>
      <c r="D1488" s="297"/>
      <c r="E1488" s="297"/>
      <c r="F1488" s="297"/>
      <c r="G1488" s="298">
        <v>3.89</v>
      </c>
    </row>
    <row r="1489" spans="1:7" x14ac:dyDescent="0.2">
      <c r="A1489" s="296" t="s">
        <v>218</v>
      </c>
      <c r="B1489" s="297"/>
      <c r="C1489" s="297"/>
      <c r="D1489" s="297"/>
      <c r="E1489" s="297"/>
      <c r="F1489" s="297"/>
      <c r="G1489" s="298">
        <v>0</v>
      </c>
    </row>
    <row r="1490" spans="1:7" x14ac:dyDescent="0.2">
      <c r="A1490" s="296" t="s">
        <v>219</v>
      </c>
      <c r="B1490" s="297"/>
      <c r="C1490" s="297"/>
      <c r="D1490" s="297"/>
      <c r="E1490" s="297"/>
      <c r="F1490" s="297"/>
      <c r="G1490" s="298">
        <v>7.99</v>
      </c>
    </row>
    <row r="1491" spans="1:7" x14ac:dyDescent="0.2">
      <c r="A1491" s="296" t="s">
        <v>220</v>
      </c>
      <c r="B1491" s="297"/>
      <c r="C1491" s="297"/>
      <c r="D1491" s="297"/>
      <c r="E1491" s="297"/>
      <c r="F1491" s="297"/>
      <c r="G1491" s="299">
        <f>ROUND(G1486+G1490,2)</f>
        <v>22.43</v>
      </c>
    </row>
    <row r="1492" spans="1:7" x14ac:dyDescent="0.2">
      <c r="A1492" s="296" t="s">
        <v>221</v>
      </c>
      <c r="B1492" s="297"/>
      <c r="C1492" s="297"/>
      <c r="D1492" s="297"/>
      <c r="E1492" s="297"/>
      <c r="F1492" s="297"/>
      <c r="G1492" s="298">
        <v>552.02</v>
      </c>
    </row>
    <row r="1493" spans="1:7" x14ac:dyDescent="0.2">
      <c r="A1493" s="296" t="s">
        <v>222</v>
      </c>
      <c r="B1493" s="297"/>
      <c r="C1493" s="297"/>
      <c r="D1493" s="297"/>
      <c r="E1493" s="297"/>
      <c r="F1493" s="297"/>
      <c r="G1493" s="299">
        <f>ROUND(G1491*G1492,2)</f>
        <v>12381.81</v>
      </c>
    </row>
    <row r="1494" spans="1:7" x14ac:dyDescent="0.2">
      <c r="A1494" s="300"/>
      <c r="B1494" s="301"/>
      <c r="C1494" s="301"/>
      <c r="D1494" s="301"/>
      <c r="E1494" s="301"/>
      <c r="F1494" s="301"/>
      <c r="G1494" s="302"/>
    </row>
    <row r="1495" spans="1:7" ht="38.25" x14ac:dyDescent="0.2">
      <c r="A1495" s="287" t="s">
        <v>520</v>
      </c>
      <c r="B1495" s="290" t="s">
        <v>521</v>
      </c>
      <c r="C1495" s="291" t="s">
        <v>207</v>
      </c>
      <c r="D1495" s="291" t="s">
        <v>37</v>
      </c>
      <c r="E1495" s="292"/>
      <c r="F1495" s="283"/>
      <c r="G1495" s="293"/>
    </row>
    <row r="1496" spans="1:7" ht="25.5" x14ac:dyDescent="0.2">
      <c r="A1496" s="294">
        <v>7356</v>
      </c>
      <c r="B1496" s="284" t="s">
        <v>1052</v>
      </c>
      <c r="C1496" s="295" t="s">
        <v>224</v>
      </c>
      <c r="D1496" s="295" t="s">
        <v>315</v>
      </c>
      <c r="E1496" s="292">
        <v>0.22850000000000001</v>
      </c>
      <c r="F1496" s="283">
        <v>33.590000000000003</v>
      </c>
      <c r="G1496" s="293">
        <v>7.68</v>
      </c>
    </row>
    <row r="1497" spans="1:7" x14ac:dyDescent="0.2">
      <c r="A1497" s="294" t="s">
        <v>403</v>
      </c>
      <c r="B1497" s="284" t="s">
        <v>404</v>
      </c>
      <c r="C1497" s="295" t="s">
        <v>207</v>
      </c>
      <c r="D1497" s="295" t="s">
        <v>210</v>
      </c>
      <c r="E1497" s="292">
        <v>0.16309999999999999</v>
      </c>
      <c r="F1497" s="283">
        <v>23.33</v>
      </c>
      <c r="G1497" s="293">
        <v>3.8</v>
      </c>
    </row>
    <row r="1498" spans="1:7" ht="25.5" x14ac:dyDescent="0.2">
      <c r="A1498" s="294" t="s">
        <v>246</v>
      </c>
      <c r="B1498" s="284" t="s">
        <v>247</v>
      </c>
      <c r="C1498" s="295" t="s">
        <v>207</v>
      </c>
      <c r="D1498" s="295" t="s">
        <v>210</v>
      </c>
      <c r="E1498" s="292">
        <v>5.4399999999999997E-2</v>
      </c>
      <c r="F1498" s="283">
        <v>19.41</v>
      </c>
      <c r="G1498" s="293">
        <v>1.06</v>
      </c>
    </row>
    <row r="1499" spans="1:7" x14ac:dyDescent="0.2">
      <c r="A1499" s="296" t="s">
        <v>213</v>
      </c>
      <c r="B1499" s="297"/>
      <c r="C1499" s="297"/>
      <c r="D1499" s="297"/>
      <c r="E1499" s="297"/>
      <c r="F1499" s="297"/>
      <c r="G1499" s="298">
        <v>2.56</v>
      </c>
    </row>
    <row r="1500" spans="1:7" x14ac:dyDescent="0.2">
      <c r="A1500" s="296" t="s">
        <v>214</v>
      </c>
      <c r="B1500" s="297"/>
      <c r="C1500" s="297"/>
      <c r="D1500" s="297"/>
      <c r="E1500" s="297"/>
      <c r="F1500" s="297"/>
      <c r="G1500" s="298">
        <v>9.9799999999999986</v>
      </c>
    </row>
    <row r="1501" spans="1:7" x14ac:dyDescent="0.2">
      <c r="A1501" s="296" t="s">
        <v>215</v>
      </c>
      <c r="B1501" s="297"/>
      <c r="C1501" s="297"/>
      <c r="D1501" s="297"/>
      <c r="E1501" s="297"/>
      <c r="F1501" s="297"/>
      <c r="G1501" s="299">
        <v>12.54</v>
      </c>
    </row>
    <row r="1502" spans="1:7" x14ac:dyDescent="0.2">
      <c r="A1502" s="296" t="s">
        <v>2158</v>
      </c>
      <c r="B1502" s="297"/>
      <c r="C1502" s="297"/>
      <c r="D1502" s="297"/>
      <c r="E1502" s="297"/>
      <c r="F1502" s="297"/>
      <c r="G1502" s="298">
        <v>2.94</v>
      </c>
    </row>
    <row r="1503" spans="1:7" x14ac:dyDescent="0.2">
      <c r="A1503" s="296" t="s">
        <v>217</v>
      </c>
      <c r="B1503" s="297"/>
      <c r="C1503" s="297"/>
      <c r="D1503" s="297"/>
      <c r="E1503" s="297"/>
      <c r="F1503" s="297"/>
      <c r="G1503" s="298">
        <v>3.2500000000000018</v>
      </c>
    </row>
    <row r="1504" spans="1:7" x14ac:dyDescent="0.2">
      <c r="A1504" s="296" t="s">
        <v>218</v>
      </c>
      <c r="B1504" s="297"/>
      <c r="C1504" s="297"/>
      <c r="D1504" s="297"/>
      <c r="E1504" s="297"/>
      <c r="F1504" s="297"/>
      <c r="G1504" s="298">
        <v>0</v>
      </c>
    </row>
    <row r="1505" spans="1:7" x14ac:dyDescent="0.2">
      <c r="A1505" s="296" t="s">
        <v>219</v>
      </c>
      <c r="B1505" s="297"/>
      <c r="C1505" s="297"/>
      <c r="D1505" s="297"/>
      <c r="E1505" s="297"/>
      <c r="F1505" s="297"/>
      <c r="G1505" s="298">
        <v>6.1900000000000013</v>
      </c>
    </row>
    <row r="1506" spans="1:7" x14ac:dyDescent="0.2">
      <c r="A1506" s="296" t="s">
        <v>220</v>
      </c>
      <c r="B1506" s="297"/>
      <c r="C1506" s="297"/>
      <c r="D1506" s="297"/>
      <c r="E1506" s="297"/>
      <c r="F1506" s="297"/>
      <c r="G1506" s="299">
        <f>ROUND(G1501+G1505,2)</f>
        <v>18.73</v>
      </c>
    </row>
    <row r="1507" spans="1:7" x14ac:dyDescent="0.2">
      <c r="A1507" s="296" t="s">
        <v>221</v>
      </c>
      <c r="B1507" s="297"/>
      <c r="C1507" s="297"/>
      <c r="D1507" s="297"/>
      <c r="E1507" s="297"/>
      <c r="F1507" s="297"/>
      <c r="G1507" s="298">
        <v>1173.5999999999999</v>
      </c>
    </row>
    <row r="1508" spans="1:7" x14ac:dyDescent="0.2">
      <c r="A1508" s="296" t="s">
        <v>222</v>
      </c>
      <c r="B1508" s="297"/>
      <c r="C1508" s="297"/>
      <c r="D1508" s="297"/>
      <c r="E1508" s="297"/>
      <c r="F1508" s="297"/>
      <c r="G1508" s="299">
        <f>ROUND(G1506*G1507,2)</f>
        <v>21981.53</v>
      </c>
    </row>
    <row r="1509" spans="1:7" x14ac:dyDescent="0.2">
      <c r="A1509" s="300"/>
      <c r="B1509" s="301"/>
      <c r="C1509" s="301"/>
      <c r="D1509" s="301"/>
      <c r="E1509" s="301"/>
      <c r="F1509" s="301"/>
      <c r="G1509" s="302"/>
    </row>
    <row r="1510" spans="1:7" ht="38.25" x14ac:dyDescent="0.2">
      <c r="A1510" s="287" t="s">
        <v>522</v>
      </c>
      <c r="B1510" s="290" t="s">
        <v>523</v>
      </c>
      <c r="C1510" s="291" t="s">
        <v>207</v>
      </c>
      <c r="D1510" s="291" t="s">
        <v>37</v>
      </c>
      <c r="E1510" s="292"/>
      <c r="F1510" s="283"/>
      <c r="G1510" s="293"/>
    </row>
    <row r="1511" spans="1:7" ht="25.5" x14ac:dyDescent="0.2">
      <c r="A1511" s="294">
        <v>3767</v>
      </c>
      <c r="B1511" s="284" t="s">
        <v>1352</v>
      </c>
      <c r="C1511" s="295" t="s">
        <v>224</v>
      </c>
      <c r="D1511" s="295" t="s">
        <v>35</v>
      </c>
      <c r="E1511" s="292">
        <v>8.0199999999999994E-2</v>
      </c>
      <c r="F1511" s="283">
        <v>1.35</v>
      </c>
      <c r="G1511" s="293">
        <v>0.11</v>
      </c>
    </row>
    <row r="1512" spans="1:7" ht="25.5" x14ac:dyDescent="0.2">
      <c r="A1512" s="294">
        <v>43626</v>
      </c>
      <c r="B1512" s="284" t="s">
        <v>1353</v>
      </c>
      <c r="C1512" s="295" t="s">
        <v>224</v>
      </c>
      <c r="D1512" s="295" t="s">
        <v>39</v>
      </c>
      <c r="E1512" s="292">
        <v>1.3389</v>
      </c>
      <c r="F1512" s="283">
        <v>4</v>
      </c>
      <c r="G1512" s="293">
        <v>5.36</v>
      </c>
    </row>
    <row r="1513" spans="1:7" x14ac:dyDescent="0.2">
      <c r="A1513" s="294" t="s">
        <v>403</v>
      </c>
      <c r="B1513" s="284" t="s">
        <v>404</v>
      </c>
      <c r="C1513" s="295" t="s">
        <v>207</v>
      </c>
      <c r="D1513" s="295" t="s">
        <v>210</v>
      </c>
      <c r="E1513" s="292">
        <v>0.7419</v>
      </c>
      <c r="F1513" s="283">
        <v>23.33</v>
      </c>
      <c r="G1513" s="293">
        <v>17.309999999999999</v>
      </c>
    </row>
    <row r="1514" spans="1:7" ht="25.5" x14ac:dyDescent="0.2">
      <c r="A1514" s="294" t="s">
        <v>246</v>
      </c>
      <c r="B1514" s="284" t="s">
        <v>247</v>
      </c>
      <c r="C1514" s="295" t="s">
        <v>207</v>
      </c>
      <c r="D1514" s="295" t="s">
        <v>210</v>
      </c>
      <c r="E1514" s="292">
        <v>0.24729999999999999</v>
      </c>
      <c r="F1514" s="283">
        <v>19.41</v>
      </c>
      <c r="G1514" s="293">
        <v>4.8</v>
      </c>
    </row>
    <row r="1515" spans="1:7" x14ac:dyDescent="0.2">
      <c r="A1515" s="296" t="s">
        <v>213</v>
      </c>
      <c r="B1515" s="297"/>
      <c r="C1515" s="297"/>
      <c r="D1515" s="297"/>
      <c r="E1515" s="297"/>
      <c r="F1515" s="297"/>
      <c r="G1515" s="298">
        <v>11.64</v>
      </c>
    </row>
    <row r="1516" spans="1:7" x14ac:dyDescent="0.2">
      <c r="A1516" s="296" t="s">
        <v>214</v>
      </c>
      <c r="B1516" s="297"/>
      <c r="C1516" s="297"/>
      <c r="D1516" s="297"/>
      <c r="E1516" s="297"/>
      <c r="F1516" s="297"/>
      <c r="G1516" s="298">
        <v>15.93</v>
      </c>
    </row>
    <row r="1517" spans="1:7" x14ac:dyDescent="0.2">
      <c r="A1517" s="296" t="s">
        <v>215</v>
      </c>
      <c r="B1517" s="297"/>
      <c r="C1517" s="297"/>
      <c r="D1517" s="297"/>
      <c r="E1517" s="297"/>
      <c r="F1517" s="297"/>
      <c r="G1517" s="299">
        <v>27.57</v>
      </c>
    </row>
    <row r="1518" spans="1:7" x14ac:dyDescent="0.2">
      <c r="A1518" s="296" t="s">
        <v>2158</v>
      </c>
      <c r="B1518" s="297"/>
      <c r="C1518" s="297"/>
      <c r="D1518" s="297"/>
      <c r="E1518" s="297"/>
      <c r="F1518" s="297"/>
      <c r="G1518" s="298">
        <v>13.39</v>
      </c>
    </row>
    <row r="1519" spans="1:7" x14ac:dyDescent="0.2">
      <c r="A1519" s="296" t="s">
        <v>217</v>
      </c>
      <c r="B1519" s="297"/>
      <c r="C1519" s="297"/>
      <c r="D1519" s="297"/>
      <c r="E1519" s="297"/>
      <c r="F1519" s="297"/>
      <c r="G1519" s="298">
        <v>8.6</v>
      </c>
    </row>
    <row r="1520" spans="1:7" x14ac:dyDescent="0.2">
      <c r="A1520" s="296" t="s">
        <v>218</v>
      </c>
      <c r="B1520" s="297"/>
      <c r="C1520" s="297"/>
      <c r="D1520" s="297"/>
      <c r="E1520" s="297"/>
      <c r="F1520" s="297"/>
      <c r="G1520" s="298">
        <v>0</v>
      </c>
    </row>
    <row r="1521" spans="1:7" x14ac:dyDescent="0.2">
      <c r="A1521" s="296" t="s">
        <v>219</v>
      </c>
      <c r="B1521" s="297"/>
      <c r="C1521" s="297"/>
      <c r="D1521" s="297"/>
      <c r="E1521" s="297"/>
      <c r="F1521" s="297"/>
      <c r="G1521" s="298">
        <v>21.990000000000002</v>
      </c>
    </row>
    <row r="1522" spans="1:7" x14ac:dyDescent="0.2">
      <c r="A1522" s="296" t="s">
        <v>220</v>
      </c>
      <c r="B1522" s="297"/>
      <c r="C1522" s="297"/>
      <c r="D1522" s="297"/>
      <c r="E1522" s="297"/>
      <c r="F1522" s="297"/>
      <c r="G1522" s="299">
        <f>ROUND(G1517+G1521,2)</f>
        <v>49.56</v>
      </c>
    </row>
    <row r="1523" spans="1:7" x14ac:dyDescent="0.2">
      <c r="A1523" s="296" t="s">
        <v>221</v>
      </c>
      <c r="B1523" s="297"/>
      <c r="C1523" s="297"/>
      <c r="D1523" s="297"/>
      <c r="E1523" s="297"/>
      <c r="F1523" s="297"/>
      <c r="G1523" s="298">
        <v>166</v>
      </c>
    </row>
    <row r="1524" spans="1:7" x14ac:dyDescent="0.2">
      <c r="A1524" s="296" t="s">
        <v>222</v>
      </c>
      <c r="B1524" s="297"/>
      <c r="C1524" s="297"/>
      <c r="D1524" s="297"/>
      <c r="E1524" s="297"/>
      <c r="F1524" s="297"/>
      <c r="G1524" s="299">
        <f>ROUND(G1522*G1523,2)</f>
        <v>8226.9599999999991</v>
      </c>
    </row>
    <row r="1525" spans="1:7" x14ac:dyDescent="0.2">
      <c r="A1525" s="300"/>
      <c r="B1525" s="301"/>
      <c r="C1525" s="301"/>
      <c r="D1525" s="301"/>
      <c r="E1525" s="301"/>
      <c r="F1525" s="301"/>
      <c r="G1525" s="302"/>
    </row>
    <row r="1526" spans="1:7" ht="38.25" x14ac:dyDescent="0.2">
      <c r="A1526" s="287" t="s">
        <v>524</v>
      </c>
      <c r="B1526" s="290" t="s">
        <v>525</v>
      </c>
      <c r="C1526" s="291" t="s">
        <v>207</v>
      </c>
      <c r="D1526" s="291" t="s">
        <v>37</v>
      </c>
      <c r="E1526" s="292"/>
      <c r="F1526" s="283"/>
      <c r="G1526" s="293"/>
    </row>
    <row r="1527" spans="1:7" ht="25.5" x14ac:dyDescent="0.2">
      <c r="A1527" s="294">
        <v>3767</v>
      </c>
      <c r="B1527" s="284" t="s">
        <v>1352</v>
      </c>
      <c r="C1527" s="295" t="s">
        <v>224</v>
      </c>
      <c r="D1527" s="295" t="s">
        <v>35</v>
      </c>
      <c r="E1527" s="292">
        <v>8.0199999999999994E-2</v>
      </c>
      <c r="F1527" s="283">
        <v>1.35</v>
      </c>
      <c r="G1527" s="293">
        <v>0.11</v>
      </c>
    </row>
    <row r="1528" spans="1:7" ht="25.5" x14ac:dyDescent="0.2">
      <c r="A1528" s="294">
        <v>43626</v>
      </c>
      <c r="B1528" s="284" t="s">
        <v>1353</v>
      </c>
      <c r="C1528" s="295" t="s">
        <v>224</v>
      </c>
      <c r="D1528" s="295" t="s">
        <v>39</v>
      </c>
      <c r="E1528" s="292">
        <v>1.3389</v>
      </c>
      <c r="F1528" s="283">
        <v>4</v>
      </c>
      <c r="G1528" s="293">
        <v>5.36</v>
      </c>
    </row>
    <row r="1529" spans="1:7" x14ac:dyDescent="0.2">
      <c r="A1529" s="294" t="s">
        <v>403</v>
      </c>
      <c r="B1529" s="284" t="s">
        <v>404</v>
      </c>
      <c r="C1529" s="295" t="s">
        <v>207</v>
      </c>
      <c r="D1529" s="295" t="s">
        <v>210</v>
      </c>
      <c r="E1529" s="292">
        <v>0.36099999999999999</v>
      </c>
      <c r="F1529" s="283">
        <v>23.33</v>
      </c>
      <c r="G1529" s="293">
        <v>8.42</v>
      </c>
    </row>
    <row r="1530" spans="1:7" ht="25.5" x14ac:dyDescent="0.2">
      <c r="A1530" s="294" t="s">
        <v>246</v>
      </c>
      <c r="B1530" s="284" t="s">
        <v>247</v>
      </c>
      <c r="C1530" s="295" t="s">
        <v>207</v>
      </c>
      <c r="D1530" s="295" t="s">
        <v>210</v>
      </c>
      <c r="E1530" s="292">
        <v>0.1203</v>
      </c>
      <c r="F1530" s="283">
        <v>19.41</v>
      </c>
      <c r="G1530" s="293">
        <v>2.34</v>
      </c>
    </row>
    <row r="1531" spans="1:7" x14ac:dyDescent="0.2">
      <c r="A1531" s="296" t="s">
        <v>213</v>
      </c>
      <c r="B1531" s="297"/>
      <c r="C1531" s="297"/>
      <c r="D1531" s="297"/>
      <c r="E1531" s="297"/>
      <c r="F1531" s="297"/>
      <c r="G1531" s="298">
        <v>5.66</v>
      </c>
    </row>
    <row r="1532" spans="1:7" x14ac:dyDescent="0.2">
      <c r="A1532" s="296" t="s">
        <v>214</v>
      </c>
      <c r="B1532" s="297"/>
      <c r="C1532" s="297"/>
      <c r="D1532" s="297"/>
      <c r="E1532" s="297"/>
      <c r="F1532" s="297"/>
      <c r="G1532" s="298">
        <v>10.559999999999999</v>
      </c>
    </row>
    <row r="1533" spans="1:7" x14ac:dyDescent="0.2">
      <c r="A1533" s="296" t="s">
        <v>215</v>
      </c>
      <c r="B1533" s="297"/>
      <c r="C1533" s="297"/>
      <c r="D1533" s="297"/>
      <c r="E1533" s="297"/>
      <c r="F1533" s="297"/>
      <c r="G1533" s="299">
        <v>16.22</v>
      </c>
    </row>
    <row r="1534" spans="1:7" x14ac:dyDescent="0.2">
      <c r="A1534" s="296" t="s">
        <v>2158</v>
      </c>
      <c r="B1534" s="297"/>
      <c r="C1534" s="297"/>
      <c r="D1534" s="297"/>
      <c r="E1534" s="297"/>
      <c r="F1534" s="297"/>
      <c r="G1534" s="298">
        <v>6.5200000000000031</v>
      </c>
    </row>
    <row r="1535" spans="1:7" x14ac:dyDescent="0.2">
      <c r="A1535" s="296" t="s">
        <v>217</v>
      </c>
      <c r="B1535" s="297"/>
      <c r="C1535" s="297"/>
      <c r="D1535" s="297"/>
      <c r="E1535" s="297"/>
      <c r="F1535" s="297"/>
      <c r="G1535" s="298">
        <v>4.7699999999999996</v>
      </c>
    </row>
    <row r="1536" spans="1:7" x14ac:dyDescent="0.2">
      <c r="A1536" s="296" t="s">
        <v>218</v>
      </c>
      <c r="B1536" s="297"/>
      <c r="C1536" s="297"/>
      <c r="D1536" s="297"/>
      <c r="E1536" s="297"/>
      <c r="F1536" s="297"/>
      <c r="G1536" s="298">
        <v>0</v>
      </c>
    </row>
    <row r="1537" spans="1:7" x14ac:dyDescent="0.2">
      <c r="A1537" s="296" t="s">
        <v>219</v>
      </c>
      <c r="B1537" s="297"/>
      <c r="C1537" s="297"/>
      <c r="D1537" s="297"/>
      <c r="E1537" s="297"/>
      <c r="F1537" s="297"/>
      <c r="G1537" s="298">
        <v>11.290000000000003</v>
      </c>
    </row>
    <row r="1538" spans="1:7" x14ac:dyDescent="0.2">
      <c r="A1538" s="296" t="s">
        <v>220</v>
      </c>
      <c r="B1538" s="297"/>
      <c r="C1538" s="297"/>
      <c r="D1538" s="297"/>
      <c r="E1538" s="297"/>
      <c r="F1538" s="297"/>
      <c r="G1538" s="299">
        <f>ROUND(G1533+G1537,2)</f>
        <v>27.51</v>
      </c>
    </row>
    <row r="1539" spans="1:7" x14ac:dyDescent="0.2">
      <c r="A1539" s="296" t="s">
        <v>221</v>
      </c>
      <c r="B1539" s="297"/>
      <c r="C1539" s="297"/>
      <c r="D1539" s="297"/>
      <c r="E1539" s="297"/>
      <c r="F1539" s="297"/>
      <c r="G1539" s="298">
        <v>375</v>
      </c>
    </row>
    <row r="1540" spans="1:7" x14ac:dyDescent="0.2">
      <c r="A1540" s="296" t="s">
        <v>222</v>
      </c>
      <c r="B1540" s="297"/>
      <c r="C1540" s="297"/>
      <c r="D1540" s="297"/>
      <c r="E1540" s="297"/>
      <c r="F1540" s="297"/>
      <c r="G1540" s="299">
        <f>ROUND(G1538*G1539,2)</f>
        <v>10316.25</v>
      </c>
    </row>
    <row r="1541" spans="1:7" x14ac:dyDescent="0.2">
      <c r="A1541" s="300"/>
      <c r="B1541" s="301"/>
      <c r="C1541" s="301"/>
      <c r="D1541" s="301"/>
      <c r="E1541" s="301"/>
      <c r="F1541" s="301"/>
      <c r="G1541" s="302"/>
    </row>
    <row r="1542" spans="1:7" x14ac:dyDescent="0.2">
      <c r="A1542" s="287" t="s">
        <v>1538</v>
      </c>
      <c r="B1542" s="288" t="s">
        <v>526</v>
      </c>
      <c r="C1542" s="288"/>
      <c r="D1542" s="288"/>
      <c r="E1542" s="288"/>
      <c r="F1542" s="288"/>
      <c r="G1542" s="289"/>
    </row>
    <row r="1543" spans="1:7" ht="38.25" x14ac:dyDescent="0.2">
      <c r="A1543" s="287" t="s">
        <v>516</v>
      </c>
      <c r="B1543" s="290" t="s">
        <v>517</v>
      </c>
      <c r="C1543" s="291" t="s">
        <v>207</v>
      </c>
      <c r="D1543" s="291" t="s">
        <v>37</v>
      </c>
      <c r="E1543" s="292"/>
      <c r="F1543" s="283"/>
      <c r="G1543" s="293"/>
    </row>
    <row r="1544" spans="1:7" ht="25.5" x14ac:dyDescent="0.2">
      <c r="A1544" s="294">
        <v>6085</v>
      </c>
      <c r="B1544" s="284" t="s">
        <v>1186</v>
      </c>
      <c r="C1544" s="295" t="s">
        <v>224</v>
      </c>
      <c r="D1544" s="295" t="s">
        <v>315</v>
      </c>
      <c r="E1544" s="292">
        <v>0.1666</v>
      </c>
      <c r="F1544" s="283">
        <v>12.51</v>
      </c>
      <c r="G1544" s="293">
        <v>2.08</v>
      </c>
    </row>
    <row r="1545" spans="1:7" x14ac:dyDescent="0.2">
      <c r="A1545" s="294" t="s">
        <v>403</v>
      </c>
      <c r="B1545" s="284" t="s">
        <v>404</v>
      </c>
      <c r="C1545" s="295" t="s">
        <v>207</v>
      </c>
      <c r="D1545" s="295" t="s">
        <v>210</v>
      </c>
      <c r="E1545" s="292">
        <v>6.6600000000000006E-2</v>
      </c>
      <c r="F1545" s="283">
        <v>23.33</v>
      </c>
      <c r="G1545" s="293">
        <v>1.55</v>
      </c>
    </row>
    <row r="1546" spans="1:7" ht="25.5" x14ac:dyDescent="0.2">
      <c r="A1546" s="294" t="s">
        <v>246</v>
      </c>
      <c r="B1546" s="284" t="s">
        <v>247</v>
      </c>
      <c r="C1546" s="295" t="s">
        <v>207</v>
      </c>
      <c r="D1546" s="295" t="s">
        <v>210</v>
      </c>
      <c r="E1546" s="292">
        <v>2.2200000000000001E-2</v>
      </c>
      <c r="F1546" s="283">
        <v>19.41</v>
      </c>
      <c r="G1546" s="293">
        <v>0.43</v>
      </c>
    </row>
    <row r="1547" spans="1:7" x14ac:dyDescent="0.2">
      <c r="A1547" s="296" t="s">
        <v>213</v>
      </c>
      <c r="B1547" s="297"/>
      <c r="C1547" s="297"/>
      <c r="D1547" s="297"/>
      <c r="E1547" s="297"/>
      <c r="F1547" s="297"/>
      <c r="G1547" s="298">
        <v>1.05</v>
      </c>
    </row>
    <row r="1548" spans="1:7" x14ac:dyDescent="0.2">
      <c r="A1548" s="296" t="s">
        <v>214</v>
      </c>
      <c r="B1548" s="297"/>
      <c r="C1548" s="297"/>
      <c r="D1548" s="297"/>
      <c r="E1548" s="297"/>
      <c r="F1548" s="297"/>
      <c r="G1548" s="298">
        <v>3.0200000000000005</v>
      </c>
    </row>
    <row r="1549" spans="1:7" x14ac:dyDescent="0.2">
      <c r="A1549" s="296" t="s">
        <v>215</v>
      </c>
      <c r="B1549" s="297"/>
      <c r="C1549" s="297"/>
      <c r="D1549" s="297"/>
      <c r="E1549" s="297"/>
      <c r="F1549" s="297"/>
      <c r="G1549" s="299">
        <v>4.07</v>
      </c>
    </row>
    <row r="1550" spans="1:7" x14ac:dyDescent="0.2">
      <c r="A1550" s="296" t="s">
        <v>2158</v>
      </c>
      <c r="B1550" s="297"/>
      <c r="C1550" s="297"/>
      <c r="D1550" s="297"/>
      <c r="E1550" s="297"/>
      <c r="F1550" s="297"/>
      <c r="G1550" s="298">
        <v>1.1999999999999995</v>
      </c>
    </row>
    <row r="1551" spans="1:7" x14ac:dyDescent="0.2">
      <c r="A1551" s="296" t="s">
        <v>217</v>
      </c>
      <c r="B1551" s="297"/>
      <c r="C1551" s="297"/>
      <c r="D1551" s="297"/>
      <c r="E1551" s="297"/>
      <c r="F1551" s="297"/>
      <c r="G1551" s="298">
        <v>1.1100000000000001</v>
      </c>
    </row>
    <row r="1552" spans="1:7" x14ac:dyDescent="0.2">
      <c r="A1552" s="296" t="s">
        <v>218</v>
      </c>
      <c r="B1552" s="297"/>
      <c r="C1552" s="297"/>
      <c r="D1552" s="297"/>
      <c r="E1552" s="297"/>
      <c r="F1552" s="297"/>
      <c r="G1552" s="298">
        <v>0</v>
      </c>
    </row>
    <row r="1553" spans="1:7" x14ac:dyDescent="0.2">
      <c r="A1553" s="296" t="s">
        <v>219</v>
      </c>
      <c r="B1553" s="297"/>
      <c r="C1553" s="297"/>
      <c r="D1553" s="297"/>
      <c r="E1553" s="297"/>
      <c r="F1553" s="297"/>
      <c r="G1553" s="298">
        <v>2.3099999999999996</v>
      </c>
    </row>
    <row r="1554" spans="1:7" x14ac:dyDescent="0.2">
      <c r="A1554" s="296" t="s">
        <v>220</v>
      </c>
      <c r="B1554" s="297"/>
      <c r="C1554" s="297"/>
      <c r="D1554" s="297"/>
      <c r="E1554" s="297"/>
      <c r="F1554" s="297"/>
      <c r="G1554" s="299">
        <f>ROUND(G1549+G1553,2)</f>
        <v>6.38</v>
      </c>
    </row>
    <row r="1555" spans="1:7" x14ac:dyDescent="0.2">
      <c r="A1555" s="296" t="s">
        <v>221</v>
      </c>
      <c r="B1555" s="297"/>
      <c r="C1555" s="297"/>
      <c r="D1555" s="297"/>
      <c r="E1555" s="297"/>
      <c r="F1555" s="297"/>
      <c r="G1555" s="298">
        <v>882</v>
      </c>
    </row>
    <row r="1556" spans="1:7" x14ac:dyDescent="0.2">
      <c r="A1556" s="296" t="s">
        <v>222</v>
      </c>
      <c r="B1556" s="297"/>
      <c r="C1556" s="297"/>
      <c r="D1556" s="297"/>
      <c r="E1556" s="297"/>
      <c r="F1556" s="297"/>
      <c r="G1556" s="299">
        <f>ROUND(G1554*G1555,2)</f>
        <v>5627.16</v>
      </c>
    </row>
    <row r="1557" spans="1:7" x14ac:dyDescent="0.2">
      <c r="A1557" s="300"/>
      <c r="B1557" s="301"/>
      <c r="C1557" s="301"/>
      <c r="D1557" s="301"/>
      <c r="E1557" s="301"/>
      <c r="F1557" s="301"/>
      <c r="G1557" s="302"/>
    </row>
    <row r="1558" spans="1:7" ht="38.25" x14ac:dyDescent="0.2">
      <c r="A1558" s="287" t="s">
        <v>520</v>
      </c>
      <c r="B1558" s="290" t="s">
        <v>521</v>
      </c>
      <c r="C1558" s="291" t="s">
        <v>207</v>
      </c>
      <c r="D1558" s="291" t="s">
        <v>37</v>
      </c>
      <c r="E1558" s="292"/>
      <c r="F1558" s="283"/>
      <c r="G1558" s="293"/>
    </row>
    <row r="1559" spans="1:7" ht="25.5" x14ac:dyDescent="0.2">
      <c r="A1559" s="294">
        <v>7356</v>
      </c>
      <c r="B1559" s="284" t="s">
        <v>1052</v>
      </c>
      <c r="C1559" s="295" t="s">
        <v>224</v>
      </c>
      <c r="D1559" s="295" t="s">
        <v>315</v>
      </c>
      <c r="E1559" s="292">
        <v>0.22850000000000001</v>
      </c>
      <c r="F1559" s="283">
        <v>33.590000000000003</v>
      </c>
      <c r="G1559" s="293">
        <v>7.68</v>
      </c>
    </row>
    <row r="1560" spans="1:7" x14ac:dyDescent="0.2">
      <c r="A1560" s="294" t="s">
        <v>403</v>
      </c>
      <c r="B1560" s="284" t="s">
        <v>404</v>
      </c>
      <c r="C1560" s="295" t="s">
        <v>207</v>
      </c>
      <c r="D1560" s="295" t="s">
        <v>210</v>
      </c>
      <c r="E1560" s="292">
        <v>0.16309999999999999</v>
      </c>
      <c r="F1560" s="283">
        <v>23.33</v>
      </c>
      <c r="G1560" s="293">
        <v>3.8</v>
      </c>
    </row>
    <row r="1561" spans="1:7" ht="25.5" x14ac:dyDescent="0.2">
      <c r="A1561" s="294" t="s">
        <v>246</v>
      </c>
      <c r="B1561" s="284" t="s">
        <v>247</v>
      </c>
      <c r="C1561" s="295" t="s">
        <v>207</v>
      </c>
      <c r="D1561" s="295" t="s">
        <v>210</v>
      </c>
      <c r="E1561" s="292">
        <v>5.4399999999999997E-2</v>
      </c>
      <c r="F1561" s="283">
        <v>19.41</v>
      </c>
      <c r="G1561" s="293">
        <v>1.06</v>
      </c>
    </row>
    <row r="1562" spans="1:7" x14ac:dyDescent="0.2">
      <c r="A1562" s="296" t="s">
        <v>213</v>
      </c>
      <c r="B1562" s="297"/>
      <c r="C1562" s="297"/>
      <c r="D1562" s="297"/>
      <c r="E1562" s="297"/>
      <c r="F1562" s="297"/>
      <c r="G1562" s="298">
        <v>2.56</v>
      </c>
    </row>
    <row r="1563" spans="1:7" x14ac:dyDescent="0.2">
      <c r="A1563" s="296" t="s">
        <v>214</v>
      </c>
      <c r="B1563" s="297"/>
      <c r="C1563" s="297"/>
      <c r="D1563" s="297"/>
      <c r="E1563" s="297"/>
      <c r="F1563" s="297"/>
      <c r="G1563" s="298">
        <v>9.9799999999999986</v>
      </c>
    </row>
    <row r="1564" spans="1:7" x14ac:dyDescent="0.2">
      <c r="A1564" s="296" t="s">
        <v>215</v>
      </c>
      <c r="B1564" s="297"/>
      <c r="C1564" s="297"/>
      <c r="D1564" s="297"/>
      <c r="E1564" s="297"/>
      <c r="F1564" s="297"/>
      <c r="G1564" s="299">
        <v>12.54</v>
      </c>
    </row>
    <row r="1565" spans="1:7" x14ac:dyDescent="0.2">
      <c r="A1565" s="296" t="s">
        <v>2158</v>
      </c>
      <c r="B1565" s="297"/>
      <c r="C1565" s="297"/>
      <c r="D1565" s="297"/>
      <c r="E1565" s="297"/>
      <c r="F1565" s="297"/>
      <c r="G1565" s="298">
        <v>2.94</v>
      </c>
    </row>
    <row r="1566" spans="1:7" x14ac:dyDescent="0.2">
      <c r="A1566" s="296" t="s">
        <v>217</v>
      </c>
      <c r="B1566" s="297"/>
      <c r="C1566" s="297"/>
      <c r="D1566" s="297"/>
      <c r="E1566" s="297"/>
      <c r="F1566" s="297"/>
      <c r="G1566" s="298">
        <v>3.2500000000000018</v>
      </c>
    </row>
    <row r="1567" spans="1:7" x14ac:dyDescent="0.2">
      <c r="A1567" s="296" t="s">
        <v>218</v>
      </c>
      <c r="B1567" s="297"/>
      <c r="C1567" s="297"/>
      <c r="D1567" s="297"/>
      <c r="E1567" s="297"/>
      <c r="F1567" s="297"/>
      <c r="G1567" s="298">
        <v>0</v>
      </c>
    </row>
    <row r="1568" spans="1:7" x14ac:dyDescent="0.2">
      <c r="A1568" s="296" t="s">
        <v>219</v>
      </c>
      <c r="B1568" s="297"/>
      <c r="C1568" s="297"/>
      <c r="D1568" s="297"/>
      <c r="E1568" s="297"/>
      <c r="F1568" s="297"/>
      <c r="G1568" s="298">
        <v>6.1900000000000013</v>
      </c>
    </row>
    <row r="1569" spans="1:7" x14ac:dyDescent="0.2">
      <c r="A1569" s="296" t="s">
        <v>220</v>
      </c>
      <c r="B1569" s="297"/>
      <c r="C1569" s="297"/>
      <c r="D1569" s="297"/>
      <c r="E1569" s="297"/>
      <c r="F1569" s="297"/>
      <c r="G1569" s="299">
        <f>ROUND(G1564+G1568,2)</f>
        <v>18.73</v>
      </c>
    </row>
    <row r="1570" spans="1:7" x14ac:dyDescent="0.2">
      <c r="A1570" s="296" t="s">
        <v>221</v>
      </c>
      <c r="B1570" s="297"/>
      <c r="C1570" s="297"/>
      <c r="D1570" s="297"/>
      <c r="E1570" s="297"/>
      <c r="F1570" s="297"/>
      <c r="G1570" s="298">
        <v>882</v>
      </c>
    </row>
    <row r="1571" spans="1:7" x14ac:dyDescent="0.2">
      <c r="A1571" s="296" t="s">
        <v>222</v>
      </c>
      <c r="B1571" s="297"/>
      <c r="C1571" s="297"/>
      <c r="D1571" s="297"/>
      <c r="E1571" s="297"/>
      <c r="F1571" s="297"/>
      <c r="G1571" s="299">
        <f>ROUND(G1569*G1570,2)</f>
        <v>16519.86</v>
      </c>
    </row>
    <row r="1572" spans="1:7" x14ac:dyDescent="0.2">
      <c r="A1572" s="300"/>
      <c r="B1572" s="301"/>
      <c r="C1572" s="301"/>
      <c r="D1572" s="301"/>
      <c r="E1572" s="301"/>
      <c r="F1572" s="301"/>
      <c r="G1572" s="302"/>
    </row>
    <row r="1573" spans="1:7" ht="38.25" x14ac:dyDescent="0.2">
      <c r="A1573" s="287" t="s">
        <v>524</v>
      </c>
      <c r="B1573" s="290" t="s">
        <v>525</v>
      </c>
      <c r="C1573" s="291" t="s">
        <v>207</v>
      </c>
      <c r="D1573" s="291" t="s">
        <v>37</v>
      </c>
      <c r="E1573" s="292"/>
      <c r="F1573" s="283"/>
      <c r="G1573" s="293"/>
    </row>
    <row r="1574" spans="1:7" ht="25.5" x14ac:dyDescent="0.2">
      <c r="A1574" s="294">
        <v>3767</v>
      </c>
      <c r="B1574" s="284" t="s">
        <v>1352</v>
      </c>
      <c r="C1574" s="295" t="s">
        <v>224</v>
      </c>
      <c r="D1574" s="295" t="s">
        <v>35</v>
      </c>
      <c r="E1574" s="292">
        <v>8.0199999999999994E-2</v>
      </c>
      <c r="F1574" s="283">
        <v>1.35</v>
      </c>
      <c r="G1574" s="293">
        <v>0.11</v>
      </c>
    </row>
    <row r="1575" spans="1:7" ht="25.5" x14ac:dyDescent="0.2">
      <c r="A1575" s="294">
        <v>43626</v>
      </c>
      <c r="B1575" s="284" t="s">
        <v>1353</v>
      </c>
      <c r="C1575" s="295" t="s">
        <v>224</v>
      </c>
      <c r="D1575" s="295" t="s">
        <v>39</v>
      </c>
      <c r="E1575" s="292">
        <v>1.3389</v>
      </c>
      <c r="F1575" s="283">
        <v>4</v>
      </c>
      <c r="G1575" s="293">
        <v>5.36</v>
      </c>
    </row>
    <row r="1576" spans="1:7" x14ac:dyDescent="0.2">
      <c r="A1576" s="294" t="s">
        <v>403</v>
      </c>
      <c r="B1576" s="284" t="s">
        <v>404</v>
      </c>
      <c r="C1576" s="295" t="s">
        <v>207</v>
      </c>
      <c r="D1576" s="295" t="s">
        <v>210</v>
      </c>
      <c r="E1576" s="292">
        <v>0.36099999999999999</v>
      </c>
      <c r="F1576" s="283">
        <v>23.33</v>
      </c>
      <c r="G1576" s="293">
        <v>8.42</v>
      </c>
    </row>
    <row r="1577" spans="1:7" ht="25.5" x14ac:dyDescent="0.2">
      <c r="A1577" s="294" t="s">
        <v>246</v>
      </c>
      <c r="B1577" s="284" t="s">
        <v>247</v>
      </c>
      <c r="C1577" s="295" t="s">
        <v>207</v>
      </c>
      <c r="D1577" s="295" t="s">
        <v>210</v>
      </c>
      <c r="E1577" s="292">
        <v>0.1203</v>
      </c>
      <c r="F1577" s="283">
        <v>19.41</v>
      </c>
      <c r="G1577" s="293">
        <v>2.34</v>
      </c>
    </row>
    <row r="1578" spans="1:7" x14ac:dyDescent="0.2">
      <c r="A1578" s="296" t="s">
        <v>213</v>
      </c>
      <c r="B1578" s="297"/>
      <c r="C1578" s="297"/>
      <c r="D1578" s="297"/>
      <c r="E1578" s="297"/>
      <c r="F1578" s="297"/>
      <c r="G1578" s="298">
        <v>5.66</v>
      </c>
    </row>
    <row r="1579" spans="1:7" x14ac:dyDescent="0.2">
      <c r="A1579" s="296" t="s">
        <v>214</v>
      </c>
      <c r="B1579" s="297"/>
      <c r="C1579" s="297"/>
      <c r="D1579" s="297"/>
      <c r="E1579" s="297"/>
      <c r="F1579" s="297"/>
      <c r="G1579" s="298">
        <v>10.559999999999999</v>
      </c>
    </row>
    <row r="1580" spans="1:7" x14ac:dyDescent="0.2">
      <c r="A1580" s="296" t="s">
        <v>215</v>
      </c>
      <c r="B1580" s="297"/>
      <c r="C1580" s="297"/>
      <c r="D1580" s="297"/>
      <c r="E1580" s="297"/>
      <c r="F1580" s="297"/>
      <c r="G1580" s="299">
        <v>16.22</v>
      </c>
    </row>
    <row r="1581" spans="1:7" x14ac:dyDescent="0.2">
      <c r="A1581" s="296" t="s">
        <v>2158</v>
      </c>
      <c r="B1581" s="297"/>
      <c r="C1581" s="297"/>
      <c r="D1581" s="297"/>
      <c r="E1581" s="297"/>
      <c r="F1581" s="297"/>
      <c r="G1581" s="298">
        <v>6.5200000000000031</v>
      </c>
    </row>
    <row r="1582" spans="1:7" x14ac:dyDescent="0.2">
      <c r="A1582" s="296" t="s">
        <v>217</v>
      </c>
      <c r="B1582" s="297"/>
      <c r="C1582" s="297"/>
      <c r="D1582" s="297"/>
      <c r="E1582" s="297"/>
      <c r="F1582" s="297"/>
      <c r="G1582" s="298">
        <v>4.7699999999999996</v>
      </c>
    </row>
    <row r="1583" spans="1:7" x14ac:dyDescent="0.2">
      <c r="A1583" s="296" t="s">
        <v>218</v>
      </c>
      <c r="B1583" s="297"/>
      <c r="C1583" s="297"/>
      <c r="D1583" s="297"/>
      <c r="E1583" s="297"/>
      <c r="F1583" s="297"/>
      <c r="G1583" s="298">
        <v>0</v>
      </c>
    </row>
    <row r="1584" spans="1:7" x14ac:dyDescent="0.2">
      <c r="A1584" s="296" t="s">
        <v>219</v>
      </c>
      <c r="B1584" s="297"/>
      <c r="C1584" s="297"/>
      <c r="D1584" s="297"/>
      <c r="E1584" s="297"/>
      <c r="F1584" s="297"/>
      <c r="G1584" s="298">
        <v>11.290000000000003</v>
      </c>
    </row>
    <row r="1585" spans="1:7" x14ac:dyDescent="0.2">
      <c r="A1585" s="296" t="s">
        <v>220</v>
      </c>
      <c r="B1585" s="297"/>
      <c r="C1585" s="297"/>
      <c r="D1585" s="297"/>
      <c r="E1585" s="297"/>
      <c r="F1585" s="297"/>
      <c r="G1585" s="299">
        <f>ROUND(G1580+G1584,2)</f>
        <v>27.51</v>
      </c>
    </row>
    <row r="1586" spans="1:7" x14ac:dyDescent="0.2">
      <c r="A1586" s="296" t="s">
        <v>221</v>
      </c>
      <c r="B1586" s="297"/>
      <c r="C1586" s="297"/>
      <c r="D1586" s="297"/>
      <c r="E1586" s="297"/>
      <c r="F1586" s="297"/>
      <c r="G1586" s="298">
        <v>330</v>
      </c>
    </row>
    <row r="1587" spans="1:7" x14ac:dyDescent="0.2">
      <c r="A1587" s="296" t="s">
        <v>222</v>
      </c>
      <c r="B1587" s="297"/>
      <c r="C1587" s="297"/>
      <c r="D1587" s="297"/>
      <c r="E1587" s="297"/>
      <c r="F1587" s="297"/>
      <c r="G1587" s="299">
        <f>ROUND(G1585*G1586,2)</f>
        <v>9078.2999999999993</v>
      </c>
    </row>
    <row r="1588" spans="1:7" x14ac:dyDescent="0.2">
      <c r="A1588" s="300"/>
      <c r="B1588" s="301"/>
      <c r="C1588" s="301"/>
      <c r="D1588" s="301"/>
      <c r="E1588" s="301"/>
      <c r="F1588" s="301"/>
      <c r="G1588" s="302"/>
    </row>
    <row r="1589" spans="1:7" x14ac:dyDescent="0.2">
      <c r="A1589" s="287" t="s">
        <v>1539</v>
      </c>
      <c r="B1589" s="288" t="s">
        <v>527</v>
      </c>
      <c r="C1589" s="288"/>
      <c r="D1589" s="288"/>
      <c r="E1589" s="288"/>
      <c r="F1589" s="288"/>
      <c r="G1589" s="289"/>
    </row>
    <row r="1590" spans="1:7" ht="51" x14ac:dyDescent="0.2">
      <c r="A1590" s="287" t="s">
        <v>528</v>
      </c>
      <c r="B1590" s="290" t="s">
        <v>529</v>
      </c>
      <c r="C1590" s="291" t="s">
        <v>207</v>
      </c>
      <c r="D1590" s="291" t="s">
        <v>37</v>
      </c>
      <c r="E1590" s="292"/>
      <c r="F1590" s="283"/>
      <c r="G1590" s="293"/>
    </row>
    <row r="1591" spans="1:7" ht="25.5" x14ac:dyDescent="0.2">
      <c r="A1591" s="294">
        <v>3767</v>
      </c>
      <c r="B1591" s="284" t="s">
        <v>1352</v>
      </c>
      <c r="C1591" s="295" t="s">
        <v>224</v>
      </c>
      <c r="D1591" s="295" t="s">
        <v>35</v>
      </c>
      <c r="E1591" s="292">
        <v>0.5</v>
      </c>
      <c r="F1591" s="283">
        <v>1.35</v>
      </c>
      <c r="G1591" s="293">
        <v>0.68</v>
      </c>
    </row>
    <row r="1592" spans="1:7" ht="25.5" x14ac:dyDescent="0.2">
      <c r="A1592" s="294">
        <v>43652</v>
      </c>
      <c r="B1592" s="284" t="s">
        <v>1354</v>
      </c>
      <c r="C1592" s="295" t="s">
        <v>224</v>
      </c>
      <c r="D1592" s="295" t="s">
        <v>39</v>
      </c>
      <c r="E1592" s="292">
        <v>0.37580000000000002</v>
      </c>
      <c r="F1592" s="283">
        <v>16.12</v>
      </c>
      <c r="G1592" s="293">
        <v>6.06</v>
      </c>
    </row>
    <row r="1593" spans="1:7" x14ac:dyDescent="0.2">
      <c r="A1593" s="294" t="s">
        <v>403</v>
      </c>
      <c r="B1593" s="284" t="s">
        <v>404</v>
      </c>
      <c r="C1593" s="295" t="s">
        <v>207</v>
      </c>
      <c r="D1593" s="295" t="s">
        <v>210</v>
      </c>
      <c r="E1593" s="292">
        <v>0.45190000000000002</v>
      </c>
      <c r="F1593" s="283">
        <v>23.33</v>
      </c>
      <c r="G1593" s="293">
        <v>10.54</v>
      </c>
    </row>
    <row r="1594" spans="1:7" x14ac:dyDescent="0.2">
      <c r="A1594" s="296" t="s">
        <v>213</v>
      </c>
      <c r="B1594" s="297"/>
      <c r="C1594" s="297"/>
      <c r="D1594" s="297"/>
      <c r="E1594" s="297"/>
      <c r="F1594" s="297"/>
      <c r="G1594" s="298">
        <v>5.55</v>
      </c>
    </row>
    <row r="1595" spans="1:7" x14ac:dyDescent="0.2">
      <c r="A1595" s="296" t="s">
        <v>214</v>
      </c>
      <c r="B1595" s="297"/>
      <c r="C1595" s="297"/>
      <c r="D1595" s="297"/>
      <c r="E1595" s="297"/>
      <c r="F1595" s="297"/>
      <c r="G1595" s="298">
        <v>11.73</v>
      </c>
    </row>
    <row r="1596" spans="1:7" x14ac:dyDescent="0.2">
      <c r="A1596" s="296" t="s">
        <v>215</v>
      </c>
      <c r="B1596" s="297"/>
      <c r="C1596" s="297"/>
      <c r="D1596" s="297"/>
      <c r="E1596" s="297"/>
      <c r="F1596" s="297"/>
      <c r="G1596" s="299">
        <v>17.28</v>
      </c>
    </row>
    <row r="1597" spans="1:7" x14ac:dyDescent="0.2">
      <c r="A1597" s="296" t="s">
        <v>2158</v>
      </c>
      <c r="B1597" s="297"/>
      <c r="C1597" s="297"/>
      <c r="D1597" s="297"/>
      <c r="E1597" s="297"/>
      <c r="F1597" s="297"/>
      <c r="G1597" s="298">
        <v>6.3800000002235171</v>
      </c>
    </row>
    <row r="1598" spans="1:7" x14ac:dyDescent="0.2">
      <c r="A1598" s="296" t="s">
        <v>217</v>
      </c>
      <c r="B1598" s="297"/>
      <c r="C1598" s="297"/>
      <c r="D1598" s="297"/>
      <c r="E1598" s="297"/>
      <c r="F1598" s="297"/>
      <c r="G1598" s="298">
        <v>4.97</v>
      </c>
    </row>
    <row r="1599" spans="1:7" x14ac:dyDescent="0.2">
      <c r="A1599" s="296" t="s">
        <v>218</v>
      </c>
      <c r="B1599" s="297"/>
      <c r="C1599" s="297"/>
      <c r="D1599" s="297"/>
      <c r="E1599" s="297"/>
      <c r="F1599" s="297"/>
      <c r="G1599" s="298">
        <v>0</v>
      </c>
    </row>
    <row r="1600" spans="1:7" x14ac:dyDescent="0.2">
      <c r="A1600" s="296" t="s">
        <v>219</v>
      </c>
      <c r="B1600" s="297"/>
      <c r="C1600" s="297"/>
      <c r="D1600" s="297"/>
      <c r="E1600" s="297"/>
      <c r="F1600" s="297"/>
      <c r="G1600" s="298">
        <v>11.349999999999998</v>
      </c>
    </row>
    <row r="1601" spans="1:7" x14ac:dyDescent="0.2">
      <c r="A1601" s="296" t="s">
        <v>220</v>
      </c>
      <c r="B1601" s="297"/>
      <c r="C1601" s="297"/>
      <c r="D1601" s="297"/>
      <c r="E1601" s="297"/>
      <c r="F1601" s="297"/>
      <c r="G1601" s="299">
        <f>ROUND(G1596+G1600,2)</f>
        <v>28.63</v>
      </c>
    </row>
    <row r="1602" spans="1:7" x14ac:dyDescent="0.2">
      <c r="A1602" s="296" t="s">
        <v>221</v>
      </c>
      <c r="B1602" s="297"/>
      <c r="C1602" s="297"/>
      <c r="D1602" s="297"/>
      <c r="E1602" s="297"/>
      <c r="F1602" s="297"/>
      <c r="G1602" s="298">
        <v>53.9</v>
      </c>
    </row>
    <row r="1603" spans="1:7" x14ac:dyDescent="0.2">
      <c r="A1603" s="296" t="s">
        <v>222</v>
      </c>
      <c r="B1603" s="297"/>
      <c r="C1603" s="297"/>
      <c r="D1603" s="297"/>
      <c r="E1603" s="297"/>
      <c r="F1603" s="297"/>
      <c r="G1603" s="299">
        <f>ROUND(G1601*G1602,2)</f>
        <v>1543.16</v>
      </c>
    </row>
    <row r="1604" spans="1:7" x14ac:dyDescent="0.2">
      <c r="A1604" s="300"/>
      <c r="B1604" s="301"/>
      <c r="C1604" s="301"/>
      <c r="D1604" s="301"/>
      <c r="E1604" s="301"/>
      <c r="F1604" s="301"/>
      <c r="G1604" s="302"/>
    </row>
    <row r="1605" spans="1:7" ht="51" x14ac:dyDescent="0.2">
      <c r="A1605" s="287" t="s">
        <v>530</v>
      </c>
      <c r="B1605" s="290" t="s">
        <v>531</v>
      </c>
      <c r="C1605" s="291" t="s">
        <v>207</v>
      </c>
      <c r="D1605" s="291" t="s">
        <v>37</v>
      </c>
      <c r="E1605" s="292"/>
      <c r="F1605" s="283"/>
      <c r="G1605" s="293"/>
    </row>
    <row r="1606" spans="1:7" x14ac:dyDescent="0.2">
      <c r="A1606" s="294">
        <v>5318</v>
      </c>
      <c r="B1606" s="284" t="s">
        <v>1350</v>
      </c>
      <c r="C1606" s="295" t="s">
        <v>224</v>
      </c>
      <c r="D1606" s="295" t="s">
        <v>315</v>
      </c>
      <c r="E1606" s="292">
        <v>1.4E-2</v>
      </c>
      <c r="F1606" s="283">
        <v>25.18</v>
      </c>
      <c r="G1606" s="293">
        <v>0.35</v>
      </c>
    </row>
    <row r="1607" spans="1:7" ht="25.5" x14ac:dyDescent="0.2">
      <c r="A1607" s="294">
        <v>7311</v>
      </c>
      <c r="B1607" s="284" t="s">
        <v>1355</v>
      </c>
      <c r="C1607" s="295" t="s">
        <v>224</v>
      </c>
      <c r="D1607" s="295" t="s">
        <v>315</v>
      </c>
      <c r="E1607" s="292">
        <v>0.14030000000000001</v>
      </c>
      <c r="F1607" s="283">
        <v>47.62</v>
      </c>
      <c r="G1607" s="293">
        <v>6.68</v>
      </c>
    </row>
    <row r="1608" spans="1:7" x14ac:dyDescent="0.2">
      <c r="A1608" s="294" t="s">
        <v>403</v>
      </c>
      <c r="B1608" s="284" t="s">
        <v>404</v>
      </c>
      <c r="C1608" s="295" t="s">
        <v>207</v>
      </c>
      <c r="D1608" s="295" t="s">
        <v>210</v>
      </c>
      <c r="E1608" s="292">
        <v>0.3805</v>
      </c>
      <c r="F1608" s="283">
        <v>23.33</v>
      </c>
      <c r="G1608" s="293">
        <v>8.8800000000000008</v>
      </c>
    </row>
    <row r="1609" spans="1:7" x14ac:dyDescent="0.2">
      <c r="A1609" s="296" t="s">
        <v>213</v>
      </c>
      <c r="B1609" s="297"/>
      <c r="C1609" s="297"/>
      <c r="D1609" s="297"/>
      <c r="E1609" s="297"/>
      <c r="F1609" s="297"/>
      <c r="G1609" s="298">
        <v>4.68</v>
      </c>
    </row>
    <row r="1610" spans="1:7" x14ac:dyDescent="0.2">
      <c r="A1610" s="296" t="s">
        <v>214</v>
      </c>
      <c r="B1610" s="297"/>
      <c r="C1610" s="297"/>
      <c r="D1610" s="297"/>
      <c r="E1610" s="297"/>
      <c r="F1610" s="297"/>
      <c r="G1610" s="298">
        <v>11.23</v>
      </c>
    </row>
    <row r="1611" spans="1:7" x14ac:dyDescent="0.2">
      <c r="A1611" s="296" t="s">
        <v>215</v>
      </c>
      <c r="B1611" s="297"/>
      <c r="C1611" s="297"/>
      <c r="D1611" s="297"/>
      <c r="E1611" s="297"/>
      <c r="F1611" s="297"/>
      <c r="G1611" s="299">
        <v>15.91</v>
      </c>
    </row>
    <row r="1612" spans="1:7" x14ac:dyDescent="0.2">
      <c r="A1612" s="296" t="s">
        <v>2158</v>
      </c>
      <c r="B1612" s="297"/>
      <c r="C1612" s="297"/>
      <c r="D1612" s="297"/>
      <c r="E1612" s="297"/>
      <c r="F1612" s="297"/>
      <c r="G1612" s="298">
        <v>5.3800000000000017</v>
      </c>
    </row>
    <row r="1613" spans="1:7" x14ac:dyDescent="0.2">
      <c r="A1613" s="296" t="s">
        <v>217</v>
      </c>
      <c r="B1613" s="297"/>
      <c r="C1613" s="297"/>
      <c r="D1613" s="297"/>
      <c r="E1613" s="297"/>
      <c r="F1613" s="297"/>
      <c r="G1613" s="298">
        <v>4.47</v>
      </c>
    </row>
    <row r="1614" spans="1:7" x14ac:dyDescent="0.2">
      <c r="A1614" s="296" t="s">
        <v>218</v>
      </c>
      <c r="B1614" s="297"/>
      <c r="C1614" s="297"/>
      <c r="D1614" s="297"/>
      <c r="E1614" s="297"/>
      <c r="F1614" s="297"/>
      <c r="G1614" s="298">
        <v>0</v>
      </c>
    </row>
    <row r="1615" spans="1:7" x14ac:dyDescent="0.2">
      <c r="A1615" s="296" t="s">
        <v>219</v>
      </c>
      <c r="B1615" s="297"/>
      <c r="C1615" s="297"/>
      <c r="D1615" s="297"/>
      <c r="E1615" s="297"/>
      <c r="F1615" s="297"/>
      <c r="G1615" s="298">
        <v>9.8500000000000014</v>
      </c>
    </row>
    <row r="1616" spans="1:7" x14ac:dyDescent="0.2">
      <c r="A1616" s="296" t="s">
        <v>220</v>
      </c>
      <c r="B1616" s="297"/>
      <c r="C1616" s="297"/>
      <c r="D1616" s="297"/>
      <c r="E1616" s="297"/>
      <c r="F1616" s="297"/>
      <c r="G1616" s="299">
        <f>ROUND(G1611+G1615,2)</f>
        <v>25.76</v>
      </c>
    </row>
    <row r="1617" spans="1:7" x14ac:dyDescent="0.2">
      <c r="A1617" s="296" t="s">
        <v>221</v>
      </c>
      <c r="B1617" s="297"/>
      <c r="C1617" s="297"/>
      <c r="D1617" s="297"/>
      <c r="E1617" s="297"/>
      <c r="F1617" s="297"/>
      <c r="G1617" s="298">
        <v>179.55</v>
      </c>
    </row>
    <row r="1618" spans="1:7" x14ac:dyDescent="0.2">
      <c r="A1618" s="296" t="s">
        <v>222</v>
      </c>
      <c r="B1618" s="297"/>
      <c r="C1618" s="297"/>
      <c r="D1618" s="297"/>
      <c r="E1618" s="297"/>
      <c r="F1618" s="297"/>
      <c r="G1618" s="299">
        <f>ROUND(G1616*G1617,2)</f>
        <v>4625.21</v>
      </c>
    </row>
    <row r="1619" spans="1:7" x14ac:dyDescent="0.2">
      <c r="A1619" s="300"/>
      <c r="B1619" s="301"/>
      <c r="C1619" s="301"/>
      <c r="D1619" s="301"/>
      <c r="E1619" s="301"/>
      <c r="F1619" s="301"/>
      <c r="G1619" s="302"/>
    </row>
    <row r="1620" spans="1:7" x14ac:dyDescent="0.2">
      <c r="A1620" s="287" t="s">
        <v>1540</v>
      </c>
      <c r="B1620" s="288" t="s">
        <v>532</v>
      </c>
      <c r="C1620" s="288"/>
      <c r="D1620" s="288"/>
      <c r="E1620" s="288"/>
      <c r="F1620" s="288"/>
      <c r="G1620" s="289"/>
    </row>
    <row r="1621" spans="1:7" ht="76.5" x14ac:dyDescent="0.2">
      <c r="A1621" s="287" t="s">
        <v>533</v>
      </c>
      <c r="B1621" s="290" t="s">
        <v>534</v>
      </c>
      <c r="C1621" s="291" t="s">
        <v>207</v>
      </c>
      <c r="D1621" s="291" t="s">
        <v>37</v>
      </c>
      <c r="E1621" s="292"/>
      <c r="F1621" s="283"/>
      <c r="G1621" s="293"/>
    </row>
    <row r="1622" spans="1:7" x14ac:dyDescent="0.2">
      <c r="A1622" s="294">
        <v>5318</v>
      </c>
      <c r="B1622" s="284" t="s">
        <v>1350</v>
      </c>
      <c r="C1622" s="295" t="s">
        <v>224</v>
      </c>
      <c r="D1622" s="295" t="s">
        <v>315</v>
      </c>
      <c r="E1622" s="292">
        <v>1.78E-2</v>
      </c>
      <c r="F1622" s="283">
        <v>25.18</v>
      </c>
      <c r="G1622" s="293">
        <v>0.45</v>
      </c>
    </row>
    <row r="1623" spans="1:7" ht="38.25" x14ac:dyDescent="0.2">
      <c r="A1623" s="294">
        <v>7293</v>
      </c>
      <c r="B1623" s="284" t="s">
        <v>1351</v>
      </c>
      <c r="C1623" s="295" t="s">
        <v>224</v>
      </c>
      <c r="D1623" s="295" t="s">
        <v>315</v>
      </c>
      <c r="E1623" s="292">
        <v>0.17760000000000001</v>
      </c>
      <c r="F1623" s="283">
        <v>51</v>
      </c>
      <c r="G1623" s="293">
        <v>9.06</v>
      </c>
    </row>
    <row r="1624" spans="1:7" x14ac:dyDescent="0.2">
      <c r="A1624" s="294" t="s">
        <v>403</v>
      </c>
      <c r="B1624" s="284" t="s">
        <v>404</v>
      </c>
      <c r="C1624" s="295" t="s">
        <v>207</v>
      </c>
      <c r="D1624" s="295" t="s">
        <v>210</v>
      </c>
      <c r="E1624" s="292">
        <v>0.67789999999999995</v>
      </c>
      <c r="F1624" s="283">
        <v>23.33</v>
      </c>
      <c r="G1624" s="293">
        <v>15.81</v>
      </c>
    </row>
    <row r="1625" spans="1:7" x14ac:dyDescent="0.2">
      <c r="A1625" s="296" t="s">
        <v>213</v>
      </c>
      <c r="B1625" s="297"/>
      <c r="C1625" s="297"/>
      <c r="D1625" s="297"/>
      <c r="E1625" s="297"/>
      <c r="F1625" s="297"/>
      <c r="G1625" s="298">
        <v>8.33</v>
      </c>
    </row>
    <row r="1626" spans="1:7" x14ac:dyDescent="0.2">
      <c r="A1626" s="296" t="s">
        <v>214</v>
      </c>
      <c r="B1626" s="297"/>
      <c r="C1626" s="297"/>
      <c r="D1626" s="297"/>
      <c r="E1626" s="297"/>
      <c r="F1626" s="297"/>
      <c r="G1626" s="298">
        <v>16.990000000000002</v>
      </c>
    </row>
    <row r="1627" spans="1:7" x14ac:dyDescent="0.2">
      <c r="A1627" s="296" t="s">
        <v>215</v>
      </c>
      <c r="B1627" s="297"/>
      <c r="C1627" s="297"/>
      <c r="D1627" s="297"/>
      <c r="E1627" s="297"/>
      <c r="F1627" s="297"/>
      <c r="G1627" s="299">
        <v>25.32</v>
      </c>
    </row>
    <row r="1628" spans="1:7" x14ac:dyDescent="0.2">
      <c r="A1628" s="296" t="s">
        <v>2158</v>
      </c>
      <c r="B1628" s="297"/>
      <c r="C1628" s="297"/>
      <c r="D1628" s="297"/>
      <c r="E1628" s="297"/>
      <c r="F1628" s="297"/>
      <c r="G1628" s="298">
        <v>9.5799999999999965</v>
      </c>
    </row>
    <row r="1629" spans="1:7" x14ac:dyDescent="0.2">
      <c r="A1629" s="296" t="s">
        <v>217</v>
      </c>
      <c r="B1629" s="297"/>
      <c r="C1629" s="297"/>
      <c r="D1629" s="297"/>
      <c r="E1629" s="297"/>
      <c r="F1629" s="297"/>
      <c r="G1629" s="298">
        <v>7.33</v>
      </c>
    </row>
    <row r="1630" spans="1:7" x14ac:dyDescent="0.2">
      <c r="A1630" s="296" t="s">
        <v>218</v>
      </c>
      <c r="B1630" s="297"/>
      <c r="C1630" s="297"/>
      <c r="D1630" s="297"/>
      <c r="E1630" s="297"/>
      <c r="F1630" s="297"/>
      <c r="G1630" s="298">
        <v>0</v>
      </c>
    </row>
    <row r="1631" spans="1:7" x14ac:dyDescent="0.2">
      <c r="A1631" s="296" t="s">
        <v>219</v>
      </c>
      <c r="B1631" s="297"/>
      <c r="C1631" s="297"/>
      <c r="D1631" s="297"/>
      <c r="E1631" s="297"/>
      <c r="F1631" s="297"/>
      <c r="G1631" s="298">
        <v>16.909999999999997</v>
      </c>
    </row>
    <row r="1632" spans="1:7" x14ac:dyDescent="0.2">
      <c r="A1632" s="296" t="s">
        <v>220</v>
      </c>
      <c r="B1632" s="297"/>
      <c r="C1632" s="297"/>
      <c r="D1632" s="297"/>
      <c r="E1632" s="297"/>
      <c r="F1632" s="297"/>
      <c r="G1632" s="299">
        <f>ROUND(G1627+G1631,2)</f>
        <v>42.23</v>
      </c>
    </row>
    <row r="1633" spans="1:7" x14ac:dyDescent="0.2">
      <c r="A1633" s="296" t="s">
        <v>221</v>
      </c>
      <c r="B1633" s="297"/>
      <c r="C1633" s="297"/>
      <c r="D1633" s="297"/>
      <c r="E1633" s="297"/>
      <c r="F1633" s="297"/>
      <c r="G1633" s="298">
        <v>230.25</v>
      </c>
    </row>
    <row r="1634" spans="1:7" x14ac:dyDescent="0.2">
      <c r="A1634" s="296" t="s">
        <v>222</v>
      </c>
      <c r="B1634" s="297"/>
      <c r="C1634" s="297"/>
      <c r="D1634" s="297"/>
      <c r="E1634" s="297"/>
      <c r="F1634" s="297"/>
      <c r="G1634" s="299">
        <f>ROUND(G1632*G1633,2)</f>
        <v>9723.4599999999991</v>
      </c>
    </row>
    <row r="1635" spans="1:7" x14ac:dyDescent="0.2">
      <c r="A1635" s="300"/>
      <c r="B1635" s="301"/>
      <c r="C1635" s="301"/>
      <c r="D1635" s="301"/>
      <c r="E1635" s="301"/>
      <c r="F1635" s="301"/>
      <c r="G1635" s="302"/>
    </row>
    <row r="1636" spans="1:7" x14ac:dyDescent="0.2">
      <c r="A1636" s="287" t="s">
        <v>1541</v>
      </c>
      <c r="B1636" s="288" t="s">
        <v>535</v>
      </c>
      <c r="C1636" s="288"/>
      <c r="D1636" s="288"/>
      <c r="E1636" s="288"/>
      <c r="F1636" s="288"/>
      <c r="G1636" s="289"/>
    </row>
    <row r="1637" spans="1:7" ht="38.25" x14ac:dyDescent="0.2">
      <c r="A1637" s="287" t="s">
        <v>1642</v>
      </c>
      <c r="B1637" s="290" t="s">
        <v>1643</v>
      </c>
      <c r="C1637" s="291" t="s">
        <v>207</v>
      </c>
      <c r="D1637" s="291" t="s">
        <v>40</v>
      </c>
      <c r="E1637" s="292"/>
      <c r="F1637" s="283"/>
      <c r="G1637" s="293"/>
    </row>
    <row r="1638" spans="1:7" x14ac:dyDescent="0.2">
      <c r="A1638" s="294">
        <v>12815</v>
      </c>
      <c r="B1638" s="284" t="s">
        <v>1357</v>
      </c>
      <c r="C1638" s="295" t="s">
        <v>224</v>
      </c>
      <c r="D1638" s="295" t="s">
        <v>35</v>
      </c>
      <c r="E1638" s="292">
        <v>0.04</v>
      </c>
      <c r="F1638" s="283">
        <v>14.35</v>
      </c>
      <c r="G1638" s="293">
        <v>0.56999999999999995</v>
      </c>
    </row>
    <row r="1639" spans="1:7" x14ac:dyDescent="0.2">
      <c r="A1639" s="294">
        <v>7348</v>
      </c>
      <c r="B1639" s="284" t="s">
        <v>1358</v>
      </c>
      <c r="C1639" s="295" t="s">
        <v>224</v>
      </c>
      <c r="D1639" s="295" t="s">
        <v>315</v>
      </c>
      <c r="E1639" s="292">
        <v>4.2999999999999997E-2</v>
      </c>
      <c r="F1639" s="283">
        <v>22.53</v>
      </c>
      <c r="G1639" s="293">
        <v>0.97</v>
      </c>
    </row>
    <row r="1640" spans="1:7" x14ac:dyDescent="0.2">
      <c r="A1640" s="294" t="s">
        <v>403</v>
      </c>
      <c r="B1640" s="284" t="s">
        <v>404</v>
      </c>
      <c r="C1640" s="295" t="s">
        <v>207</v>
      </c>
      <c r="D1640" s="295" t="s">
        <v>210</v>
      </c>
      <c r="E1640" s="292">
        <v>8.3000000000000004E-2</v>
      </c>
      <c r="F1640" s="283">
        <v>23.33</v>
      </c>
      <c r="G1640" s="293">
        <v>1.94</v>
      </c>
    </row>
    <row r="1641" spans="1:7" ht="25.5" x14ac:dyDescent="0.2">
      <c r="A1641" s="294" t="s">
        <v>246</v>
      </c>
      <c r="B1641" s="284" t="s">
        <v>247</v>
      </c>
      <c r="C1641" s="295" t="s">
        <v>207</v>
      </c>
      <c r="D1641" s="295" t="s">
        <v>210</v>
      </c>
      <c r="E1641" s="292">
        <v>3.5000000000000003E-2</v>
      </c>
      <c r="F1641" s="283">
        <v>19.41</v>
      </c>
      <c r="G1641" s="293">
        <v>0.68</v>
      </c>
    </row>
    <row r="1642" spans="1:7" x14ac:dyDescent="0.2">
      <c r="A1642" s="296" t="s">
        <v>213</v>
      </c>
      <c r="B1642" s="297"/>
      <c r="C1642" s="297"/>
      <c r="D1642" s="297"/>
      <c r="E1642" s="297"/>
      <c r="F1642" s="297"/>
      <c r="G1642" s="298">
        <v>1.38</v>
      </c>
    </row>
    <row r="1643" spans="1:7" x14ac:dyDescent="0.2">
      <c r="A1643" s="296" t="s">
        <v>214</v>
      </c>
      <c r="B1643" s="297"/>
      <c r="C1643" s="297"/>
      <c r="D1643" s="297"/>
      <c r="E1643" s="297"/>
      <c r="F1643" s="297"/>
      <c r="G1643" s="298">
        <v>2.7800000000000002</v>
      </c>
    </row>
    <row r="1644" spans="1:7" x14ac:dyDescent="0.2">
      <c r="A1644" s="296" t="s">
        <v>215</v>
      </c>
      <c r="B1644" s="297"/>
      <c r="C1644" s="297"/>
      <c r="D1644" s="297"/>
      <c r="E1644" s="297"/>
      <c r="F1644" s="297"/>
      <c r="G1644" s="299">
        <v>4.16</v>
      </c>
    </row>
    <row r="1645" spans="1:7" x14ac:dyDescent="0.2">
      <c r="A1645" s="296" t="s">
        <v>2158</v>
      </c>
      <c r="B1645" s="297"/>
      <c r="C1645" s="297"/>
      <c r="D1645" s="297"/>
      <c r="E1645" s="297"/>
      <c r="F1645" s="297"/>
      <c r="G1645" s="298">
        <v>1.58</v>
      </c>
    </row>
    <row r="1646" spans="1:7" x14ac:dyDescent="0.2">
      <c r="A1646" s="296" t="s">
        <v>217</v>
      </c>
      <c r="B1646" s="297"/>
      <c r="C1646" s="297"/>
      <c r="D1646" s="297"/>
      <c r="E1646" s="297"/>
      <c r="F1646" s="297"/>
      <c r="G1646" s="298">
        <v>1.21</v>
      </c>
    </row>
    <row r="1647" spans="1:7" x14ac:dyDescent="0.2">
      <c r="A1647" s="296" t="s">
        <v>218</v>
      </c>
      <c r="B1647" s="297"/>
      <c r="C1647" s="297"/>
      <c r="D1647" s="297"/>
      <c r="E1647" s="297"/>
      <c r="F1647" s="297"/>
      <c r="G1647" s="298">
        <v>0</v>
      </c>
    </row>
    <row r="1648" spans="1:7" x14ac:dyDescent="0.2">
      <c r="A1648" s="296" t="s">
        <v>219</v>
      </c>
      <c r="B1648" s="297"/>
      <c r="C1648" s="297"/>
      <c r="D1648" s="297"/>
      <c r="E1648" s="297"/>
      <c r="F1648" s="297"/>
      <c r="G1648" s="298">
        <v>2.79</v>
      </c>
    </row>
    <row r="1649" spans="1:7" x14ac:dyDescent="0.2">
      <c r="A1649" s="296" t="s">
        <v>220</v>
      </c>
      <c r="B1649" s="297"/>
      <c r="C1649" s="297"/>
      <c r="D1649" s="297"/>
      <c r="E1649" s="297"/>
      <c r="F1649" s="297"/>
      <c r="G1649" s="299">
        <f>ROUND(G1644+G1648,2)</f>
        <v>6.95</v>
      </c>
    </row>
    <row r="1650" spans="1:7" x14ac:dyDescent="0.2">
      <c r="A1650" s="296" t="s">
        <v>221</v>
      </c>
      <c r="B1650" s="297"/>
      <c r="C1650" s="297"/>
      <c r="D1650" s="297"/>
      <c r="E1650" s="297"/>
      <c r="F1650" s="297"/>
      <c r="G1650" s="298">
        <v>342.35</v>
      </c>
    </row>
    <row r="1651" spans="1:7" x14ac:dyDescent="0.2">
      <c r="A1651" s="296" t="s">
        <v>222</v>
      </c>
      <c r="B1651" s="297"/>
      <c r="C1651" s="297"/>
      <c r="D1651" s="297"/>
      <c r="E1651" s="297"/>
      <c r="F1651" s="297"/>
      <c r="G1651" s="299">
        <f>ROUND(G1649*G1650,2)</f>
        <v>2379.33</v>
      </c>
    </row>
    <row r="1652" spans="1:7" x14ac:dyDescent="0.2">
      <c r="A1652" s="300"/>
      <c r="B1652" s="301"/>
      <c r="C1652" s="301"/>
      <c r="D1652" s="301"/>
      <c r="E1652" s="301"/>
      <c r="F1652" s="301"/>
      <c r="G1652" s="302"/>
    </row>
    <row r="1653" spans="1:7" ht="51" x14ac:dyDescent="0.2">
      <c r="A1653" s="287" t="s">
        <v>1644</v>
      </c>
      <c r="B1653" s="290" t="s">
        <v>1645</v>
      </c>
      <c r="C1653" s="291" t="s">
        <v>207</v>
      </c>
      <c r="D1653" s="291" t="s">
        <v>37</v>
      </c>
      <c r="E1653" s="292"/>
      <c r="F1653" s="283"/>
      <c r="G1653" s="293"/>
    </row>
    <row r="1654" spans="1:7" x14ac:dyDescent="0.2">
      <c r="A1654" s="294">
        <v>12815</v>
      </c>
      <c r="B1654" s="284" t="s">
        <v>1357</v>
      </c>
      <c r="C1654" s="295" t="s">
        <v>224</v>
      </c>
      <c r="D1654" s="295" t="s">
        <v>35</v>
      </c>
      <c r="E1654" s="292">
        <v>0.23</v>
      </c>
      <c r="F1654" s="283">
        <v>14.35</v>
      </c>
      <c r="G1654" s="293">
        <v>3.3</v>
      </c>
    </row>
    <row r="1655" spans="1:7" x14ac:dyDescent="0.2">
      <c r="A1655" s="294">
        <v>7348</v>
      </c>
      <c r="B1655" s="284" t="s">
        <v>1358</v>
      </c>
      <c r="C1655" s="295" t="s">
        <v>224</v>
      </c>
      <c r="D1655" s="295" t="s">
        <v>315</v>
      </c>
      <c r="E1655" s="292">
        <v>0.42699999999999999</v>
      </c>
      <c r="F1655" s="283">
        <v>22.53</v>
      </c>
      <c r="G1655" s="293">
        <v>9.6199999999999992</v>
      </c>
    </row>
    <row r="1656" spans="1:7" x14ac:dyDescent="0.2">
      <c r="A1656" s="294" t="s">
        <v>403</v>
      </c>
      <c r="B1656" s="284" t="s">
        <v>404</v>
      </c>
      <c r="C1656" s="295" t="s">
        <v>207</v>
      </c>
      <c r="D1656" s="295" t="s">
        <v>210</v>
      </c>
      <c r="E1656" s="292">
        <v>0.96</v>
      </c>
      <c r="F1656" s="283">
        <v>23.33</v>
      </c>
      <c r="G1656" s="293">
        <v>22.4</v>
      </c>
    </row>
    <row r="1657" spans="1:7" ht="25.5" x14ac:dyDescent="0.2">
      <c r="A1657" s="294" t="s">
        <v>246</v>
      </c>
      <c r="B1657" s="284" t="s">
        <v>247</v>
      </c>
      <c r="C1657" s="295" t="s">
        <v>207</v>
      </c>
      <c r="D1657" s="295" t="s">
        <v>210</v>
      </c>
      <c r="E1657" s="292">
        <v>0.4</v>
      </c>
      <c r="F1657" s="283">
        <v>19.41</v>
      </c>
      <c r="G1657" s="293">
        <v>7.76</v>
      </c>
    </row>
    <row r="1658" spans="1:7" x14ac:dyDescent="0.2">
      <c r="A1658" s="296" t="s">
        <v>213</v>
      </c>
      <c r="B1658" s="297"/>
      <c r="C1658" s="297"/>
      <c r="D1658" s="297"/>
      <c r="E1658" s="297"/>
      <c r="F1658" s="297"/>
      <c r="G1658" s="298">
        <v>15.88</v>
      </c>
    </row>
    <row r="1659" spans="1:7" x14ac:dyDescent="0.2">
      <c r="A1659" s="296" t="s">
        <v>214</v>
      </c>
      <c r="B1659" s="297"/>
      <c r="C1659" s="297"/>
      <c r="D1659" s="297"/>
      <c r="E1659" s="297"/>
      <c r="F1659" s="297"/>
      <c r="G1659" s="298">
        <v>27.199999999999996</v>
      </c>
    </row>
    <row r="1660" spans="1:7" x14ac:dyDescent="0.2">
      <c r="A1660" s="296" t="s">
        <v>215</v>
      </c>
      <c r="B1660" s="297"/>
      <c r="C1660" s="297"/>
      <c r="D1660" s="297"/>
      <c r="E1660" s="297"/>
      <c r="F1660" s="297"/>
      <c r="G1660" s="299">
        <v>43.08</v>
      </c>
    </row>
    <row r="1661" spans="1:7" x14ac:dyDescent="0.2">
      <c r="A1661" s="296" t="s">
        <v>2158</v>
      </c>
      <c r="B1661" s="297"/>
      <c r="C1661" s="297"/>
      <c r="D1661" s="297"/>
      <c r="E1661" s="297"/>
      <c r="F1661" s="297"/>
      <c r="G1661" s="298">
        <v>18.270000000000007</v>
      </c>
    </row>
    <row r="1662" spans="1:7" x14ac:dyDescent="0.2">
      <c r="A1662" s="296" t="s">
        <v>217</v>
      </c>
      <c r="B1662" s="297"/>
      <c r="C1662" s="297"/>
      <c r="D1662" s="297"/>
      <c r="E1662" s="297"/>
      <c r="F1662" s="297"/>
      <c r="G1662" s="298">
        <v>12.88</v>
      </c>
    </row>
    <row r="1663" spans="1:7" x14ac:dyDescent="0.2">
      <c r="A1663" s="296" t="s">
        <v>218</v>
      </c>
      <c r="B1663" s="297"/>
      <c r="C1663" s="297"/>
      <c r="D1663" s="297"/>
      <c r="E1663" s="297"/>
      <c r="F1663" s="297"/>
      <c r="G1663" s="298">
        <v>0</v>
      </c>
    </row>
    <row r="1664" spans="1:7" x14ac:dyDescent="0.2">
      <c r="A1664" s="296" t="s">
        <v>219</v>
      </c>
      <c r="B1664" s="297"/>
      <c r="C1664" s="297"/>
      <c r="D1664" s="297"/>
      <c r="E1664" s="297"/>
      <c r="F1664" s="297"/>
      <c r="G1664" s="298">
        <v>31.150000000000006</v>
      </c>
    </row>
    <row r="1665" spans="1:7" x14ac:dyDescent="0.2">
      <c r="A1665" s="296" t="s">
        <v>220</v>
      </c>
      <c r="B1665" s="297"/>
      <c r="C1665" s="297"/>
      <c r="D1665" s="297"/>
      <c r="E1665" s="297"/>
      <c r="F1665" s="297"/>
      <c r="G1665" s="299">
        <f>ROUND(G1660+G1664,2)</f>
        <v>74.23</v>
      </c>
    </row>
    <row r="1666" spans="1:7" x14ac:dyDescent="0.2">
      <c r="A1666" s="296" t="s">
        <v>221</v>
      </c>
      <c r="B1666" s="297"/>
      <c r="C1666" s="297"/>
      <c r="D1666" s="297"/>
      <c r="E1666" s="297"/>
      <c r="F1666" s="297"/>
      <c r="G1666" s="298">
        <v>6.95</v>
      </c>
    </row>
    <row r="1667" spans="1:7" x14ac:dyDescent="0.2">
      <c r="A1667" s="296" t="s">
        <v>222</v>
      </c>
      <c r="B1667" s="297"/>
      <c r="C1667" s="297"/>
      <c r="D1667" s="297"/>
      <c r="E1667" s="297"/>
      <c r="F1667" s="297"/>
      <c r="G1667" s="299">
        <f>ROUND(G1665*G1666,2)</f>
        <v>515.9</v>
      </c>
    </row>
    <row r="1668" spans="1:7" x14ac:dyDescent="0.2">
      <c r="A1668" s="300"/>
      <c r="B1668" s="301"/>
      <c r="C1668" s="301"/>
      <c r="D1668" s="301"/>
      <c r="E1668" s="301"/>
      <c r="F1668" s="301"/>
      <c r="G1668" s="302"/>
    </row>
    <row r="1669" spans="1:7" ht="25.5" x14ac:dyDescent="0.2">
      <c r="A1669" s="287" t="s">
        <v>536</v>
      </c>
      <c r="B1669" s="290" t="s">
        <v>537</v>
      </c>
      <c r="C1669" s="291" t="s">
        <v>207</v>
      </c>
      <c r="D1669" s="291" t="s">
        <v>40</v>
      </c>
      <c r="E1669" s="292"/>
      <c r="F1669" s="283"/>
      <c r="G1669" s="293"/>
    </row>
    <row r="1670" spans="1:7" ht="25.5" x14ac:dyDescent="0.2">
      <c r="A1670" s="294">
        <v>7292</v>
      </c>
      <c r="B1670" s="284" t="s">
        <v>1356</v>
      </c>
      <c r="C1670" s="295" t="s">
        <v>224</v>
      </c>
      <c r="D1670" s="295" t="s">
        <v>315</v>
      </c>
      <c r="E1670" s="292">
        <v>0.1</v>
      </c>
      <c r="F1670" s="283">
        <v>46.1</v>
      </c>
      <c r="G1670" s="293">
        <v>4.6100000000000003</v>
      </c>
    </row>
    <row r="1671" spans="1:7" ht="25.5" x14ac:dyDescent="0.2">
      <c r="A1671" s="294">
        <v>7307</v>
      </c>
      <c r="B1671" s="284" t="s">
        <v>1272</v>
      </c>
      <c r="C1671" s="295" t="s">
        <v>224</v>
      </c>
      <c r="D1671" s="295" t="s">
        <v>315</v>
      </c>
      <c r="E1671" s="292">
        <v>0.06</v>
      </c>
      <c r="F1671" s="283">
        <v>49.72</v>
      </c>
      <c r="G1671" s="293">
        <v>2.98</v>
      </c>
    </row>
    <row r="1672" spans="1:7" x14ac:dyDescent="0.2">
      <c r="A1672" s="294" t="s">
        <v>403</v>
      </c>
      <c r="B1672" s="284" t="s">
        <v>404</v>
      </c>
      <c r="C1672" s="295" t="s">
        <v>207</v>
      </c>
      <c r="D1672" s="295" t="s">
        <v>210</v>
      </c>
      <c r="E1672" s="292">
        <v>0.2</v>
      </c>
      <c r="F1672" s="283">
        <v>23.33</v>
      </c>
      <c r="G1672" s="293">
        <v>4.67</v>
      </c>
    </row>
    <row r="1673" spans="1:7" ht="25.5" x14ac:dyDescent="0.2">
      <c r="A1673" s="294" t="s">
        <v>246</v>
      </c>
      <c r="B1673" s="284" t="s">
        <v>247</v>
      </c>
      <c r="C1673" s="295" t="s">
        <v>207</v>
      </c>
      <c r="D1673" s="295" t="s">
        <v>210</v>
      </c>
      <c r="E1673" s="292">
        <v>0.2</v>
      </c>
      <c r="F1673" s="283">
        <v>19.41</v>
      </c>
      <c r="G1673" s="293">
        <v>3.88</v>
      </c>
    </row>
    <row r="1674" spans="1:7" x14ac:dyDescent="0.2">
      <c r="A1674" s="296" t="s">
        <v>213</v>
      </c>
      <c r="B1674" s="297"/>
      <c r="C1674" s="297"/>
      <c r="D1674" s="297"/>
      <c r="E1674" s="297"/>
      <c r="F1674" s="297"/>
      <c r="G1674" s="298">
        <v>4.5</v>
      </c>
    </row>
    <row r="1675" spans="1:7" x14ac:dyDescent="0.2">
      <c r="A1675" s="296" t="s">
        <v>214</v>
      </c>
      <c r="B1675" s="297"/>
      <c r="C1675" s="297"/>
      <c r="D1675" s="297"/>
      <c r="E1675" s="297"/>
      <c r="F1675" s="297"/>
      <c r="G1675" s="298">
        <v>11.64</v>
      </c>
    </row>
    <row r="1676" spans="1:7" x14ac:dyDescent="0.2">
      <c r="A1676" s="296" t="s">
        <v>215</v>
      </c>
      <c r="B1676" s="297"/>
      <c r="C1676" s="297"/>
      <c r="D1676" s="297"/>
      <c r="E1676" s="297"/>
      <c r="F1676" s="297"/>
      <c r="G1676" s="299">
        <v>16.14</v>
      </c>
    </row>
    <row r="1677" spans="1:7" x14ac:dyDescent="0.2">
      <c r="A1677" s="296" t="s">
        <v>2158</v>
      </c>
      <c r="B1677" s="297"/>
      <c r="C1677" s="297"/>
      <c r="D1677" s="297"/>
      <c r="E1677" s="297"/>
      <c r="F1677" s="297"/>
      <c r="G1677" s="298">
        <v>5.1700000002235171</v>
      </c>
    </row>
    <row r="1678" spans="1:7" x14ac:dyDescent="0.2">
      <c r="A1678" s="296" t="s">
        <v>217</v>
      </c>
      <c r="B1678" s="297"/>
      <c r="C1678" s="297"/>
      <c r="D1678" s="297"/>
      <c r="E1678" s="297"/>
      <c r="F1678" s="297"/>
      <c r="G1678" s="298">
        <v>4.4800000000000004</v>
      </c>
    </row>
    <row r="1679" spans="1:7" x14ac:dyDescent="0.2">
      <c r="A1679" s="296" t="s">
        <v>218</v>
      </c>
      <c r="B1679" s="297"/>
      <c r="C1679" s="297"/>
      <c r="D1679" s="297"/>
      <c r="E1679" s="297"/>
      <c r="F1679" s="297"/>
      <c r="G1679" s="298">
        <v>0</v>
      </c>
    </row>
    <row r="1680" spans="1:7" x14ac:dyDescent="0.2">
      <c r="A1680" s="296" t="s">
        <v>219</v>
      </c>
      <c r="B1680" s="297"/>
      <c r="C1680" s="297"/>
      <c r="D1680" s="297"/>
      <c r="E1680" s="297"/>
      <c r="F1680" s="297"/>
      <c r="G1680" s="298">
        <v>9.6499999999999986</v>
      </c>
    </row>
    <row r="1681" spans="1:7" x14ac:dyDescent="0.2">
      <c r="A1681" s="296" t="s">
        <v>220</v>
      </c>
      <c r="B1681" s="297"/>
      <c r="C1681" s="297"/>
      <c r="D1681" s="297"/>
      <c r="E1681" s="297"/>
      <c r="F1681" s="297"/>
      <c r="G1681" s="299">
        <f>ROUND(G1676+G1680,2)</f>
        <v>25.79</v>
      </c>
    </row>
    <row r="1682" spans="1:7" x14ac:dyDescent="0.2">
      <c r="A1682" s="296" t="s">
        <v>221</v>
      </c>
      <c r="B1682" s="297"/>
      <c r="C1682" s="297"/>
      <c r="D1682" s="297"/>
      <c r="E1682" s="297"/>
      <c r="F1682" s="297"/>
      <c r="G1682" s="298">
        <v>297.52</v>
      </c>
    </row>
    <row r="1683" spans="1:7" x14ac:dyDescent="0.2">
      <c r="A1683" s="296" t="s">
        <v>222</v>
      </c>
      <c r="B1683" s="297"/>
      <c r="C1683" s="297"/>
      <c r="D1683" s="297"/>
      <c r="E1683" s="297"/>
      <c r="F1683" s="297"/>
      <c r="G1683" s="299">
        <f>ROUND(G1681*G1682,2)</f>
        <v>7673.04</v>
      </c>
    </row>
    <row r="1684" spans="1:7" x14ac:dyDescent="0.2">
      <c r="A1684" s="300"/>
      <c r="B1684" s="301"/>
      <c r="C1684" s="301"/>
      <c r="D1684" s="301"/>
      <c r="E1684" s="301"/>
      <c r="F1684" s="301"/>
      <c r="G1684" s="302"/>
    </row>
    <row r="1685" spans="1:7" x14ac:dyDescent="0.2">
      <c r="A1685" s="287">
        <v>18</v>
      </c>
      <c r="B1685" s="288" t="s">
        <v>538</v>
      </c>
      <c r="C1685" s="288"/>
      <c r="D1685" s="288"/>
      <c r="E1685" s="288"/>
      <c r="F1685" s="288"/>
      <c r="G1685" s="289"/>
    </row>
    <row r="1686" spans="1:7" x14ac:dyDescent="0.2">
      <c r="A1686" s="287" t="s">
        <v>1542</v>
      </c>
      <c r="B1686" s="288" t="s">
        <v>541</v>
      </c>
      <c r="C1686" s="288"/>
      <c r="D1686" s="288"/>
      <c r="E1686" s="288"/>
      <c r="F1686" s="288"/>
      <c r="G1686" s="289"/>
    </row>
    <row r="1687" spans="1:7" ht="51" x14ac:dyDescent="0.2">
      <c r="A1687" s="287" t="s">
        <v>187</v>
      </c>
      <c r="B1687" s="290" t="s">
        <v>542</v>
      </c>
      <c r="C1687" s="291" t="s">
        <v>207</v>
      </c>
      <c r="D1687" s="291" t="s">
        <v>38</v>
      </c>
      <c r="E1687" s="292"/>
      <c r="F1687" s="283"/>
      <c r="G1687" s="293"/>
    </row>
    <row r="1688" spans="1:7" ht="25.5" x14ac:dyDescent="0.2">
      <c r="A1688" s="294">
        <v>4718</v>
      </c>
      <c r="B1688" s="284" t="s">
        <v>298</v>
      </c>
      <c r="C1688" s="295" t="s">
        <v>224</v>
      </c>
      <c r="D1688" s="295" t="s">
        <v>38</v>
      </c>
      <c r="E1688" s="292">
        <v>1.38</v>
      </c>
      <c r="F1688" s="283">
        <v>78.19</v>
      </c>
      <c r="G1688" s="293">
        <v>107.9</v>
      </c>
    </row>
    <row r="1689" spans="1:7" x14ac:dyDescent="0.2">
      <c r="A1689" s="294" t="s">
        <v>288</v>
      </c>
      <c r="B1689" s="284" t="s">
        <v>289</v>
      </c>
      <c r="C1689" s="295" t="s">
        <v>207</v>
      </c>
      <c r="D1689" s="295" t="s">
        <v>210</v>
      </c>
      <c r="E1689" s="292">
        <v>1.9419999999999999</v>
      </c>
      <c r="F1689" s="283">
        <v>21.66</v>
      </c>
      <c r="G1689" s="293">
        <v>42.06</v>
      </c>
    </row>
    <row r="1690" spans="1:7" ht="25.5" x14ac:dyDescent="0.2">
      <c r="A1690" s="294" t="s">
        <v>246</v>
      </c>
      <c r="B1690" s="284" t="s">
        <v>247</v>
      </c>
      <c r="C1690" s="295" t="s">
        <v>207</v>
      </c>
      <c r="D1690" s="295" t="s">
        <v>210</v>
      </c>
      <c r="E1690" s="292">
        <v>0.76500000000000001</v>
      </c>
      <c r="F1690" s="283">
        <v>19.41</v>
      </c>
      <c r="G1690" s="293">
        <v>14.85</v>
      </c>
    </row>
    <row r="1691" spans="1:7" ht="51" x14ac:dyDescent="0.2">
      <c r="A1691" s="294" t="s">
        <v>299</v>
      </c>
      <c r="B1691" s="284" t="s">
        <v>300</v>
      </c>
      <c r="C1691" s="295" t="s">
        <v>207</v>
      </c>
      <c r="D1691" s="295" t="s">
        <v>234</v>
      </c>
      <c r="E1691" s="292">
        <v>3.2000000000000001E-2</v>
      </c>
      <c r="F1691" s="283">
        <v>10.42</v>
      </c>
      <c r="G1691" s="293">
        <v>0.33</v>
      </c>
    </row>
    <row r="1692" spans="1:7" ht="51" x14ac:dyDescent="0.2">
      <c r="A1692" s="294" t="s">
        <v>301</v>
      </c>
      <c r="B1692" s="284" t="s">
        <v>302</v>
      </c>
      <c r="C1692" s="295" t="s">
        <v>207</v>
      </c>
      <c r="D1692" s="295" t="s">
        <v>237</v>
      </c>
      <c r="E1692" s="292">
        <v>0.03</v>
      </c>
      <c r="F1692" s="283">
        <v>0.78</v>
      </c>
      <c r="G1692" s="293">
        <v>0.02</v>
      </c>
    </row>
    <row r="1693" spans="1:7" x14ac:dyDescent="0.2">
      <c r="A1693" s="296" t="s">
        <v>213</v>
      </c>
      <c r="B1693" s="297"/>
      <c r="C1693" s="297"/>
      <c r="D1693" s="297"/>
      <c r="E1693" s="297"/>
      <c r="F1693" s="297"/>
      <c r="G1693" s="298">
        <v>31.83</v>
      </c>
    </row>
    <row r="1694" spans="1:7" x14ac:dyDescent="0.2">
      <c r="A1694" s="296" t="s">
        <v>214</v>
      </c>
      <c r="B1694" s="297"/>
      <c r="C1694" s="297"/>
      <c r="D1694" s="297"/>
      <c r="E1694" s="297"/>
      <c r="F1694" s="297"/>
      <c r="G1694" s="298">
        <v>133.33999999999997</v>
      </c>
    </row>
    <row r="1695" spans="1:7" x14ac:dyDescent="0.2">
      <c r="A1695" s="296" t="s">
        <v>215</v>
      </c>
      <c r="B1695" s="297"/>
      <c r="C1695" s="297"/>
      <c r="D1695" s="297"/>
      <c r="E1695" s="297"/>
      <c r="F1695" s="297"/>
      <c r="G1695" s="299">
        <v>165.17</v>
      </c>
    </row>
    <row r="1696" spans="1:7" x14ac:dyDescent="0.2">
      <c r="A1696" s="296" t="s">
        <v>2158</v>
      </c>
      <c r="B1696" s="297"/>
      <c r="C1696" s="297"/>
      <c r="D1696" s="297"/>
      <c r="E1696" s="297"/>
      <c r="F1696" s="297"/>
      <c r="G1696" s="298">
        <v>36.61</v>
      </c>
    </row>
    <row r="1697" spans="1:7" x14ac:dyDescent="0.2">
      <c r="A1697" s="296" t="s">
        <v>217</v>
      </c>
      <c r="B1697" s="297"/>
      <c r="C1697" s="297"/>
      <c r="D1697" s="297"/>
      <c r="E1697" s="297"/>
      <c r="F1697" s="297"/>
      <c r="G1697" s="298">
        <v>42.360000000223515</v>
      </c>
    </row>
    <row r="1698" spans="1:7" x14ac:dyDescent="0.2">
      <c r="A1698" s="296" t="s">
        <v>218</v>
      </c>
      <c r="B1698" s="297"/>
      <c r="C1698" s="297"/>
      <c r="D1698" s="297"/>
      <c r="E1698" s="297"/>
      <c r="F1698" s="297"/>
      <c r="G1698" s="298">
        <v>0</v>
      </c>
    </row>
    <row r="1699" spans="1:7" x14ac:dyDescent="0.2">
      <c r="A1699" s="296" t="s">
        <v>219</v>
      </c>
      <c r="B1699" s="297"/>
      <c r="C1699" s="297"/>
      <c r="D1699" s="297"/>
      <c r="E1699" s="297"/>
      <c r="F1699" s="297"/>
      <c r="G1699" s="298">
        <v>78.97</v>
      </c>
    </row>
    <row r="1700" spans="1:7" x14ac:dyDescent="0.2">
      <c r="A1700" s="296" t="s">
        <v>220</v>
      </c>
      <c r="B1700" s="297"/>
      <c r="C1700" s="297"/>
      <c r="D1700" s="297"/>
      <c r="E1700" s="297"/>
      <c r="F1700" s="297"/>
      <c r="G1700" s="299">
        <f>ROUND(G1695+G1699,2)</f>
        <v>244.14</v>
      </c>
    </row>
    <row r="1701" spans="1:7" x14ac:dyDescent="0.2">
      <c r="A1701" s="296" t="s">
        <v>221</v>
      </c>
      <c r="B1701" s="297"/>
      <c r="C1701" s="297"/>
      <c r="D1701" s="297"/>
      <c r="E1701" s="297"/>
      <c r="F1701" s="297"/>
      <c r="G1701" s="298">
        <v>0.61</v>
      </c>
    </row>
    <row r="1702" spans="1:7" x14ac:dyDescent="0.2">
      <c r="A1702" s="296" t="s">
        <v>222</v>
      </c>
      <c r="B1702" s="297"/>
      <c r="C1702" s="297"/>
      <c r="D1702" s="297"/>
      <c r="E1702" s="297"/>
      <c r="F1702" s="297"/>
      <c r="G1702" s="299">
        <f>ROUND(G1700*G1701,2)</f>
        <v>148.93</v>
      </c>
    </row>
    <row r="1703" spans="1:7" x14ac:dyDescent="0.2">
      <c r="A1703" s="300"/>
      <c r="B1703" s="301"/>
      <c r="C1703" s="301"/>
      <c r="D1703" s="301"/>
      <c r="E1703" s="301"/>
      <c r="F1703" s="301"/>
      <c r="G1703" s="302"/>
    </row>
    <row r="1704" spans="1:7" ht="63.75" x14ac:dyDescent="0.2">
      <c r="A1704" s="287" t="s">
        <v>1659</v>
      </c>
      <c r="B1704" s="290" t="s">
        <v>1660</v>
      </c>
      <c r="C1704" s="291" t="s">
        <v>207</v>
      </c>
      <c r="D1704" s="291" t="s">
        <v>1661</v>
      </c>
      <c r="E1704" s="292"/>
      <c r="F1704" s="283"/>
      <c r="G1704" s="293"/>
    </row>
    <row r="1705" spans="1:7" ht="89.25" x14ac:dyDescent="0.2">
      <c r="A1705" s="294" t="s">
        <v>1763</v>
      </c>
      <c r="B1705" s="284" t="s">
        <v>1764</v>
      </c>
      <c r="C1705" s="295" t="s">
        <v>207</v>
      </c>
      <c r="D1705" s="295" t="s">
        <v>234</v>
      </c>
      <c r="E1705" s="292">
        <v>3.0000000000000001E-3</v>
      </c>
      <c r="F1705" s="283">
        <v>468.38</v>
      </c>
      <c r="G1705" s="293">
        <v>1.41</v>
      </c>
    </row>
    <row r="1706" spans="1:7" ht="89.25" x14ac:dyDescent="0.2">
      <c r="A1706" s="294" t="s">
        <v>1765</v>
      </c>
      <c r="B1706" s="284" t="s">
        <v>1766</v>
      </c>
      <c r="C1706" s="295" t="s">
        <v>207</v>
      </c>
      <c r="D1706" s="295" t="s">
        <v>237</v>
      </c>
      <c r="E1706" s="292">
        <v>1.2999999999999999E-3</v>
      </c>
      <c r="F1706" s="283">
        <v>89.43</v>
      </c>
      <c r="G1706" s="293">
        <v>0.12</v>
      </c>
    </row>
    <row r="1707" spans="1:7" x14ac:dyDescent="0.2">
      <c r="A1707" s="296" t="s">
        <v>213</v>
      </c>
      <c r="B1707" s="297"/>
      <c r="C1707" s="297"/>
      <c r="D1707" s="297"/>
      <c r="E1707" s="297"/>
      <c r="F1707" s="297"/>
      <c r="G1707" s="298">
        <v>7.0000000000000007E-2</v>
      </c>
    </row>
    <row r="1708" spans="1:7" x14ac:dyDescent="0.2">
      <c r="A1708" s="296" t="s">
        <v>214</v>
      </c>
      <c r="B1708" s="297"/>
      <c r="C1708" s="297"/>
      <c r="D1708" s="297"/>
      <c r="E1708" s="297"/>
      <c r="F1708" s="297"/>
      <c r="G1708" s="298">
        <v>1.45</v>
      </c>
    </row>
    <row r="1709" spans="1:7" x14ac:dyDescent="0.2">
      <c r="A1709" s="296" t="s">
        <v>215</v>
      </c>
      <c r="B1709" s="297"/>
      <c r="C1709" s="297"/>
      <c r="D1709" s="297"/>
      <c r="E1709" s="297"/>
      <c r="F1709" s="297"/>
      <c r="G1709" s="299">
        <v>1.52</v>
      </c>
    </row>
    <row r="1710" spans="1:7" x14ac:dyDescent="0.2">
      <c r="A1710" s="296" t="s">
        <v>2158</v>
      </c>
      <c r="B1710" s="297"/>
      <c r="C1710" s="297"/>
      <c r="D1710" s="297"/>
      <c r="E1710" s="297"/>
      <c r="F1710" s="297"/>
      <c r="G1710" s="298">
        <v>0.08</v>
      </c>
    </row>
    <row r="1711" spans="1:7" x14ac:dyDescent="0.2">
      <c r="A1711" s="296" t="s">
        <v>217</v>
      </c>
      <c r="B1711" s="297"/>
      <c r="C1711" s="297"/>
      <c r="D1711" s="297"/>
      <c r="E1711" s="297"/>
      <c r="F1711" s="297"/>
      <c r="G1711" s="298">
        <v>0.33999999999999991</v>
      </c>
    </row>
    <row r="1712" spans="1:7" x14ac:dyDescent="0.2">
      <c r="A1712" s="296" t="s">
        <v>218</v>
      </c>
      <c r="B1712" s="297"/>
      <c r="C1712" s="297"/>
      <c r="D1712" s="297"/>
      <c r="E1712" s="297"/>
      <c r="F1712" s="297"/>
      <c r="G1712" s="298">
        <v>0</v>
      </c>
    </row>
    <row r="1713" spans="1:7" x14ac:dyDescent="0.2">
      <c r="A1713" s="296" t="s">
        <v>219</v>
      </c>
      <c r="B1713" s="297"/>
      <c r="C1713" s="297"/>
      <c r="D1713" s="297"/>
      <c r="E1713" s="297"/>
      <c r="F1713" s="297"/>
      <c r="G1713" s="298">
        <v>0.41999999999999993</v>
      </c>
    </row>
    <row r="1714" spans="1:7" x14ac:dyDescent="0.2">
      <c r="A1714" s="296" t="s">
        <v>220</v>
      </c>
      <c r="B1714" s="297"/>
      <c r="C1714" s="297"/>
      <c r="D1714" s="297"/>
      <c r="E1714" s="297"/>
      <c r="F1714" s="297"/>
      <c r="G1714" s="299">
        <f>ROUND(G1709+G1713,2)</f>
        <v>1.94</v>
      </c>
    </row>
    <row r="1715" spans="1:7" x14ac:dyDescent="0.2">
      <c r="A1715" s="296" t="s">
        <v>221</v>
      </c>
      <c r="B1715" s="297"/>
      <c r="C1715" s="297"/>
      <c r="D1715" s="297"/>
      <c r="E1715" s="297"/>
      <c r="F1715" s="297"/>
      <c r="G1715" s="298">
        <v>48.48</v>
      </c>
    </row>
    <row r="1716" spans="1:7" x14ac:dyDescent="0.2">
      <c r="A1716" s="296" t="s">
        <v>222</v>
      </c>
      <c r="B1716" s="297"/>
      <c r="C1716" s="297"/>
      <c r="D1716" s="297"/>
      <c r="E1716" s="297"/>
      <c r="F1716" s="297"/>
      <c r="G1716" s="299">
        <f>ROUND(G1714*G1715,2)</f>
        <v>94.05</v>
      </c>
    </row>
    <row r="1717" spans="1:7" x14ac:dyDescent="0.2">
      <c r="A1717" s="300"/>
      <c r="B1717" s="301"/>
      <c r="C1717" s="301"/>
      <c r="D1717" s="301"/>
      <c r="E1717" s="301"/>
      <c r="F1717" s="301"/>
      <c r="G1717" s="302"/>
    </row>
    <row r="1718" spans="1:7" ht="63.75" x14ac:dyDescent="0.2">
      <c r="A1718" s="287" t="s">
        <v>1858</v>
      </c>
      <c r="B1718" s="290" t="s">
        <v>1859</v>
      </c>
      <c r="C1718" s="291" t="s">
        <v>207</v>
      </c>
      <c r="D1718" s="291" t="s">
        <v>38</v>
      </c>
      <c r="E1718" s="292"/>
      <c r="F1718" s="283"/>
      <c r="G1718" s="293"/>
    </row>
    <row r="1719" spans="1:7" ht="51" x14ac:dyDescent="0.2">
      <c r="A1719" s="294">
        <v>1518</v>
      </c>
      <c r="B1719" s="284" t="s">
        <v>1860</v>
      </c>
      <c r="C1719" s="295" t="s">
        <v>224</v>
      </c>
      <c r="D1719" s="295" t="s">
        <v>1769</v>
      </c>
      <c r="E1719" s="292">
        <v>2.5548000000000002</v>
      </c>
      <c r="F1719" s="283">
        <v>522.5</v>
      </c>
      <c r="G1719" s="293">
        <v>1334.88</v>
      </c>
    </row>
    <row r="1720" spans="1:7" ht="51" x14ac:dyDescent="0.2">
      <c r="A1720" s="294" t="s">
        <v>1770</v>
      </c>
      <c r="B1720" s="284" t="s">
        <v>1771</v>
      </c>
      <c r="C1720" s="295" t="s">
        <v>207</v>
      </c>
      <c r="D1720" s="295" t="s">
        <v>234</v>
      </c>
      <c r="E1720" s="292">
        <v>0.1111</v>
      </c>
      <c r="F1720" s="283">
        <v>156.99</v>
      </c>
      <c r="G1720" s="293">
        <v>17.440000000000001</v>
      </c>
    </row>
    <row r="1721" spans="1:7" ht="51" x14ac:dyDescent="0.2">
      <c r="A1721" s="294" t="s">
        <v>1772</v>
      </c>
      <c r="B1721" s="284" t="s">
        <v>1773</v>
      </c>
      <c r="C1721" s="295" t="s">
        <v>207</v>
      </c>
      <c r="D1721" s="295" t="s">
        <v>237</v>
      </c>
      <c r="E1721" s="292">
        <v>0.67820000000000003</v>
      </c>
      <c r="F1721" s="283">
        <v>68.95</v>
      </c>
      <c r="G1721" s="293">
        <v>46.76</v>
      </c>
    </row>
    <row r="1722" spans="1:7" ht="25.5" x14ac:dyDescent="0.2">
      <c r="A1722" s="294" t="s">
        <v>246</v>
      </c>
      <c r="B1722" s="284" t="s">
        <v>247</v>
      </c>
      <c r="C1722" s="295" t="s">
        <v>207</v>
      </c>
      <c r="D1722" s="295" t="s">
        <v>210</v>
      </c>
      <c r="E1722" s="292">
        <v>3.1573000000000002</v>
      </c>
      <c r="F1722" s="283">
        <v>19.41</v>
      </c>
      <c r="G1722" s="293">
        <v>61.29</v>
      </c>
    </row>
    <row r="1723" spans="1:7" ht="38.25" x14ac:dyDescent="0.2">
      <c r="A1723" s="294" t="s">
        <v>1774</v>
      </c>
      <c r="B1723" s="284" t="s">
        <v>1775</v>
      </c>
      <c r="C1723" s="295" t="s">
        <v>207</v>
      </c>
      <c r="D1723" s="295" t="s">
        <v>37</v>
      </c>
      <c r="E1723" s="292">
        <v>20</v>
      </c>
      <c r="F1723" s="283">
        <v>20.399999999999999</v>
      </c>
      <c r="G1723" s="293">
        <v>407.99</v>
      </c>
    </row>
    <row r="1724" spans="1:7" x14ac:dyDescent="0.2">
      <c r="A1724" s="296" t="s">
        <v>213</v>
      </c>
      <c r="B1724" s="297"/>
      <c r="C1724" s="297"/>
      <c r="D1724" s="297"/>
      <c r="E1724" s="297"/>
      <c r="F1724" s="297"/>
      <c r="G1724" s="298">
        <v>147.08000000000001</v>
      </c>
    </row>
    <row r="1725" spans="1:7" x14ac:dyDescent="0.2">
      <c r="A1725" s="296" t="s">
        <v>214</v>
      </c>
      <c r="B1725" s="297"/>
      <c r="C1725" s="297"/>
      <c r="D1725" s="297"/>
      <c r="E1725" s="297"/>
      <c r="F1725" s="297"/>
      <c r="G1725" s="298">
        <v>1721.28</v>
      </c>
    </row>
    <row r="1726" spans="1:7" x14ac:dyDescent="0.2">
      <c r="A1726" s="296" t="s">
        <v>215</v>
      </c>
      <c r="B1726" s="297"/>
      <c r="C1726" s="297"/>
      <c r="D1726" s="297"/>
      <c r="E1726" s="297"/>
      <c r="F1726" s="297"/>
      <c r="G1726" s="299">
        <v>1868.36</v>
      </c>
    </row>
    <row r="1727" spans="1:7" x14ac:dyDescent="0.2">
      <c r="A1727" s="296" t="s">
        <v>2158</v>
      </c>
      <c r="B1727" s="297"/>
      <c r="C1727" s="297"/>
      <c r="D1727" s="297"/>
      <c r="E1727" s="297"/>
      <c r="F1727" s="297"/>
      <c r="G1727" s="298">
        <v>169.15</v>
      </c>
    </row>
    <row r="1728" spans="1:7" x14ac:dyDescent="0.2">
      <c r="A1728" s="296" t="s">
        <v>217</v>
      </c>
      <c r="B1728" s="297"/>
      <c r="C1728" s="297"/>
      <c r="D1728" s="297"/>
      <c r="E1728" s="297"/>
      <c r="F1728" s="297"/>
      <c r="G1728" s="298">
        <v>427.88999999977648</v>
      </c>
    </row>
    <row r="1729" spans="1:7" x14ac:dyDescent="0.2">
      <c r="A1729" s="296" t="s">
        <v>218</v>
      </c>
      <c r="B1729" s="297"/>
      <c r="C1729" s="297"/>
      <c r="D1729" s="297"/>
      <c r="E1729" s="297"/>
      <c r="F1729" s="297"/>
      <c r="G1729" s="298">
        <v>0</v>
      </c>
    </row>
    <row r="1730" spans="1:7" x14ac:dyDescent="0.2">
      <c r="A1730" s="296" t="s">
        <v>219</v>
      </c>
      <c r="B1730" s="297"/>
      <c r="C1730" s="297"/>
      <c r="D1730" s="297"/>
      <c r="E1730" s="297"/>
      <c r="F1730" s="297"/>
      <c r="G1730" s="298">
        <v>597.04000000000019</v>
      </c>
    </row>
    <row r="1731" spans="1:7" x14ac:dyDescent="0.2">
      <c r="A1731" s="296" t="s">
        <v>220</v>
      </c>
      <c r="B1731" s="297"/>
      <c r="C1731" s="297"/>
      <c r="D1731" s="297"/>
      <c r="E1731" s="297"/>
      <c r="F1731" s="297"/>
      <c r="G1731" s="299">
        <f>ROUND(G1726+G1730,2)</f>
        <v>2465.4</v>
      </c>
    </row>
    <row r="1732" spans="1:7" x14ac:dyDescent="0.2">
      <c r="A1732" s="296" t="s">
        <v>221</v>
      </c>
      <c r="B1732" s="297"/>
      <c r="C1732" s="297"/>
      <c r="D1732" s="297"/>
      <c r="E1732" s="297"/>
      <c r="F1732" s="297"/>
      <c r="G1732" s="298">
        <v>0.61</v>
      </c>
    </row>
    <row r="1733" spans="1:7" x14ac:dyDescent="0.2">
      <c r="A1733" s="296" t="s">
        <v>222</v>
      </c>
      <c r="B1733" s="297"/>
      <c r="C1733" s="297"/>
      <c r="D1733" s="297"/>
      <c r="E1733" s="297"/>
      <c r="F1733" s="297"/>
      <c r="G1733" s="299">
        <f>ROUND(G1731*G1732,2)</f>
        <v>1503.89</v>
      </c>
    </row>
    <row r="1734" spans="1:7" x14ac:dyDescent="0.2">
      <c r="A1734" s="300"/>
      <c r="B1734" s="301"/>
      <c r="C1734" s="301"/>
      <c r="D1734" s="301"/>
      <c r="E1734" s="301"/>
      <c r="F1734" s="301"/>
      <c r="G1734" s="302"/>
    </row>
    <row r="1735" spans="1:7" ht="76.5" x14ac:dyDescent="0.2">
      <c r="A1735" s="287" t="s">
        <v>545</v>
      </c>
      <c r="B1735" s="290" t="s">
        <v>546</v>
      </c>
      <c r="C1735" s="291" t="s">
        <v>207</v>
      </c>
      <c r="D1735" s="291" t="s">
        <v>37</v>
      </c>
      <c r="E1735" s="292"/>
      <c r="F1735" s="283"/>
      <c r="G1735" s="293"/>
    </row>
    <row r="1736" spans="1:7" ht="38.25" x14ac:dyDescent="0.2">
      <c r="A1736" s="294">
        <v>2692</v>
      </c>
      <c r="B1736" s="284" t="s">
        <v>314</v>
      </c>
      <c r="C1736" s="295" t="s">
        <v>224</v>
      </c>
      <c r="D1736" s="295" t="s">
        <v>315</v>
      </c>
      <c r="E1736" s="292">
        <v>1.6999999999999999E-3</v>
      </c>
      <c r="F1736" s="283">
        <v>6.46</v>
      </c>
      <c r="G1736" s="293">
        <v>0.01</v>
      </c>
    </row>
    <row r="1737" spans="1:7" ht="51" x14ac:dyDescent="0.2">
      <c r="A1737" s="294">
        <v>34492</v>
      </c>
      <c r="B1737" s="284" t="s">
        <v>1161</v>
      </c>
      <c r="C1737" s="295" t="s">
        <v>224</v>
      </c>
      <c r="D1737" s="295" t="s">
        <v>38</v>
      </c>
      <c r="E1737" s="292">
        <v>9.8500000000000004E-2</v>
      </c>
      <c r="F1737" s="283">
        <v>431.11</v>
      </c>
      <c r="G1737" s="293">
        <v>42.46</v>
      </c>
    </row>
    <row r="1738" spans="1:7" ht="25.5" x14ac:dyDescent="0.2">
      <c r="A1738" s="294">
        <v>4509</v>
      </c>
      <c r="B1738" s="284" t="s">
        <v>242</v>
      </c>
      <c r="C1738" s="295" t="s">
        <v>224</v>
      </c>
      <c r="D1738" s="295" t="s">
        <v>40</v>
      </c>
      <c r="E1738" s="292">
        <v>0.25</v>
      </c>
      <c r="F1738" s="283">
        <v>4.13</v>
      </c>
      <c r="G1738" s="293">
        <v>1.03</v>
      </c>
    </row>
    <row r="1739" spans="1:7" ht="25.5" x14ac:dyDescent="0.2">
      <c r="A1739" s="294">
        <v>4517</v>
      </c>
      <c r="B1739" s="284" t="s">
        <v>316</v>
      </c>
      <c r="C1739" s="295" t="s">
        <v>224</v>
      </c>
      <c r="D1739" s="295" t="s">
        <v>40</v>
      </c>
      <c r="E1739" s="292">
        <v>0.2</v>
      </c>
      <c r="F1739" s="283">
        <v>2.85</v>
      </c>
      <c r="G1739" s="293">
        <v>0.56999999999999995</v>
      </c>
    </row>
    <row r="1740" spans="1:7" ht="25.5" x14ac:dyDescent="0.2">
      <c r="A1740" s="294">
        <v>5068</v>
      </c>
      <c r="B1740" s="284" t="s">
        <v>317</v>
      </c>
      <c r="C1740" s="295" t="s">
        <v>224</v>
      </c>
      <c r="D1740" s="295" t="s">
        <v>39</v>
      </c>
      <c r="E1740" s="292">
        <v>2.4E-2</v>
      </c>
      <c r="F1740" s="283">
        <v>11.32</v>
      </c>
      <c r="G1740" s="293">
        <v>0.27</v>
      </c>
    </row>
    <row r="1741" spans="1:7" ht="25.5" x14ac:dyDescent="0.2">
      <c r="A1741" s="294" t="s">
        <v>230</v>
      </c>
      <c r="B1741" s="284" t="s">
        <v>231</v>
      </c>
      <c r="C1741" s="295" t="s">
        <v>207</v>
      </c>
      <c r="D1741" s="295" t="s">
        <v>210</v>
      </c>
      <c r="E1741" s="292">
        <v>0.13009999999999999</v>
      </c>
      <c r="F1741" s="283">
        <v>21.08</v>
      </c>
      <c r="G1741" s="293">
        <v>2.74</v>
      </c>
    </row>
    <row r="1742" spans="1:7" x14ac:dyDescent="0.2">
      <c r="A1742" s="294" t="s">
        <v>288</v>
      </c>
      <c r="B1742" s="284" t="s">
        <v>289</v>
      </c>
      <c r="C1742" s="295" t="s">
        <v>207</v>
      </c>
      <c r="D1742" s="295" t="s">
        <v>210</v>
      </c>
      <c r="E1742" s="292">
        <v>8.7400000000000005E-2</v>
      </c>
      <c r="F1742" s="283">
        <v>21.66</v>
      </c>
      <c r="G1742" s="293">
        <v>1.89</v>
      </c>
    </row>
    <row r="1743" spans="1:7" ht="25.5" x14ac:dyDescent="0.2">
      <c r="A1743" s="294" t="s">
        <v>246</v>
      </c>
      <c r="B1743" s="284" t="s">
        <v>247</v>
      </c>
      <c r="C1743" s="295" t="s">
        <v>207</v>
      </c>
      <c r="D1743" s="295" t="s">
        <v>210</v>
      </c>
      <c r="E1743" s="292">
        <v>0.21759999999999999</v>
      </c>
      <c r="F1743" s="283">
        <v>19.41</v>
      </c>
      <c r="G1743" s="293">
        <v>4.22</v>
      </c>
    </row>
    <row r="1744" spans="1:7" ht="51" x14ac:dyDescent="0.2">
      <c r="A1744" s="294" t="s">
        <v>1359</v>
      </c>
      <c r="B1744" s="284" t="s">
        <v>1360</v>
      </c>
      <c r="C1744" s="295" t="s">
        <v>224</v>
      </c>
      <c r="D1744" s="295" t="s">
        <v>39</v>
      </c>
      <c r="E1744" s="292">
        <v>0.24</v>
      </c>
      <c r="F1744" s="283">
        <v>38.14</v>
      </c>
      <c r="G1744" s="293">
        <v>9.15</v>
      </c>
    </row>
    <row r="1745" spans="1:7" x14ac:dyDescent="0.2">
      <c r="A1745" s="296" t="s">
        <v>213</v>
      </c>
      <c r="B1745" s="297"/>
      <c r="C1745" s="297"/>
      <c r="D1745" s="297"/>
      <c r="E1745" s="297"/>
      <c r="F1745" s="297"/>
      <c r="G1745" s="298">
        <v>4.9000000000000004</v>
      </c>
    </row>
    <row r="1746" spans="1:7" x14ac:dyDescent="0.2">
      <c r="A1746" s="296" t="s">
        <v>214</v>
      </c>
      <c r="B1746" s="297"/>
      <c r="C1746" s="297"/>
      <c r="D1746" s="297"/>
      <c r="E1746" s="297"/>
      <c r="F1746" s="297"/>
      <c r="G1746" s="298">
        <v>57.46</v>
      </c>
    </row>
    <row r="1747" spans="1:7" x14ac:dyDescent="0.2">
      <c r="A1747" s="296" t="s">
        <v>215</v>
      </c>
      <c r="B1747" s="297"/>
      <c r="C1747" s="297"/>
      <c r="D1747" s="297"/>
      <c r="E1747" s="297"/>
      <c r="F1747" s="297"/>
      <c r="G1747" s="299">
        <v>62.36</v>
      </c>
    </row>
    <row r="1748" spans="1:7" x14ac:dyDescent="0.2">
      <c r="A1748" s="296" t="s">
        <v>2158</v>
      </c>
      <c r="B1748" s="297"/>
      <c r="C1748" s="297"/>
      <c r="D1748" s="297"/>
      <c r="E1748" s="297"/>
      <c r="F1748" s="297"/>
      <c r="G1748" s="298">
        <v>5.63</v>
      </c>
    </row>
    <row r="1749" spans="1:7" x14ac:dyDescent="0.2">
      <c r="A1749" s="296" t="s">
        <v>217</v>
      </c>
      <c r="B1749" s="297"/>
      <c r="C1749" s="297"/>
      <c r="D1749" s="297"/>
      <c r="E1749" s="297"/>
      <c r="F1749" s="297"/>
      <c r="G1749" s="298">
        <v>14.279999999999996</v>
      </c>
    </row>
    <row r="1750" spans="1:7" x14ac:dyDescent="0.2">
      <c r="A1750" s="296" t="s">
        <v>218</v>
      </c>
      <c r="B1750" s="297"/>
      <c r="C1750" s="297"/>
      <c r="D1750" s="297"/>
      <c r="E1750" s="297"/>
      <c r="F1750" s="297"/>
      <c r="G1750" s="298">
        <v>0</v>
      </c>
    </row>
    <row r="1751" spans="1:7" x14ac:dyDescent="0.2">
      <c r="A1751" s="296" t="s">
        <v>219</v>
      </c>
      <c r="B1751" s="297"/>
      <c r="C1751" s="297"/>
      <c r="D1751" s="297"/>
      <c r="E1751" s="297"/>
      <c r="F1751" s="297"/>
      <c r="G1751" s="298">
        <v>19.909999999999997</v>
      </c>
    </row>
    <row r="1752" spans="1:7" x14ac:dyDescent="0.2">
      <c r="A1752" s="296" t="s">
        <v>220</v>
      </c>
      <c r="B1752" s="297"/>
      <c r="C1752" s="297"/>
      <c r="D1752" s="297"/>
      <c r="E1752" s="297"/>
      <c r="F1752" s="297"/>
      <c r="G1752" s="299">
        <f>ROUND(G1747+G1751,2)</f>
        <v>82.27</v>
      </c>
    </row>
    <row r="1753" spans="1:7" x14ac:dyDescent="0.2">
      <c r="A1753" s="296" t="s">
        <v>221</v>
      </c>
      <c r="B1753" s="297"/>
      <c r="C1753" s="297"/>
      <c r="D1753" s="297"/>
      <c r="E1753" s="297"/>
      <c r="F1753" s="297"/>
      <c r="G1753" s="298">
        <v>65.5</v>
      </c>
    </row>
    <row r="1754" spans="1:7" x14ac:dyDescent="0.2">
      <c r="A1754" s="296" t="s">
        <v>222</v>
      </c>
      <c r="B1754" s="297"/>
      <c r="C1754" s="297"/>
      <c r="D1754" s="297"/>
      <c r="E1754" s="297"/>
      <c r="F1754" s="297"/>
      <c r="G1754" s="299">
        <f>ROUND(G1752*G1753,2)</f>
        <v>5388.69</v>
      </c>
    </row>
    <row r="1755" spans="1:7" x14ac:dyDescent="0.2">
      <c r="A1755" s="300"/>
      <c r="B1755" s="301"/>
      <c r="C1755" s="301"/>
      <c r="D1755" s="301"/>
      <c r="E1755" s="301"/>
      <c r="F1755" s="301"/>
      <c r="G1755" s="302"/>
    </row>
    <row r="1756" spans="1:7" ht="51" x14ac:dyDescent="0.2">
      <c r="A1756" s="287" t="s">
        <v>1662</v>
      </c>
      <c r="B1756" s="290" t="s">
        <v>1663</v>
      </c>
      <c r="C1756" s="291" t="s">
        <v>207</v>
      </c>
      <c r="D1756" s="291" t="s">
        <v>37</v>
      </c>
      <c r="E1756" s="292"/>
      <c r="F1756" s="283"/>
      <c r="G1756" s="293"/>
    </row>
    <row r="1757" spans="1:7" ht="25.5" x14ac:dyDescent="0.2">
      <c r="A1757" s="294" t="s">
        <v>1767</v>
      </c>
      <c r="B1757" s="284" t="s">
        <v>1768</v>
      </c>
      <c r="C1757" s="295" t="s">
        <v>224</v>
      </c>
      <c r="D1757" s="295" t="s">
        <v>39</v>
      </c>
      <c r="E1757" s="292">
        <v>1.2</v>
      </c>
      <c r="F1757" s="283">
        <v>7.79</v>
      </c>
      <c r="G1757" s="293">
        <v>9.35</v>
      </c>
    </row>
    <row r="1758" spans="1:7" ht="25.5" x14ac:dyDescent="0.2">
      <c r="A1758" s="294" t="s">
        <v>246</v>
      </c>
      <c r="B1758" s="284" t="s">
        <v>247</v>
      </c>
      <c r="C1758" s="295" t="s">
        <v>207</v>
      </c>
      <c r="D1758" s="295" t="s">
        <v>210</v>
      </c>
      <c r="E1758" s="292">
        <v>0.1206</v>
      </c>
      <c r="F1758" s="283">
        <v>19.41</v>
      </c>
      <c r="G1758" s="293">
        <v>2.34</v>
      </c>
    </row>
    <row r="1759" spans="1:7" x14ac:dyDescent="0.2">
      <c r="A1759" s="296" t="s">
        <v>213</v>
      </c>
      <c r="B1759" s="297"/>
      <c r="C1759" s="297"/>
      <c r="D1759" s="297"/>
      <c r="E1759" s="297"/>
      <c r="F1759" s="297"/>
      <c r="G1759" s="298">
        <v>1.23</v>
      </c>
    </row>
    <row r="1760" spans="1:7" x14ac:dyDescent="0.2">
      <c r="A1760" s="296" t="s">
        <v>214</v>
      </c>
      <c r="B1760" s="297"/>
      <c r="C1760" s="297"/>
      <c r="D1760" s="297"/>
      <c r="E1760" s="297"/>
      <c r="F1760" s="297"/>
      <c r="G1760" s="298">
        <v>10.459999999999999</v>
      </c>
    </row>
    <row r="1761" spans="1:7" x14ac:dyDescent="0.2">
      <c r="A1761" s="296" t="s">
        <v>215</v>
      </c>
      <c r="B1761" s="297"/>
      <c r="C1761" s="297"/>
      <c r="D1761" s="297"/>
      <c r="E1761" s="297"/>
      <c r="F1761" s="297"/>
      <c r="G1761" s="299">
        <v>11.69</v>
      </c>
    </row>
    <row r="1762" spans="1:7" x14ac:dyDescent="0.2">
      <c r="A1762" s="296" t="s">
        <v>2158</v>
      </c>
      <c r="B1762" s="297"/>
      <c r="C1762" s="297"/>
      <c r="D1762" s="297"/>
      <c r="E1762" s="297"/>
      <c r="F1762" s="297"/>
      <c r="G1762" s="298">
        <v>1.42</v>
      </c>
    </row>
    <row r="1763" spans="1:7" x14ac:dyDescent="0.2">
      <c r="A1763" s="296" t="s">
        <v>217</v>
      </c>
      <c r="B1763" s="297"/>
      <c r="C1763" s="297"/>
      <c r="D1763" s="297"/>
      <c r="E1763" s="297"/>
      <c r="F1763" s="297"/>
      <c r="G1763" s="298">
        <v>2.75</v>
      </c>
    </row>
    <row r="1764" spans="1:7" x14ac:dyDescent="0.2">
      <c r="A1764" s="296" t="s">
        <v>218</v>
      </c>
      <c r="B1764" s="297"/>
      <c r="C1764" s="297"/>
      <c r="D1764" s="297"/>
      <c r="E1764" s="297"/>
      <c r="F1764" s="297"/>
      <c r="G1764" s="298">
        <v>0</v>
      </c>
    </row>
    <row r="1765" spans="1:7" x14ac:dyDescent="0.2">
      <c r="A1765" s="296" t="s">
        <v>219</v>
      </c>
      <c r="B1765" s="297"/>
      <c r="C1765" s="297"/>
      <c r="D1765" s="297"/>
      <c r="E1765" s="297"/>
      <c r="F1765" s="297"/>
      <c r="G1765" s="298">
        <v>4.17</v>
      </c>
    </row>
    <row r="1766" spans="1:7" x14ac:dyDescent="0.2">
      <c r="A1766" s="296" t="s">
        <v>220</v>
      </c>
      <c r="B1766" s="297"/>
      <c r="C1766" s="297"/>
      <c r="D1766" s="297"/>
      <c r="E1766" s="297"/>
      <c r="F1766" s="297"/>
      <c r="G1766" s="299">
        <f>ROUND(G1761+G1765,2)</f>
        <v>15.86</v>
      </c>
    </row>
    <row r="1767" spans="1:7" x14ac:dyDescent="0.2">
      <c r="A1767" s="296" t="s">
        <v>221</v>
      </c>
      <c r="B1767" s="297"/>
      <c r="C1767" s="297"/>
      <c r="D1767" s="297"/>
      <c r="E1767" s="297"/>
      <c r="F1767" s="297"/>
      <c r="G1767" s="298">
        <v>12.5</v>
      </c>
    </row>
    <row r="1768" spans="1:7" x14ac:dyDescent="0.2">
      <c r="A1768" s="296" t="s">
        <v>222</v>
      </c>
      <c r="B1768" s="297"/>
      <c r="C1768" s="297"/>
      <c r="D1768" s="297"/>
      <c r="E1768" s="297"/>
      <c r="F1768" s="297"/>
      <c r="G1768" s="299">
        <f>ROUND(G1766*G1767,2)</f>
        <v>198.25</v>
      </c>
    </row>
    <row r="1769" spans="1:7" ht="12.75" customHeight="1" x14ac:dyDescent="0.2">
      <c r="A1769" s="238" t="s">
        <v>2093</v>
      </c>
      <c r="B1769" s="239"/>
      <c r="C1769" s="239"/>
      <c r="D1769" s="239"/>
      <c r="E1769" s="239"/>
      <c r="F1769" s="239"/>
      <c r="G1769" s="240"/>
    </row>
    <row r="1770" spans="1:7" ht="27.75" customHeight="1" x14ac:dyDescent="0.2">
      <c r="A1770" s="287" t="s">
        <v>1664</v>
      </c>
      <c r="B1770" s="290" t="s">
        <v>1665</v>
      </c>
      <c r="C1770" s="291" t="s">
        <v>207</v>
      </c>
      <c r="D1770" s="291" t="s">
        <v>37</v>
      </c>
      <c r="E1770" s="292"/>
      <c r="F1770" s="283"/>
      <c r="G1770" s="293"/>
    </row>
    <row r="1771" spans="1:7" x14ac:dyDescent="0.2">
      <c r="A1771" s="294" t="s">
        <v>1776</v>
      </c>
      <c r="B1771" s="284" t="s">
        <v>1777</v>
      </c>
      <c r="C1771" s="295" t="s">
        <v>224</v>
      </c>
      <c r="D1771" s="295" t="s">
        <v>39</v>
      </c>
      <c r="E1771" s="292">
        <v>0.45</v>
      </c>
      <c r="F1771" s="283">
        <v>6.34</v>
      </c>
      <c r="G1771" s="293">
        <v>2.85</v>
      </c>
    </row>
    <row r="1772" spans="1:7" ht="25.5" x14ac:dyDescent="0.2">
      <c r="A1772" s="294" t="s">
        <v>246</v>
      </c>
      <c r="B1772" s="284" t="s">
        <v>247</v>
      </c>
      <c r="C1772" s="295" t="s">
        <v>207</v>
      </c>
      <c r="D1772" s="295" t="s">
        <v>210</v>
      </c>
      <c r="E1772" s="292">
        <v>9.8299999999999998E-2</v>
      </c>
      <c r="F1772" s="283">
        <v>19.41</v>
      </c>
      <c r="G1772" s="293">
        <v>1.91</v>
      </c>
    </row>
    <row r="1773" spans="1:7" x14ac:dyDescent="0.2">
      <c r="A1773" s="296" t="s">
        <v>213</v>
      </c>
      <c r="B1773" s="297"/>
      <c r="C1773" s="297"/>
      <c r="D1773" s="297"/>
      <c r="E1773" s="297"/>
      <c r="F1773" s="297"/>
      <c r="G1773" s="298">
        <v>1</v>
      </c>
    </row>
    <row r="1774" spans="1:7" x14ac:dyDescent="0.2">
      <c r="A1774" s="296" t="s">
        <v>214</v>
      </c>
      <c r="B1774" s="297"/>
      <c r="C1774" s="297"/>
      <c r="D1774" s="297"/>
      <c r="E1774" s="297"/>
      <c r="F1774" s="297"/>
      <c r="G1774" s="298">
        <v>3.76</v>
      </c>
    </row>
    <row r="1775" spans="1:7" x14ac:dyDescent="0.2">
      <c r="A1775" s="296" t="s">
        <v>215</v>
      </c>
      <c r="B1775" s="297"/>
      <c r="C1775" s="297"/>
      <c r="D1775" s="297"/>
      <c r="E1775" s="297"/>
      <c r="F1775" s="297"/>
      <c r="G1775" s="299">
        <v>4.76</v>
      </c>
    </row>
    <row r="1776" spans="1:7" x14ac:dyDescent="0.2">
      <c r="A1776" s="296" t="s">
        <v>2158</v>
      </c>
      <c r="B1776" s="297"/>
      <c r="C1776" s="297"/>
      <c r="D1776" s="297"/>
      <c r="E1776" s="297"/>
      <c r="F1776" s="297"/>
      <c r="G1776" s="298">
        <v>1.1499999999999999</v>
      </c>
    </row>
    <row r="1777" spans="1:7" x14ac:dyDescent="0.2">
      <c r="A1777" s="296" t="s">
        <v>217</v>
      </c>
      <c r="B1777" s="297"/>
      <c r="C1777" s="297"/>
      <c r="D1777" s="297"/>
      <c r="E1777" s="297"/>
      <c r="F1777" s="297"/>
      <c r="G1777" s="298">
        <v>1.2499999997764826</v>
      </c>
    </row>
    <row r="1778" spans="1:7" x14ac:dyDescent="0.2">
      <c r="A1778" s="296" t="s">
        <v>218</v>
      </c>
      <c r="B1778" s="297"/>
      <c r="C1778" s="297"/>
      <c r="D1778" s="297"/>
      <c r="E1778" s="297"/>
      <c r="F1778" s="297"/>
      <c r="G1778" s="298">
        <v>0</v>
      </c>
    </row>
    <row r="1779" spans="1:7" x14ac:dyDescent="0.2">
      <c r="A1779" s="296" t="s">
        <v>219</v>
      </c>
      <c r="B1779" s="297"/>
      <c r="C1779" s="297"/>
      <c r="D1779" s="297"/>
      <c r="E1779" s="297"/>
      <c r="F1779" s="297"/>
      <c r="G1779" s="298">
        <v>2.4000000000000004</v>
      </c>
    </row>
    <row r="1780" spans="1:7" x14ac:dyDescent="0.2">
      <c r="A1780" s="296" t="s">
        <v>220</v>
      </c>
      <c r="B1780" s="297"/>
      <c r="C1780" s="297"/>
      <c r="D1780" s="297"/>
      <c r="E1780" s="297"/>
      <c r="F1780" s="297"/>
      <c r="G1780" s="299">
        <f>ROUND(G1775+G1779,2)</f>
        <v>7.16</v>
      </c>
    </row>
    <row r="1781" spans="1:7" x14ac:dyDescent="0.2">
      <c r="A1781" s="296" t="s">
        <v>221</v>
      </c>
      <c r="B1781" s="297"/>
      <c r="C1781" s="297"/>
      <c r="D1781" s="297"/>
      <c r="E1781" s="297"/>
      <c r="F1781" s="297"/>
      <c r="G1781" s="298">
        <v>12.5</v>
      </c>
    </row>
    <row r="1782" spans="1:7" x14ac:dyDescent="0.2">
      <c r="A1782" s="296" t="s">
        <v>222</v>
      </c>
      <c r="B1782" s="297"/>
      <c r="C1782" s="297"/>
      <c r="D1782" s="297"/>
      <c r="E1782" s="297"/>
      <c r="F1782" s="297"/>
      <c r="G1782" s="299">
        <f>ROUND(G1780*G1781,2)</f>
        <v>89.5</v>
      </c>
    </row>
    <row r="1783" spans="1:7" ht="12.75" customHeight="1" x14ac:dyDescent="0.2">
      <c r="A1783" s="238" t="s">
        <v>2094</v>
      </c>
      <c r="B1783" s="239"/>
      <c r="C1783" s="239"/>
      <c r="D1783" s="239"/>
      <c r="E1783" s="239"/>
      <c r="F1783" s="239"/>
      <c r="G1783" s="240"/>
    </row>
    <row r="1784" spans="1:7" ht="29.25" customHeight="1" x14ac:dyDescent="0.2">
      <c r="A1784" s="287" t="s">
        <v>1543</v>
      </c>
      <c r="B1784" s="288" t="s">
        <v>548</v>
      </c>
      <c r="C1784" s="288"/>
      <c r="D1784" s="288"/>
      <c r="E1784" s="288"/>
      <c r="F1784" s="288"/>
      <c r="G1784" s="289"/>
    </row>
    <row r="1785" spans="1:7" x14ac:dyDescent="0.2">
      <c r="A1785" s="287" t="s">
        <v>549</v>
      </c>
      <c r="B1785" s="290" t="s">
        <v>550</v>
      </c>
      <c r="C1785" s="291" t="s">
        <v>207</v>
      </c>
      <c r="D1785" s="291" t="s">
        <v>37</v>
      </c>
      <c r="E1785" s="292"/>
      <c r="F1785" s="283"/>
      <c r="G1785" s="293"/>
    </row>
    <row r="1786" spans="1:7" ht="25.5" x14ac:dyDescent="0.2">
      <c r="A1786" s="294" t="s">
        <v>246</v>
      </c>
      <c r="B1786" s="284" t="s">
        <v>247</v>
      </c>
      <c r="C1786" s="295" t="s">
        <v>207</v>
      </c>
      <c r="D1786" s="295" t="s">
        <v>210</v>
      </c>
      <c r="E1786" s="292">
        <v>0.7</v>
      </c>
      <c r="F1786" s="283">
        <v>19.41</v>
      </c>
      <c r="G1786" s="293">
        <v>13.59</v>
      </c>
    </row>
    <row r="1787" spans="1:7" x14ac:dyDescent="0.2">
      <c r="A1787" s="296" t="s">
        <v>213</v>
      </c>
      <c r="B1787" s="297"/>
      <c r="C1787" s="297"/>
      <c r="D1787" s="297"/>
      <c r="E1787" s="297"/>
      <c r="F1787" s="297"/>
      <c r="G1787" s="298">
        <v>7.1499999999999995</v>
      </c>
    </row>
    <row r="1788" spans="1:7" x14ac:dyDescent="0.2">
      <c r="A1788" s="296" t="s">
        <v>214</v>
      </c>
      <c r="B1788" s="297"/>
      <c r="C1788" s="297"/>
      <c r="D1788" s="297"/>
      <c r="E1788" s="297"/>
      <c r="F1788" s="297"/>
      <c r="G1788" s="298">
        <v>6.44</v>
      </c>
    </row>
    <row r="1789" spans="1:7" x14ac:dyDescent="0.2">
      <c r="A1789" s="296" t="s">
        <v>215</v>
      </c>
      <c r="B1789" s="297"/>
      <c r="C1789" s="297"/>
      <c r="D1789" s="297"/>
      <c r="E1789" s="297"/>
      <c r="F1789" s="297"/>
      <c r="G1789" s="299">
        <v>13.59</v>
      </c>
    </row>
    <row r="1790" spans="1:7" x14ac:dyDescent="0.2">
      <c r="A1790" s="296" t="s">
        <v>2158</v>
      </c>
      <c r="B1790" s="297"/>
      <c r="C1790" s="297"/>
      <c r="D1790" s="297"/>
      <c r="E1790" s="297"/>
      <c r="F1790" s="297"/>
      <c r="G1790" s="298">
        <v>8.2200000000000006</v>
      </c>
    </row>
    <row r="1791" spans="1:7" x14ac:dyDescent="0.2">
      <c r="A1791" s="296" t="s">
        <v>217</v>
      </c>
      <c r="B1791" s="297"/>
      <c r="C1791" s="297"/>
      <c r="D1791" s="297"/>
      <c r="E1791" s="297"/>
      <c r="F1791" s="297"/>
      <c r="G1791" s="298">
        <v>4.58</v>
      </c>
    </row>
    <row r="1792" spans="1:7" x14ac:dyDescent="0.2">
      <c r="A1792" s="296" t="s">
        <v>218</v>
      </c>
      <c r="B1792" s="297"/>
      <c r="C1792" s="297"/>
      <c r="D1792" s="297"/>
      <c r="E1792" s="297"/>
      <c r="F1792" s="297"/>
      <c r="G1792" s="298">
        <v>0</v>
      </c>
    </row>
    <row r="1793" spans="1:7" x14ac:dyDescent="0.2">
      <c r="A1793" s="296" t="s">
        <v>219</v>
      </c>
      <c r="B1793" s="297"/>
      <c r="C1793" s="297"/>
      <c r="D1793" s="297"/>
      <c r="E1793" s="297"/>
      <c r="F1793" s="297"/>
      <c r="G1793" s="298">
        <v>12.8</v>
      </c>
    </row>
    <row r="1794" spans="1:7" x14ac:dyDescent="0.2">
      <c r="A1794" s="296" t="s">
        <v>220</v>
      </c>
      <c r="B1794" s="297"/>
      <c r="C1794" s="297"/>
      <c r="D1794" s="297"/>
      <c r="E1794" s="297"/>
      <c r="F1794" s="297"/>
      <c r="G1794" s="299">
        <f>ROUND(G1789+G1793,2)</f>
        <v>26.39</v>
      </c>
    </row>
    <row r="1795" spans="1:7" x14ac:dyDescent="0.2">
      <c r="A1795" s="296" t="s">
        <v>221</v>
      </c>
      <c r="B1795" s="297"/>
      <c r="C1795" s="297"/>
      <c r="D1795" s="297"/>
      <c r="E1795" s="297"/>
      <c r="F1795" s="297"/>
      <c r="G1795" s="298">
        <v>598.35</v>
      </c>
    </row>
    <row r="1796" spans="1:7" x14ac:dyDescent="0.2">
      <c r="A1796" s="296" t="s">
        <v>222</v>
      </c>
      <c r="B1796" s="297"/>
      <c r="C1796" s="297"/>
      <c r="D1796" s="297"/>
      <c r="E1796" s="297"/>
      <c r="F1796" s="297"/>
      <c r="G1796" s="299">
        <f>ROUND(G1794*G1795,2)</f>
        <v>15790.46</v>
      </c>
    </row>
    <row r="1797" spans="1:7" x14ac:dyDescent="0.2">
      <c r="A1797" s="300"/>
      <c r="B1797" s="301"/>
      <c r="C1797" s="301"/>
      <c r="D1797" s="301"/>
      <c r="E1797" s="301"/>
      <c r="F1797" s="301"/>
      <c r="G1797" s="302"/>
    </row>
    <row r="1798" spans="1:7" ht="25.5" x14ac:dyDescent="0.2">
      <c r="A1798" s="287" t="s">
        <v>551</v>
      </c>
      <c r="B1798" s="290" t="s">
        <v>552</v>
      </c>
      <c r="C1798" s="291" t="s">
        <v>207</v>
      </c>
      <c r="D1798" s="291" t="s">
        <v>37</v>
      </c>
      <c r="E1798" s="292"/>
      <c r="F1798" s="283"/>
      <c r="G1798" s="293"/>
    </row>
    <row r="1799" spans="1:7" ht="25.5" x14ac:dyDescent="0.2">
      <c r="A1799" s="294" t="s">
        <v>246</v>
      </c>
      <c r="B1799" s="284" t="s">
        <v>247</v>
      </c>
      <c r="C1799" s="295" t="s">
        <v>207</v>
      </c>
      <c r="D1799" s="295" t="s">
        <v>210</v>
      </c>
      <c r="E1799" s="292">
        <v>0.75</v>
      </c>
      <c r="F1799" s="283">
        <v>19.41</v>
      </c>
      <c r="G1799" s="293">
        <v>14.56</v>
      </c>
    </row>
    <row r="1800" spans="1:7" x14ac:dyDescent="0.2">
      <c r="A1800" s="296" t="s">
        <v>213</v>
      </c>
      <c r="B1800" s="297"/>
      <c r="C1800" s="297"/>
      <c r="D1800" s="297"/>
      <c r="E1800" s="297"/>
      <c r="F1800" s="297"/>
      <c r="G1800" s="298">
        <v>7.66</v>
      </c>
    </row>
    <row r="1801" spans="1:7" x14ac:dyDescent="0.2">
      <c r="A1801" s="296" t="s">
        <v>214</v>
      </c>
      <c r="B1801" s="297"/>
      <c r="C1801" s="297"/>
      <c r="D1801" s="297"/>
      <c r="E1801" s="297"/>
      <c r="F1801" s="297"/>
      <c r="G1801" s="298">
        <v>6.9</v>
      </c>
    </row>
    <row r="1802" spans="1:7" x14ac:dyDescent="0.2">
      <c r="A1802" s="296" t="s">
        <v>215</v>
      </c>
      <c r="B1802" s="297"/>
      <c r="C1802" s="297"/>
      <c r="D1802" s="297"/>
      <c r="E1802" s="297"/>
      <c r="F1802" s="297"/>
      <c r="G1802" s="299">
        <v>14.56</v>
      </c>
    </row>
    <row r="1803" spans="1:7" x14ac:dyDescent="0.2">
      <c r="A1803" s="296" t="s">
        <v>2158</v>
      </c>
      <c r="B1803" s="297"/>
      <c r="C1803" s="297"/>
      <c r="D1803" s="297"/>
      <c r="E1803" s="297"/>
      <c r="F1803" s="297"/>
      <c r="G1803" s="298">
        <v>8.8000000002235179</v>
      </c>
    </row>
    <row r="1804" spans="1:7" x14ac:dyDescent="0.2">
      <c r="A1804" s="296" t="s">
        <v>217</v>
      </c>
      <c r="B1804" s="297"/>
      <c r="C1804" s="297"/>
      <c r="D1804" s="297"/>
      <c r="E1804" s="297"/>
      <c r="F1804" s="297"/>
      <c r="G1804" s="298">
        <v>4.91</v>
      </c>
    </row>
    <row r="1805" spans="1:7" x14ac:dyDescent="0.2">
      <c r="A1805" s="296" t="s">
        <v>218</v>
      </c>
      <c r="B1805" s="297"/>
      <c r="C1805" s="297"/>
      <c r="D1805" s="297"/>
      <c r="E1805" s="297"/>
      <c r="F1805" s="297"/>
      <c r="G1805" s="298">
        <v>0</v>
      </c>
    </row>
    <row r="1806" spans="1:7" x14ac:dyDescent="0.2">
      <c r="A1806" s="296" t="s">
        <v>219</v>
      </c>
      <c r="B1806" s="297"/>
      <c r="C1806" s="297"/>
      <c r="D1806" s="297"/>
      <c r="E1806" s="297"/>
      <c r="F1806" s="297"/>
      <c r="G1806" s="298">
        <v>13.709999999999999</v>
      </c>
    </row>
    <row r="1807" spans="1:7" x14ac:dyDescent="0.2">
      <c r="A1807" s="296" t="s">
        <v>220</v>
      </c>
      <c r="B1807" s="297"/>
      <c r="C1807" s="297"/>
      <c r="D1807" s="297"/>
      <c r="E1807" s="297"/>
      <c r="F1807" s="297"/>
      <c r="G1807" s="299">
        <f>ROUND(G1802+G1806,2)</f>
        <v>28.27</v>
      </c>
    </row>
    <row r="1808" spans="1:7" x14ac:dyDescent="0.2">
      <c r="A1808" s="296" t="s">
        <v>221</v>
      </c>
      <c r="B1808" s="297"/>
      <c r="C1808" s="297"/>
      <c r="D1808" s="297"/>
      <c r="E1808" s="297"/>
      <c r="F1808" s="297"/>
      <c r="G1808" s="298">
        <v>58.85</v>
      </c>
    </row>
    <row r="1809" spans="1:7" x14ac:dyDescent="0.2">
      <c r="A1809" s="296" t="s">
        <v>222</v>
      </c>
      <c r="B1809" s="297"/>
      <c r="C1809" s="297"/>
      <c r="D1809" s="297"/>
      <c r="E1809" s="297"/>
      <c r="F1809" s="297"/>
      <c r="G1809" s="299">
        <f>ROUND(G1807*G1808,2)</f>
        <v>1663.69</v>
      </c>
    </row>
    <row r="1810" spans="1:7" x14ac:dyDescent="0.2">
      <c r="A1810" s="300"/>
      <c r="B1810" s="301"/>
      <c r="C1810" s="301"/>
      <c r="D1810" s="301"/>
      <c r="E1810" s="301"/>
      <c r="F1810" s="301"/>
      <c r="G1810" s="302"/>
    </row>
    <row r="1811" spans="1:7" x14ac:dyDescent="0.2">
      <c r="A1811" s="287" t="s">
        <v>1544</v>
      </c>
      <c r="B1811" s="288" t="s">
        <v>553</v>
      </c>
      <c r="C1811" s="288"/>
      <c r="D1811" s="288"/>
      <c r="E1811" s="288"/>
      <c r="F1811" s="288"/>
      <c r="G1811" s="289"/>
    </row>
    <row r="1812" spans="1:7" ht="38.25" x14ac:dyDescent="0.2">
      <c r="A1812" s="287" t="s">
        <v>52</v>
      </c>
      <c r="B1812" s="290" t="s">
        <v>53</v>
      </c>
      <c r="C1812" s="291" t="s">
        <v>207</v>
      </c>
      <c r="D1812" s="291" t="s">
        <v>37</v>
      </c>
      <c r="E1812" s="292"/>
      <c r="F1812" s="283"/>
      <c r="G1812" s="293"/>
    </row>
    <row r="1813" spans="1:7" ht="25.5" x14ac:dyDescent="0.2">
      <c r="A1813" s="294" t="s">
        <v>240</v>
      </c>
      <c r="B1813" s="284" t="s">
        <v>241</v>
      </c>
      <c r="C1813" s="295" t="s">
        <v>207</v>
      </c>
      <c r="D1813" s="295" t="s">
        <v>37</v>
      </c>
      <c r="E1813" s="292">
        <v>0.5</v>
      </c>
      <c r="F1813" s="283">
        <v>19.309999999999999</v>
      </c>
      <c r="G1813" s="293">
        <v>9.66</v>
      </c>
    </row>
    <row r="1814" spans="1:7" ht="25.5" x14ac:dyDescent="0.2">
      <c r="A1814" s="294">
        <v>4509</v>
      </c>
      <c r="B1814" s="284" t="s">
        <v>242</v>
      </c>
      <c r="C1814" s="295" t="s">
        <v>224</v>
      </c>
      <c r="D1814" s="295" t="s">
        <v>40</v>
      </c>
      <c r="E1814" s="292">
        <v>3.2082999999999999</v>
      </c>
      <c r="F1814" s="283">
        <v>4.13</v>
      </c>
      <c r="G1814" s="293">
        <v>13.25</v>
      </c>
    </row>
    <row r="1815" spans="1:7" ht="51" x14ac:dyDescent="0.2">
      <c r="A1815" s="294">
        <v>4813</v>
      </c>
      <c r="B1815" s="284" t="s">
        <v>243</v>
      </c>
      <c r="C1815" s="295" t="s">
        <v>224</v>
      </c>
      <c r="D1815" s="295" t="s">
        <v>37</v>
      </c>
      <c r="E1815" s="292">
        <v>1</v>
      </c>
      <c r="F1815" s="283">
        <v>400</v>
      </c>
      <c r="G1815" s="293">
        <v>400</v>
      </c>
    </row>
    <row r="1816" spans="1:7" ht="25.5" x14ac:dyDescent="0.2">
      <c r="A1816" s="294">
        <v>5065</v>
      </c>
      <c r="B1816" s="284" t="s">
        <v>244</v>
      </c>
      <c r="C1816" s="295" t="s">
        <v>224</v>
      </c>
      <c r="D1816" s="295" t="s">
        <v>39</v>
      </c>
      <c r="E1816" s="292">
        <v>1.1299999999999999E-2</v>
      </c>
      <c r="F1816" s="283">
        <v>21.53</v>
      </c>
      <c r="G1816" s="293">
        <v>0.24</v>
      </c>
    </row>
    <row r="1817" spans="1:7" ht="25.5" x14ac:dyDescent="0.2">
      <c r="A1817" s="294">
        <v>5069</v>
      </c>
      <c r="B1817" s="284" t="s">
        <v>245</v>
      </c>
      <c r="C1817" s="295" t="s">
        <v>224</v>
      </c>
      <c r="D1817" s="295" t="s">
        <v>39</v>
      </c>
      <c r="E1817" s="292">
        <v>1.32E-2</v>
      </c>
      <c r="F1817" s="283">
        <v>11.54</v>
      </c>
      <c r="G1817" s="293">
        <v>0.15</v>
      </c>
    </row>
    <row r="1818" spans="1:7" ht="25.5" x14ac:dyDescent="0.2">
      <c r="A1818" s="294" t="s">
        <v>230</v>
      </c>
      <c r="B1818" s="284" t="s">
        <v>231</v>
      </c>
      <c r="C1818" s="295" t="s">
        <v>207</v>
      </c>
      <c r="D1818" s="295" t="s">
        <v>210</v>
      </c>
      <c r="E1818" s="292">
        <v>0.37290000000000001</v>
      </c>
      <c r="F1818" s="283">
        <v>21.08</v>
      </c>
      <c r="G1818" s="293">
        <v>7.86</v>
      </c>
    </row>
    <row r="1819" spans="1:7" ht="25.5" x14ac:dyDescent="0.2">
      <c r="A1819" s="294" t="s">
        <v>246</v>
      </c>
      <c r="B1819" s="284" t="s">
        <v>247</v>
      </c>
      <c r="C1819" s="295" t="s">
        <v>207</v>
      </c>
      <c r="D1819" s="295" t="s">
        <v>210</v>
      </c>
      <c r="E1819" s="292">
        <v>1.1186</v>
      </c>
      <c r="F1819" s="283">
        <v>19.41</v>
      </c>
      <c r="G1819" s="293">
        <v>21.71</v>
      </c>
    </row>
    <row r="1820" spans="1:7" x14ac:dyDescent="0.2">
      <c r="A1820" s="296" t="s">
        <v>213</v>
      </c>
      <c r="B1820" s="297"/>
      <c r="C1820" s="297"/>
      <c r="D1820" s="297"/>
      <c r="E1820" s="297"/>
      <c r="F1820" s="297"/>
      <c r="G1820" s="298">
        <v>18.77</v>
      </c>
    </row>
    <row r="1821" spans="1:7" x14ac:dyDescent="0.2">
      <c r="A1821" s="296" t="s">
        <v>214</v>
      </c>
      <c r="B1821" s="297"/>
      <c r="C1821" s="297"/>
      <c r="D1821" s="297"/>
      <c r="E1821" s="297"/>
      <c r="F1821" s="297"/>
      <c r="G1821" s="298">
        <v>434.11</v>
      </c>
    </row>
    <row r="1822" spans="1:7" x14ac:dyDescent="0.2">
      <c r="A1822" s="296" t="s">
        <v>215</v>
      </c>
      <c r="B1822" s="297"/>
      <c r="C1822" s="297"/>
      <c r="D1822" s="297"/>
      <c r="E1822" s="297"/>
      <c r="F1822" s="297"/>
      <c r="G1822" s="299">
        <v>452.88</v>
      </c>
    </row>
    <row r="1823" spans="1:7" x14ac:dyDescent="0.2">
      <c r="A1823" s="296" t="s">
        <v>2158</v>
      </c>
      <c r="B1823" s="297"/>
      <c r="C1823" s="297"/>
      <c r="D1823" s="297"/>
      <c r="E1823" s="297"/>
      <c r="F1823" s="297"/>
      <c r="G1823" s="298">
        <v>21.59</v>
      </c>
    </row>
    <row r="1824" spans="1:7" x14ac:dyDescent="0.2">
      <c r="A1824" s="296" t="s">
        <v>217</v>
      </c>
      <c r="B1824" s="297"/>
      <c r="C1824" s="297"/>
      <c r="D1824" s="297"/>
      <c r="E1824" s="297"/>
      <c r="F1824" s="297"/>
      <c r="G1824" s="298">
        <v>99.640000000000015</v>
      </c>
    </row>
    <row r="1825" spans="1:7" x14ac:dyDescent="0.2">
      <c r="A1825" s="296" t="s">
        <v>218</v>
      </c>
      <c r="B1825" s="297"/>
      <c r="C1825" s="297"/>
      <c r="D1825" s="297"/>
      <c r="E1825" s="297"/>
      <c r="F1825" s="297"/>
      <c r="G1825" s="298">
        <v>0</v>
      </c>
    </row>
    <row r="1826" spans="1:7" x14ac:dyDescent="0.2">
      <c r="A1826" s="296" t="s">
        <v>219</v>
      </c>
      <c r="B1826" s="297"/>
      <c r="C1826" s="297"/>
      <c r="D1826" s="297"/>
      <c r="E1826" s="297"/>
      <c r="F1826" s="297"/>
      <c r="G1826" s="298">
        <v>121.23000000000002</v>
      </c>
    </row>
    <row r="1827" spans="1:7" x14ac:dyDescent="0.2">
      <c r="A1827" s="296" t="s">
        <v>220</v>
      </c>
      <c r="B1827" s="297"/>
      <c r="C1827" s="297"/>
      <c r="D1827" s="297"/>
      <c r="E1827" s="297"/>
      <c r="F1827" s="297"/>
      <c r="G1827" s="299">
        <f>ROUND(G1822+G1826,2)</f>
        <v>574.11</v>
      </c>
    </row>
    <row r="1828" spans="1:7" x14ac:dyDescent="0.2">
      <c r="A1828" s="296" t="s">
        <v>221</v>
      </c>
      <c r="B1828" s="297"/>
      <c r="C1828" s="297"/>
      <c r="D1828" s="297"/>
      <c r="E1828" s="297"/>
      <c r="F1828" s="297"/>
      <c r="G1828" s="298">
        <v>16.8</v>
      </c>
    </row>
    <row r="1829" spans="1:7" x14ac:dyDescent="0.2">
      <c r="A1829" s="296" t="s">
        <v>222</v>
      </c>
      <c r="B1829" s="297"/>
      <c r="C1829" s="297"/>
      <c r="D1829" s="297"/>
      <c r="E1829" s="297"/>
      <c r="F1829" s="297"/>
      <c r="G1829" s="299">
        <f>ROUND(G1827*G1828,2)</f>
        <v>9645.0499999999993</v>
      </c>
    </row>
    <row r="1830" spans="1:7" x14ac:dyDescent="0.2">
      <c r="A1830" s="300"/>
      <c r="B1830" s="301"/>
      <c r="C1830" s="301"/>
      <c r="D1830" s="301"/>
      <c r="E1830" s="301"/>
      <c r="F1830" s="301"/>
      <c r="G1830" s="302"/>
    </row>
    <row r="1831" spans="1:7" ht="38.25" x14ac:dyDescent="0.2">
      <c r="A1831" s="287" t="s">
        <v>554</v>
      </c>
      <c r="B1831" s="290" t="s">
        <v>555</v>
      </c>
      <c r="C1831" s="291" t="s">
        <v>207</v>
      </c>
      <c r="D1831" s="291" t="s">
        <v>37</v>
      </c>
      <c r="E1831" s="292"/>
      <c r="F1831" s="283"/>
      <c r="G1831" s="293"/>
    </row>
    <row r="1832" spans="1:7" ht="38.25" x14ac:dyDescent="0.2">
      <c r="A1832" s="294">
        <v>44073</v>
      </c>
      <c r="B1832" s="284" t="s">
        <v>1075</v>
      </c>
      <c r="C1832" s="295" t="s">
        <v>224</v>
      </c>
      <c r="D1832" s="295" t="s">
        <v>40</v>
      </c>
      <c r="E1832" s="292">
        <v>1.2749999999999999</v>
      </c>
      <c r="F1832" s="283">
        <v>0.88</v>
      </c>
      <c r="G1832" s="293">
        <v>1.1200000000000001</v>
      </c>
    </row>
    <row r="1833" spans="1:7" ht="25.5" x14ac:dyDescent="0.2">
      <c r="A1833" s="294" t="s">
        <v>1361</v>
      </c>
      <c r="B1833" s="284" t="s">
        <v>1362</v>
      </c>
      <c r="C1833" s="295" t="s">
        <v>207</v>
      </c>
      <c r="D1833" s="295" t="s">
        <v>210</v>
      </c>
      <c r="E1833" s="292">
        <v>10.069900000000001</v>
      </c>
      <c r="F1833" s="283">
        <v>20.55</v>
      </c>
      <c r="G1833" s="293">
        <v>206.92</v>
      </c>
    </row>
    <row r="1834" spans="1:7" ht="25.5" x14ac:dyDescent="0.2">
      <c r="A1834" s="294" t="s">
        <v>1363</v>
      </c>
      <c r="B1834" s="284" t="s">
        <v>1364</v>
      </c>
      <c r="C1834" s="295" t="s">
        <v>207</v>
      </c>
      <c r="D1834" s="295" t="s">
        <v>210</v>
      </c>
      <c r="E1834" s="292">
        <v>2.5175000000000001</v>
      </c>
      <c r="F1834" s="283">
        <v>21.86</v>
      </c>
      <c r="G1834" s="293">
        <v>55.04</v>
      </c>
    </row>
    <row r="1835" spans="1:7" ht="51" x14ac:dyDescent="0.2">
      <c r="A1835" s="294" t="s">
        <v>1365</v>
      </c>
      <c r="B1835" s="284" t="s">
        <v>1366</v>
      </c>
      <c r="C1835" s="295" t="s">
        <v>224</v>
      </c>
      <c r="D1835" s="295" t="s">
        <v>35</v>
      </c>
      <c r="E1835" s="292">
        <v>6.2725</v>
      </c>
      <c r="F1835" s="283">
        <v>0.28999999999999998</v>
      </c>
      <c r="G1835" s="293">
        <v>1.82</v>
      </c>
    </row>
    <row r="1836" spans="1:7" ht="25.5" x14ac:dyDescent="0.2">
      <c r="A1836" s="294" t="s">
        <v>1367</v>
      </c>
      <c r="B1836" s="284" t="s">
        <v>1368</v>
      </c>
      <c r="C1836" s="295" t="s">
        <v>224</v>
      </c>
      <c r="D1836" s="295" t="s">
        <v>39</v>
      </c>
      <c r="E1836" s="292">
        <v>1.5054000000000001</v>
      </c>
      <c r="F1836" s="283">
        <v>43.32</v>
      </c>
      <c r="G1836" s="293">
        <v>65.209999999999994</v>
      </c>
    </row>
    <row r="1837" spans="1:7" ht="38.25" x14ac:dyDescent="0.2">
      <c r="A1837" s="294" t="s">
        <v>1369</v>
      </c>
      <c r="B1837" s="284" t="s">
        <v>1370</v>
      </c>
      <c r="C1837" s="295" t="s">
        <v>224</v>
      </c>
      <c r="D1837" s="295" t="s">
        <v>37</v>
      </c>
      <c r="E1837" s="292">
        <v>1.3</v>
      </c>
      <c r="F1837" s="283">
        <v>237.69</v>
      </c>
      <c r="G1837" s="293">
        <v>309</v>
      </c>
    </row>
    <row r="1838" spans="1:7" ht="38.25" x14ac:dyDescent="0.2">
      <c r="A1838" s="294" t="s">
        <v>1371</v>
      </c>
      <c r="B1838" s="284" t="s">
        <v>1372</v>
      </c>
      <c r="C1838" s="295" t="s">
        <v>224</v>
      </c>
      <c r="D1838" s="295" t="s">
        <v>1373</v>
      </c>
      <c r="E1838" s="292">
        <v>2.1249500000000001</v>
      </c>
      <c r="F1838" s="283">
        <v>43.95</v>
      </c>
      <c r="G1838" s="293">
        <v>93.39</v>
      </c>
    </row>
    <row r="1839" spans="1:7" x14ac:dyDescent="0.2">
      <c r="A1839" s="294" t="s">
        <v>1374</v>
      </c>
      <c r="B1839" s="284" t="s">
        <v>1375</v>
      </c>
      <c r="C1839" s="295" t="s">
        <v>224</v>
      </c>
      <c r="D1839" s="295" t="s">
        <v>39</v>
      </c>
      <c r="E1839" s="292">
        <v>2.4834999999999998</v>
      </c>
      <c r="F1839" s="283">
        <v>35.700000000000003</v>
      </c>
      <c r="G1839" s="293">
        <v>88.66</v>
      </c>
    </row>
    <row r="1840" spans="1:7" x14ac:dyDescent="0.2">
      <c r="A1840" s="296" t="s">
        <v>213</v>
      </c>
      <c r="B1840" s="297"/>
      <c r="C1840" s="297"/>
      <c r="D1840" s="297"/>
      <c r="E1840" s="297"/>
      <c r="F1840" s="297"/>
      <c r="G1840" s="298">
        <v>145.03</v>
      </c>
    </row>
    <row r="1841" spans="1:7" x14ac:dyDescent="0.2">
      <c r="A1841" s="296" t="s">
        <v>214</v>
      </c>
      <c r="B1841" s="297"/>
      <c r="C1841" s="297"/>
      <c r="D1841" s="297"/>
      <c r="E1841" s="297"/>
      <c r="F1841" s="297"/>
      <c r="G1841" s="298">
        <v>676.14</v>
      </c>
    </row>
    <row r="1842" spans="1:7" x14ac:dyDescent="0.2">
      <c r="A1842" s="296" t="s">
        <v>215</v>
      </c>
      <c r="B1842" s="297"/>
      <c r="C1842" s="297"/>
      <c r="D1842" s="297"/>
      <c r="E1842" s="297"/>
      <c r="F1842" s="297"/>
      <c r="G1842" s="299">
        <v>821.17</v>
      </c>
    </row>
    <row r="1843" spans="1:7" x14ac:dyDescent="0.2">
      <c r="A1843" s="296" t="s">
        <v>2158</v>
      </c>
      <c r="B1843" s="297"/>
      <c r="C1843" s="297"/>
      <c r="D1843" s="297"/>
      <c r="E1843" s="297"/>
      <c r="F1843" s="297"/>
      <c r="G1843" s="298">
        <v>166.79</v>
      </c>
    </row>
    <row r="1844" spans="1:7" x14ac:dyDescent="0.2">
      <c r="A1844" s="296" t="s">
        <v>217</v>
      </c>
      <c r="B1844" s="297"/>
      <c r="C1844" s="297"/>
      <c r="D1844" s="297"/>
      <c r="E1844" s="297"/>
      <c r="F1844" s="297"/>
      <c r="G1844" s="298">
        <v>207.47000000000011</v>
      </c>
    </row>
    <row r="1845" spans="1:7" x14ac:dyDescent="0.2">
      <c r="A1845" s="296" t="s">
        <v>218</v>
      </c>
      <c r="B1845" s="297"/>
      <c r="C1845" s="297"/>
      <c r="D1845" s="297"/>
      <c r="E1845" s="297"/>
      <c r="F1845" s="297"/>
      <c r="G1845" s="298">
        <v>0</v>
      </c>
    </row>
    <row r="1846" spans="1:7" x14ac:dyDescent="0.2">
      <c r="A1846" s="296" t="s">
        <v>219</v>
      </c>
      <c r="B1846" s="297"/>
      <c r="C1846" s="297"/>
      <c r="D1846" s="297"/>
      <c r="E1846" s="297"/>
      <c r="F1846" s="297"/>
      <c r="G1846" s="298">
        <v>374.2600000000001</v>
      </c>
    </row>
    <row r="1847" spans="1:7" x14ac:dyDescent="0.2">
      <c r="A1847" s="296" t="s">
        <v>220</v>
      </c>
      <c r="B1847" s="297"/>
      <c r="C1847" s="297"/>
      <c r="D1847" s="297"/>
      <c r="E1847" s="297"/>
      <c r="F1847" s="297"/>
      <c r="G1847" s="299">
        <f>ROUND(G1842+G1846,2)</f>
        <v>1195.43</v>
      </c>
    </row>
    <row r="1848" spans="1:7" x14ac:dyDescent="0.2">
      <c r="A1848" s="296" t="s">
        <v>221</v>
      </c>
      <c r="B1848" s="297"/>
      <c r="C1848" s="297"/>
      <c r="D1848" s="297"/>
      <c r="E1848" s="297"/>
      <c r="F1848" s="297"/>
      <c r="G1848" s="298">
        <v>54.56</v>
      </c>
    </row>
    <row r="1849" spans="1:7" x14ac:dyDescent="0.2">
      <c r="A1849" s="296" t="s">
        <v>222</v>
      </c>
      <c r="B1849" s="297"/>
      <c r="C1849" s="297"/>
      <c r="D1849" s="297"/>
      <c r="E1849" s="297"/>
      <c r="F1849" s="297"/>
      <c r="G1849" s="299">
        <f>ROUND(G1847*G1848,2)</f>
        <v>65222.66</v>
      </c>
    </row>
    <row r="1850" spans="1:7" x14ac:dyDescent="0.2">
      <c r="A1850" s="300"/>
      <c r="B1850" s="301"/>
      <c r="C1850" s="301"/>
      <c r="D1850" s="301"/>
      <c r="E1850" s="301"/>
      <c r="F1850" s="301"/>
      <c r="G1850" s="302"/>
    </row>
    <row r="1851" spans="1:7" ht="25.5" x14ac:dyDescent="0.2">
      <c r="A1851" s="287" t="s">
        <v>1667</v>
      </c>
      <c r="B1851" s="290" t="s">
        <v>1668</v>
      </c>
      <c r="C1851" s="291" t="s">
        <v>207</v>
      </c>
      <c r="D1851" s="291" t="s">
        <v>35</v>
      </c>
      <c r="E1851" s="292"/>
      <c r="F1851" s="283"/>
      <c r="G1851" s="293"/>
    </row>
    <row r="1852" spans="1:7" x14ac:dyDescent="0.2">
      <c r="A1852" s="294" t="s">
        <v>288</v>
      </c>
      <c r="B1852" s="284" t="s">
        <v>289</v>
      </c>
      <c r="C1852" s="295" t="s">
        <v>207</v>
      </c>
      <c r="D1852" s="295" t="s">
        <v>210</v>
      </c>
      <c r="E1852" s="292">
        <v>0.15</v>
      </c>
      <c r="F1852" s="283">
        <v>21.66</v>
      </c>
      <c r="G1852" s="293">
        <v>3.25</v>
      </c>
    </row>
    <row r="1853" spans="1:7" ht="25.5" x14ac:dyDescent="0.2">
      <c r="A1853" s="294" t="s">
        <v>1778</v>
      </c>
      <c r="B1853" s="284" t="s">
        <v>1779</v>
      </c>
      <c r="C1853" s="295" t="s">
        <v>224</v>
      </c>
      <c r="D1853" s="295" t="s">
        <v>35</v>
      </c>
      <c r="E1853" s="292">
        <v>6</v>
      </c>
      <c r="F1853" s="283">
        <v>0.05</v>
      </c>
      <c r="G1853" s="293">
        <v>0.3</v>
      </c>
    </row>
    <row r="1854" spans="1:7" ht="38.25" x14ac:dyDescent="0.2">
      <c r="A1854" s="294" t="s">
        <v>1780</v>
      </c>
      <c r="B1854" s="284" t="s">
        <v>1781</v>
      </c>
      <c r="C1854" s="295" t="s">
        <v>224</v>
      </c>
      <c r="D1854" s="295" t="s">
        <v>35</v>
      </c>
      <c r="E1854" s="292">
        <v>1</v>
      </c>
      <c r="F1854" s="283">
        <v>265</v>
      </c>
      <c r="G1854" s="293">
        <v>265</v>
      </c>
    </row>
    <row r="1855" spans="1:7" x14ac:dyDescent="0.2">
      <c r="A1855" s="296" t="s">
        <v>213</v>
      </c>
      <c r="B1855" s="297"/>
      <c r="C1855" s="297"/>
      <c r="D1855" s="297"/>
      <c r="E1855" s="297"/>
      <c r="F1855" s="297"/>
      <c r="G1855" s="298">
        <v>1.86</v>
      </c>
    </row>
    <row r="1856" spans="1:7" x14ac:dyDescent="0.2">
      <c r="A1856" s="296" t="s">
        <v>214</v>
      </c>
      <c r="B1856" s="297"/>
      <c r="C1856" s="297"/>
      <c r="D1856" s="297"/>
      <c r="E1856" s="297"/>
      <c r="F1856" s="297"/>
      <c r="G1856" s="298">
        <v>266.69</v>
      </c>
    </row>
    <row r="1857" spans="1:7" x14ac:dyDescent="0.2">
      <c r="A1857" s="296" t="s">
        <v>215</v>
      </c>
      <c r="B1857" s="297"/>
      <c r="C1857" s="297"/>
      <c r="D1857" s="297"/>
      <c r="E1857" s="297"/>
      <c r="F1857" s="297"/>
      <c r="G1857" s="299">
        <v>268.55</v>
      </c>
    </row>
    <row r="1858" spans="1:7" x14ac:dyDescent="0.2">
      <c r="A1858" s="296" t="s">
        <v>2158</v>
      </c>
      <c r="B1858" s="297"/>
      <c r="C1858" s="297"/>
      <c r="D1858" s="297"/>
      <c r="E1858" s="297"/>
      <c r="F1858" s="297"/>
      <c r="G1858" s="298">
        <v>2.13</v>
      </c>
    </row>
    <row r="1859" spans="1:7" x14ac:dyDescent="0.2">
      <c r="A1859" s="296" t="s">
        <v>217</v>
      </c>
      <c r="B1859" s="297"/>
      <c r="C1859" s="297"/>
      <c r="D1859" s="297"/>
      <c r="E1859" s="297"/>
      <c r="F1859" s="297"/>
      <c r="G1859" s="298">
        <v>56.849999999776486</v>
      </c>
    </row>
    <row r="1860" spans="1:7" x14ac:dyDescent="0.2">
      <c r="A1860" s="296" t="s">
        <v>218</v>
      </c>
      <c r="B1860" s="297"/>
      <c r="C1860" s="297"/>
      <c r="D1860" s="297"/>
      <c r="E1860" s="297"/>
      <c r="F1860" s="297"/>
      <c r="G1860" s="298">
        <v>0</v>
      </c>
    </row>
    <row r="1861" spans="1:7" x14ac:dyDescent="0.2">
      <c r="A1861" s="296" t="s">
        <v>219</v>
      </c>
      <c r="B1861" s="297"/>
      <c r="C1861" s="297"/>
      <c r="D1861" s="297"/>
      <c r="E1861" s="297"/>
      <c r="F1861" s="297"/>
      <c r="G1861" s="298">
        <v>58.979999999999961</v>
      </c>
    </row>
    <row r="1862" spans="1:7" x14ac:dyDescent="0.2">
      <c r="A1862" s="296" t="s">
        <v>220</v>
      </c>
      <c r="B1862" s="297"/>
      <c r="C1862" s="297"/>
      <c r="D1862" s="297"/>
      <c r="E1862" s="297"/>
      <c r="F1862" s="297"/>
      <c r="G1862" s="299">
        <f>ROUND(G1857+G1861,2)</f>
        <v>327.52999999999997</v>
      </c>
    </row>
    <row r="1863" spans="1:7" x14ac:dyDescent="0.2">
      <c r="A1863" s="296" t="s">
        <v>221</v>
      </c>
      <c r="B1863" s="297"/>
      <c r="C1863" s="297"/>
      <c r="D1863" s="297"/>
      <c r="E1863" s="297"/>
      <c r="F1863" s="297"/>
      <c r="G1863" s="298">
        <v>82</v>
      </c>
    </row>
    <row r="1864" spans="1:7" x14ac:dyDescent="0.2">
      <c r="A1864" s="296" t="s">
        <v>222</v>
      </c>
      <c r="B1864" s="297"/>
      <c r="C1864" s="297"/>
      <c r="D1864" s="297"/>
      <c r="E1864" s="297"/>
      <c r="F1864" s="297"/>
      <c r="G1864" s="299">
        <f>ROUND(G1862*G1863,2)</f>
        <v>26857.46</v>
      </c>
    </row>
    <row r="1865" spans="1:7" x14ac:dyDescent="0.2">
      <c r="A1865" s="300"/>
      <c r="B1865" s="301"/>
      <c r="C1865" s="301"/>
      <c r="D1865" s="301"/>
      <c r="E1865" s="301"/>
      <c r="F1865" s="301"/>
      <c r="G1865" s="302"/>
    </row>
    <row r="1866" spans="1:7" x14ac:dyDescent="0.2">
      <c r="A1866" s="287" t="s">
        <v>1959</v>
      </c>
      <c r="B1866" s="288" t="s">
        <v>1646</v>
      </c>
      <c r="C1866" s="288"/>
      <c r="D1866" s="288"/>
      <c r="E1866" s="288"/>
      <c r="F1866" s="288"/>
      <c r="G1866" s="289"/>
    </row>
    <row r="1867" spans="1:7" ht="63.75" x14ac:dyDescent="0.2">
      <c r="A1867" s="287" t="s">
        <v>1647</v>
      </c>
      <c r="B1867" s="290" t="s">
        <v>1648</v>
      </c>
      <c r="C1867" s="291" t="s">
        <v>207</v>
      </c>
      <c r="D1867" s="291" t="s">
        <v>35</v>
      </c>
      <c r="E1867" s="292"/>
      <c r="F1867" s="283"/>
      <c r="G1867" s="293"/>
    </row>
    <row r="1868" spans="1:7" ht="25.5" x14ac:dyDescent="0.2">
      <c r="A1868" s="294">
        <v>12714</v>
      </c>
      <c r="B1868" s="284" t="s">
        <v>1723</v>
      </c>
      <c r="C1868" s="295" t="s">
        <v>224</v>
      </c>
      <c r="D1868" s="295" t="s">
        <v>35</v>
      </c>
      <c r="E1868" s="292">
        <v>1</v>
      </c>
      <c r="F1868" s="283">
        <v>5.48</v>
      </c>
      <c r="G1868" s="293">
        <v>5.48</v>
      </c>
    </row>
    <row r="1869" spans="1:7" ht="38.25" x14ac:dyDescent="0.2">
      <c r="A1869" s="294">
        <v>12732</v>
      </c>
      <c r="B1869" s="284" t="s">
        <v>1724</v>
      </c>
      <c r="C1869" s="295" t="s">
        <v>224</v>
      </c>
      <c r="D1869" s="295" t="s">
        <v>35</v>
      </c>
      <c r="E1869" s="292">
        <v>2.8E-3</v>
      </c>
      <c r="F1869" s="283">
        <v>308.60000000000002</v>
      </c>
      <c r="G1869" s="293">
        <v>0.86</v>
      </c>
    </row>
    <row r="1870" spans="1:7" x14ac:dyDescent="0.2">
      <c r="A1870" s="294">
        <v>38383</v>
      </c>
      <c r="B1870" s="284" t="s">
        <v>309</v>
      </c>
      <c r="C1870" s="295" t="s">
        <v>224</v>
      </c>
      <c r="D1870" s="295" t="s">
        <v>35</v>
      </c>
      <c r="E1870" s="292">
        <v>8.1000000000000003E-2</v>
      </c>
      <c r="F1870" s="283">
        <v>2.38</v>
      </c>
      <c r="G1870" s="293">
        <v>0.19</v>
      </c>
    </row>
    <row r="1871" spans="1:7" ht="25.5" x14ac:dyDescent="0.2">
      <c r="A1871" s="294">
        <v>39897</v>
      </c>
      <c r="B1871" s="284" t="s">
        <v>1725</v>
      </c>
      <c r="C1871" s="295" t="s">
        <v>224</v>
      </c>
      <c r="D1871" s="295" t="s">
        <v>35</v>
      </c>
      <c r="E1871" s="292">
        <v>6.9999999999999999E-4</v>
      </c>
      <c r="F1871" s="283">
        <v>56.57</v>
      </c>
      <c r="G1871" s="293">
        <v>0.04</v>
      </c>
    </row>
    <row r="1872" spans="1:7" ht="38.25" x14ac:dyDescent="0.2">
      <c r="A1872" s="294" t="s">
        <v>310</v>
      </c>
      <c r="B1872" s="284" t="s">
        <v>311</v>
      </c>
      <c r="C1872" s="295" t="s">
        <v>207</v>
      </c>
      <c r="D1872" s="295" t="s">
        <v>210</v>
      </c>
      <c r="E1872" s="292">
        <v>0.24279999999999999</v>
      </c>
      <c r="F1872" s="283">
        <v>20.07</v>
      </c>
      <c r="G1872" s="293">
        <v>4.87</v>
      </c>
    </row>
    <row r="1873" spans="1:7" ht="25.5" x14ac:dyDescent="0.2">
      <c r="A1873" s="294" t="s">
        <v>312</v>
      </c>
      <c r="B1873" s="284" t="s">
        <v>313</v>
      </c>
      <c r="C1873" s="295" t="s">
        <v>207</v>
      </c>
      <c r="D1873" s="295" t="s">
        <v>210</v>
      </c>
      <c r="E1873" s="292">
        <v>0.24279999999999999</v>
      </c>
      <c r="F1873" s="283">
        <v>23.53</v>
      </c>
      <c r="G1873" s="293">
        <v>5.71</v>
      </c>
    </row>
    <row r="1874" spans="1:7" x14ac:dyDescent="0.2">
      <c r="A1874" s="296" t="s">
        <v>213</v>
      </c>
      <c r="B1874" s="297"/>
      <c r="C1874" s="297"/>
      <c r="D1874" s="297"/>
      <c r="E1874" s="297"/>
      <c r="F1874" s="297"/>
      <c r="G1874" s="298">
        <v>6.34</v>
      </c>
    </row>
    <row r="1875" spans="1:7" x14ac:dyDescent="0.2">
      <c r="A1875" s="296" t="s">
        <v>214</v>
      </c>
      <c r="B1875" s="297"/>
      <c r="C1875" s="297"/>
      <c r="D1875" s="297"/>
      <c r="E1875" s="297"/>
      <c r="F1875" s="297"/>
      <c r="G1875" s="298">
        <v>10.82</v>
      </c>
    </row>
    <row r="1876" spans="1:7" x14ac:dyDescent="0.2">
      <c r="A1876" s="296" t="s">
        <v>215</v>
      </c>
      <c r="B1876" s="297"/>
      <c r="C1876" s="297"/>
      <c r="D1876" s="297"/>
      <c r="E1876" s="297"/>
      <c r="F1876" s="297"/>
      <c r="G1876" s="299">
        <v>17.16</v>
      </c>
    </row>
    <row r="1877" spans="1:7" x14ac:dyDescent="0.2">
      <c r="A1877" s="296" t="s">
        <v>2158</v>
      </c>
      <c r="B1877" s="297"/>
      <c r="C1877" s="297"/>
      <c r="D1877" s="297"/>
      <c r="E1877" s="297"/>
      <c r="F1877" s="297"/>
      <c r="G1877" s="298">
        <v>7.29</v>
      </c>
    </row>
    <row r="1878" spans="1:7" x14ac:dyDescent="0.2">
      <c r="A1878" s="296" t="s">
        <v>217</v>
      </c>
      <c r="B1878" s="297"/>
      <c r="C1878" s="297"/>
      <c r="D1878" s="297"/>
      <c r="E1878" s="297"/>
      <c r="F1878" s="297"/>
      <c r="G1878" s="298">
        <v>5.14</v>
      </c>
    </row>
    <row r="1879" spans="1:7" x14ac:dyDescent="0.2">
      <c r="A1879" s="296" t="s">
        <v>218</v>
      </c>
      <c r="B1879" s="297"/>
      <c r="C1879" s="297"/>
      <c r="D1879" s="297"/>
      <c r="E1879" s="297"/>
      <c r="F1879" s="297"/>
      <c r="G1879" s="298">
        <v>0</v>
      </c>
    </row>
    <row r="1880" spans="1:7" x14ac:dyDescent="0.2">
      <c r="A1880" s="296" t="s">
        <v>219</v>
      </c>
      <c r="B1880" s="297"/>
      <c r="C1880" s="297"/>
      <c r="D1880" s="297"/>
      <c r="E1880" s="297"/>
      <c r="F1880" s="297"/>
      <c r="G1880" s="298">
        <v>12.43</v>
      </c>
    </row>
    <row r="1881" spans="1:7" x14ac:dyDescent="0.2">
      <c r="A1881" s="296" t="s">
        <v>220</v>
      </c>
      <c r="B1881" s="297"/>
      <c r="C1881" s="297"/>
      <c r="D1881" s="297"/>
      <c r="E1881" s="297"/>
      <c r="F1881" s="297"/>
      <c r="G1881" s="299">
        <f>ROUND(G1876+G1880,2)</f>
        <v>29.59</v>
      </c>
    </row>
    <row r="1882" spans="1:7" x14ac:dyDescent="0.2">
      <c r="A1882" s="296" t="s">
        <v>221</v>
      </c>
      <c r="B1882" s="297"/>
      <c r="C1882" s="297"/>
      <c r="D1882" s="297"/>
      <c r="E1882" s="297"/>
      <c r="F1882" s="297"/>
      <c r="G1882" s="298">
        <v>6</v>
      </c>
    </row>
    <row r="1883" spans="1:7" x14ac:dyDescent="0.2">
      <c r="A1883" s="296" t="s">
        <v>222</v>
      </c>
      <c r="B1883" s="297"/>
      <c r="C1883" s="297"/>
      <c r="D1883" s="297"/>
      <c r="E1883" s="297"/>
      <c r="F1883" s="297"/>
      <c r="G1883" s="299">
        <f>ROUND(G1881*G1882,2)</f>
        <v>177.54</v>
      </c>
    </row>
    <row r="1884" spans="1:7" x14ac:dyDescent="0.2">
      <c r="A1884" s="300"/>
      <c r="B1884" s="301"/>
      <c r="C1884" s="301"/>
      <c r="D1884" s="301"/>
      <c r="E1884" s="301"/>
      <c r="F1884" s="301"/>
      <c r="G1884" s="302"/>
    </row>
    <row r="1885" spans="1:7" ht="63.75" x14ac:dyDescent="0.2">
      <c r="A1885" s="287" t="s">
        <v>1649</v>
      </c>
      <c r="B1885" s="290" t="s">
        <v>1650</v>
      </c>
      <c r="C1885" s="291" t="s">
        <v>207</v>
      </c>
      <c r="D1885" s="291" t="s">
        <v>40</v>
      </c>
      <c r="E1885" s="292"/>
      <c r="F1885" s="283"/>
      <c r="G1885" s="293"/>
    </row>
    <row r="1886" spans="1:7" ht="38.25" x14ac:dyDescent="0.2">
      <c r="A1886" s="294">
        <v>39747</v>
      </c>
      <c r="B1886" s="284" t="s">
        <v>1726</v>
      </c>
      <c r="C1886" s="295" t="s">
        <v>224</v>
      </c>
      <c r="D1886" s="295" t="s">
        <v>40</v>
      </c>
      <c r="E1886" s="292">
        <v>1.0225</v>
      </c>
      <c r="F1886" s="283">
        <v>50.53</v>
      </c>
      <c r="G1886" s="293">
        <v>51.67</v>
      </c>
    </row>
    <row r="1887" spans="1:7" ht="38.25" x14ac:dyDescent="0.2">
      <c r="A1887" s="294" t="s">
        <v>310</v>
      </c>
      <c r="B1887" s="284" t="s">
        <v>311</v>
      </c>
      <c r="C1887" s="295" t="s">
        <v>207</v>
      </c>
      <c r="D1887" s="295" t="s">
        <v>210</v>
      </c>
      <c r="E1887" s="292">
        <v>0.29089999999999999</v>
      </c>
      <c r="F1887" s="283">
        <v>20.07</v>
      </c>
      <c r="G1887" s="293">
        <v>5.84</v>
      </c>
    </row>
    <row r="1888" spans="1:7" ht="25.5" x14ac:dyDescent="0.2">
      <c r="A1888" s="294" t="s">
        <v>312</v>
      </c>
      <c r="B1888" s="284" t="s">
        <v>313</v>
      </c>
      <c r="C1888" s="295" t="s">
        <v>207</v>
      </c>
      <c r="D1888" s="295" t="s">
        <v>210</v>
      </c>
      <c r="E1888" s="292">
        <v>0.29089999999999999</v>
      </c>
      <c r="F1888" s="283">
        <v>23.53</v>
      </c>
      <c r="G1888" s="293">
        <v>6.85</v>
      </c>
    </row>
    <row r="1889" spans="1:7" x14ac:dyDescent="0.2">
      <c r="A1889" s="296" t="s">
        <v>213</v>
      </c>
      <c r="B1889" s="297"/>
      <c r="C1889" s="297"/>
      <c r="D1889" s="297"/>
      <c r="E1889" s="297"/>
      <c r="F1889" s="297"/>
      <c r="G1889" s="298">
        <v>7.6</v>
      </c>
    </row>
    <row r="1890" spans="1:7" x14ac:dyDescent="0.2">
      <c r="A1890" s="296" t="s">
        <v>214</v>
      </c>
      <c r="B1890" s="297"/>
      <c r="C1890" s="297"/>
      <c r="D1890" s="297"/>
      <c r="E1890" s="297"/>
      <c r="F1890" s="297"/>
      <c r="G1890" s="298">
        <v>56.749999999999993</v>
      </c>
    </row>
    <row r="1891" spans="1:7" x14ac:dyDescent="0.2">
      <c r="A1891" s="296" t="s">
        <v>215</v>
      </c>
      <c r="B1891" s="297"/>
      <c r="C1891" s="297"/>
      <c r="D1891" s="297"/>
      <c r="E1891" s="297"/>
      <c r="F1891" s="297"/>
      <c r="G1891" s="299">
        <v>64.349999999999994</v>
      </c>
    </row>
    <row r="1892" spans="1:7" x14ac:dyDescent="0.2">
      <c r="A1892" s="296" t="s">
        <v>2158</v>
      </c>
      <c r="B1892" s="297"/>
      <c r="C1892" s="297"/>
      <c r="D1892" s="297"/>
      <c r="E1892" s="297"/>
      <c r="F1892" s="297"/>
      <c r="G1892" s="298">
        <v>8.74</v>
      </c>
    </row>
    <row r="1893" spans="1:7" x14ac:dyDescent="0.2">
      <c r="A1893" s="296" t="s">
        <v>217</v>
      </c>
      <c r="B1893" s="297"/>
      <c r="C1893" s="297"/>
      <c r="D1893" s="297"/>
      <c r="E1893" s="297"/>
      <c r="F1893" s="297"/>
      <c r="G1893" s="298">
        <v>15.350000000000003</v>
      </c>
    </row>
    <row r="1894" spans="1:7" x14ac:dyDescent="0.2">
      <c r="A1894" s="296" t="s">
        <v>218</v>
      </c>
      <c r="B1894" s="297"/>
      <c r="C1894" s="297"/>
      <c r="D1894" s="297"/>
      <c r="E1894" s="297"/>
      <c r="F1894" s="297"/>
      <c r="G1894" s="298">
        <v>0</v>
      </c>
    </row>
    <row r="1895" spans="1:7" x14ac:dyDescent="0.2">
      <c r="A1895" s="296" t="s">
        <v>219</v>
      </c>
      <c r="B1895" s="297"/>
      <c r="C1895" s="297"/>
      <c r="D1895" s="297"/>
      <c r="E1895" s="297"/>
      <c r="F1895" s="297"/>
      <c r="G1895" s="298">
        <v>24.090000000000003</v>
      </c>
    </row>
    <row r="1896" spans="1:7" x14ac:dyDescent="0.2">
      <c r="A1896" s="296" t="s">
        <v>220</v>
      </c>
      <c r="B1896" s="297"/>
      <c r="C1896" s="297"/>
      <c r="D1896" s="297"/>
      <c r="E1896" s="297"/>
      <c r="F1896" s="297"/>
      <c r="G1896" s="299">
        <f>ROUND(G1891+G1895,2)</f>
        <v>88.44</v>
      </c>
    </row>
    <row r="1897" spans="1:7" x14ac:dyDescent="0.2">
      <c r="A1897" s="296" t="s">
        <v>221</v>
      </c>
      <c r="B1897" s="297"/>
      <c r="C1897" s="297"/>
      <c r="D1897" s="297"/>
      <c r="E1897" s="297"/>
      <c r="F1897" s="297"/>
      <c r="G1897" s="298">
        <v>26</v>
      </c>
    </row>
    <row r="1898" spans="1:7" x14ac:dyDescent="0.2">
      <c r="A1898" s="296" t="s">
        <v>222</v>
      </c>
      <c r="B1898" s="297"/>
      <c r="C1898" s="297"/>
      <c r="D1898" s="297"/>
      <c r="E1898" s="297"/>
      <c r="F1898" s="297"/>
      <c r="G1898" s="299">
        <f>ROUND(G1896*G1897,2)</f>
        <v>2299.44</v>
      </c>
    </row>
    <row r="1899" spans="1:7" x14ac:dyDescent="0.2">
      <c r="A1899" s="300"/>
      <c r="B1899" s="301"/>
      <c r="C1899" s="301"/>
      <c r="D1899" s="301"/>
      <c r="E1899" s="301"/>
      <c r="F1899" s="301"/>
      <c r="G1899" s="302"/>
    </row>
    <row r="1900" spans="1:7" ht="38.25" x14ac:dyDescent="0.2">
      <c r="A1900" s="287" t="s">
        <v>1651</v>
      </c>
      <c r="B1900" s="290" t="s">
        <v>1652</v>
      </c>
      <c r="C1900" s="291" t="s">
        <v>207</v>
      </c>
      <c r="D1900" s="291" t="s">
        <v>35</v>
      </c>
      <c r="E1900" s="292"/>
      <c r="F1900" s="283"/>
      <c r="G1900" s="293"/>
    </row>
    <row r="1901" spans="1:7" ht="25.5" x14ac:dyDescent="0.2">
      <c r="A1901" s="294">
        <v>3148</v>
      </c>
      <c r="B1901" s="284" t="s">
        <v>1228</v>
      </c>
      <c r="C1901" s="295" t="s">
        <v>224</v>
      </c>
      <c r="D1901" s="295" t="s">
        <v>35</v>
      </c>
      <c r="E1901" s="292">
        <v>8.3999999999999995E-3</v>
      </c>
      <c r="F1901" s="283">
        <v>10.91</v>
      </c>
      <c r="G1901" s="293">
        <v>0.09</v>
      </c>
    </row>
    <row r="1902" spans="1:7" ht="38.25" x14ac:dyDescent="0.2">
      <c r="A1902" s="294" t="s">
        <v>310</v>
      </c>
      <c r="B1902" s="284" t="s">
        <v>311</v>
      </c>
      <c r="C1902" s="295" t="s">
        <v>207</v>
      </c>
      <c r="D1902" s="295" t="s">
        <v>210</v>
      </c>
      <c r="E1902" s="292">
        <v>7.1900000000000006E-2</v>
      </c>
      <c r="F1902" s="283">
        <v>20.07</v>
      </c>
      <c r="G1902" s="293">
        <v>1.44</v>
      </c>
    </row>
    <row r="1903" spans="1:7" ht="25.5" x14ac:dyDescent="0.2">
      <c r="A1903" s="294" t="s">
        <v>312</v>
      </c>
      <c r="B1903" s="284" t="s">
        <v>313</v>
      </c>
      <c r="C1903" s="295" t="s">
        <v>207</v>
      </c>
      <c r="D1903" s="295" t="s">
        <v>210</v>
      </c>
      <c r="E1903" s="292">
        <v>7.1900000000000006E-2</v>
      </c>
      <c r="F1903" s="283">
        <v>23.53</v>
      </c>
      <c r="G1903" s="293">
        <v>1.69</v>
      </c>
    </row>
    <row r="1904" spans="1:7" ht="63.75" x14ac:dyDescent="0.2">
      <c r="A1904" s="294" t="s">
        <v>1727</v>
      </c>
      <c r="B1904" s="284" t="s">
        <v>1728</v>
      </c>
      <c r="C1904" s="295" t="s">
        <v>224</v>
      </c>
      <c r="D1904" s="295" t="s">
        <v>35</v>
      </c>
      <c r="E1904" s="292">
        <v>1</v>
      </c>
      <c r="F1904" s="283">
        <v>94.6</v>
      </c>
      <c r="G1904" s="293">
        <v>94.6</v>
      </c>
    </row>
    <row r="1905" spans="1:7" x14ac:dyDescent="0.2">
      <c r="A1905" s="296" t="s">
        <v>213</v>
      </c>
      <c r="B1905" s="297"/>
      <c r="C1905" s="297"/>
      <c r="D1905" s="297"/>
      <c r="E1905" s="297"/>
      <c r="F1905" s="297"/>
      <c r="G1905" s="298">
        <v>1.88</v>
      </c>
    </row>
    <row r="1906" spans="1:7" x14ac:dyDescent="0.2">
      <c r="A1906" s="296" t="s">
        <v>214</v>
      </c>
      <c r="B1906" s="297"/>
      <c r="C1906" s="297"/>
      <c r="D1906" s="297"/>
      <c r="E1906" s="297"/>
      <c r="F1906" s="297"/>
      <c r="G1906" s="298">
        <v>95.95</v>
      </c>
    </row>
    <row r="1907" spans="1:7" x14ac:dyDescent="0.2">
      <c r="A1907" s="296" t="s">
        <v>215</v>
      </c>
      <c r="B1907" s="297"/>
      <c r="C1907" s="297"/>
      <c r="D1907" s="297"/>
      <c r="E1907" s="297"/>
      <c r="F1907" s="297"/>
      <c r="G1907" s="299">
        <v>97.83</v>
      </c>
    </row>
    <row r="1908" spans="1:7" x14ac:dyDescent="0.2">
      <c r="A1908" s="296" t="s">
        <v>2158</v>
      </c>
      <c r="B1908" s="297"/>
      <c r="C1908" s="297"/>
      <c r="D1908" s="297"/>
      <c r="E1908" s="297"/>
      <c r="F1908" s="297"/>
      <c r="G1908" s="298">
        <v>2.16</v>
      </c>
    </row>
    <row r="1909" spans="1:7" x14ac:dyDescent="0.2">
      <c r="A1909" s="296" t="s">
        <v>217</v>
      </c>
      <c r="B1909" s="297"/>
      <c r="C1909" s="297"/>
      <c r="D1909" s="297"/>
      <c r="E1909" s="297"/>
      <c r="F1909" s="297"/>
      <c r="G1909" s="298">
        <v>20.990000000223517</v>
      </c>
    </row>
    <row r="1910" spans="1:7" x14ac:dyDescent="0.2">
      <c r="A1910" s="296" t="s">
        <v>218</v>
      </c>
      <c r="B1910" s="297"/>
      <c r="C1910" s="297"/>
      <c r="D1910" s="297"/>
      <c r="E1910" s="297"/>
      <c r="F1910" s="297"/>
      <c r="G1910" s="298">
        <v>0</v>
      </c>
    </row>
    <row r="1911" spans="1:7" x14ac:dyDescent="0.2">
      <c r="A1911" s="296" t="s">
        <v>219</v>
      </c>
      <c r="B1911" s="297"/>
      <c r="C1911" s="297"/>
      <c r="D1911" s="297"/>
      <c r="E1911" s="297"/>
      <c r="F1911" s="297"/>
      <c r="G1911" s="298">
        <v>23.150000000000006</v>
      </c>
    </row>
    <row r="1912" spans="1:7" x14ac:dyDescent="0.2">
      <c r="A1912" s="296" t="s">
        <v>220</v>
      </c>
      <c r="B1912" s="297"/>
      <c r="C1912" s="297"/>
      <c r="D1912" s="297"/>
      <c r="E1912" s="297"/>
      <c r="F1912" s="297"/>
      <c r="G1912" s="299">
        <f>ROUND(G1907+G1911,2)</f>
        <v>120.98</v>
      </c>
    </row>
    <row r="1913" spans="1:7" x14ac:dyDescent="0.2">
      <c r="A1913" s="296" t="s">
        <v>221</v>
      </c>
      <c r="B1913" s="297"/>
      <c r="C1913" s="297"/>
      <c r="D1913" s="297"/>
      <c r="E1913" s="297"/>
      <c r="F1913" s="297"/>
      <c r="G1913" s="298">
        <v>2</v>
      </c>
    </row>
    <row r="1914" spans="1:7" x14ac:dyDescent="0.2">
      <c r="A1914" s="296" t="s">
        <v>222</v>
      </c>
      <c r="B1914" s="297"/>
      <c r="C1914" s="297"/>
      <c r="D1914" s="297"/>
      <c r="E1914" s="297"/>
      <c r="F1914" s="297"/>
      <c r="G1914" s="299">
        <f>ROUND(G1912*G1913,2)</f>
        <v>241.96</v>
      </c>
    </row>
    <row r="1915" spans="1:7" ht="12.75" customHeight="1" x14ac:dyDescent="0.2">
      <c r="A1915" s="238" t="s">
        <v>2095</v>
      </c>
      <c r="B1915" s="239"/>
      <c r="C1915" s="239"/>
      <c r="D1915" s="239"/>
      <c r="E1915" s="239"/>
      <c r="F1915" s="239"/>
      <c r="G1915" s="240"/>
    </row>
    <row r="1916" spans="1:7" ht="26.25" customHeight="1" x14ac:dyDescent="0.2">
      <c r="A1916" s="287" t="s">
        <v>1653</v>
      </c>
      <c r="B1916" s="290" t="s">
        <v>1654</v>
      </c>
      <c r="C1916" s="291" t="s">
        <v>207</v>
      </c>
      <c r="D1916" s="291" t="s">
        <v>35</v>
      </c>
      <c r="E1916" s="292"/>
      <c r="F1916" s="283"/>
      <c r="G1916" s="293"/>
    </row>
    <row r="1917" spans="1:7" x14ac:dyDescent="0.2">
      <c r="A1917" s="294">
        <v>1106</v>
      </c>
      <c r="B1917" s="284" t="s">
        <v>397</v>
      </c>
      <c r="C1917" s="295" t="s">
        <v>224</v>
      </c>
      <c r="D1917" s="295" t="s">
        <v>39</v>
      </c>
      <c r="E1917" s="292">
        <v>52.58</v>
      </c>
      <c r="F1917" s="283">
        <v>1.1399999999999999</v>
      </c>
      <c r="G1917" s="293">
        <v>59.94</v>
      </c>
    </row>
    <row r="1918" spans="1:7" ht="51" x14ac:dyDescent="0.2">
      <c r="A1918" s="294">
        <v>1347</v>
      </c>
      <c r="B1918" s="284" t="s">
        <v>398</v>
      </c>
      <c r="C1918" s="295" t="s">
        <v>224</v>
      </c>
      <c r="D1918" s="295" t="s">
        <v>37</v>
      </c>
      <c r="E1918" s="292">
        <v>0.85</v>
      </c>
      <c r="F1918" s="283">
        <v>50.75</v>
      </c>
      <c r="G1918" s="293">
        <v>43.14</v>
      </c>
    </row>
    <row r="1919" spans="1:7" x14ac:dyDescent="0.2">
      <c r="A1919" s="294">
        <v>1379</v>
      </c>
      <c r="B1919" s="284" t="s">
        <v>379</v>
      </c>
      <c r="C1919" s="295" t="s">
        <v>224</v>
      </c>
      <c r="D1919" s="295" t="s">
        <v>39</v>
      </c>
      <c r="E1919" s="292">
        <v>154.04</v>
      </c>
      <c r="F1919" s="283">
        <v>0.67</v>
      </c>
      <c r="G1919" s="293">
        <v>103.21</v>
      </c>
    </row>
    <row r="1920" spans="1:7" x14ac:dyDescent="0.2">
      <c r="A1920" s="294">
        <v>34</v>
      </c>
      <c r="B1920" s="284" t="s">
        <v>399</v>
      </c>
      <c r="C1920" s="295" t="s">
        <v>224</v>
      </c>
      <c r="D1920" s="295" t="s">
        <v>39</v>
      </c>
      <c r="E1920" s="292">
        <v>3.05</v>
      </c>
      <c r="F1920" s="283">
        <v>6.23</v>
      </c>
      <c r="G1920" s="293">
        <v>19</v>
      </c>
    </row>
    <row r="1921" spans="1:7" ht="25.5" x14ac:dyDescent="0.2">
      <c r="A1921" s="294">
        <v>43059</v>
      </c>
      <c r="B1921" s="284" t="s">
        <v>1231</v>
      </c>
      <c r="C1921" s="295" t="s">
        <v>224</v>
      </c>
      <c r="D1921" s="295" t="s">
        <v>39</v>
      </c>
      <c r="E1921" s="292">
        <v>7.62</v>
      </c>
      <c r="F1921" s="283">
        <v>5.9</v>
      </c>
      <c r="G1921" s="293">
        <v>44.96</v>
      </c>
    </row>
    <row r="1922" spans="1:7" ht="38.25" x14ac:dyDescent="0.2">
      <c r="A1922" s="294">
        <v>43132</v>
      </c>
      <c r="B1922" s="284" t="s">
        <v>279</v>
      </c>
      <c r="C1922" s="295" t="s">
        <v>224</v>
      </c>
      <c r="D1922" s="295" t="s">
        <v>39</v>
      </c>
      <c r="E1922" s="292">
        <v>0.32</v>
      </c>
      <c r="F1922" s="283">
        <v>21.66</v>
      </c>
      <c r="G1922" s="293">
        <v>6.93</v>
      </c>
    </row>
    <row r="1923" spans="1:7" ht="25.5" x14ac:dyDescent="0.2">
      <c r="A1923" s="294">
        <v>5061</v>
      </c>
      <c r="B1923" s="284" t="s">
        <v>225</v>
      </c>
      <c r="C1923" s="295" t="s">
        <v>224</v>
      </c>
      <c r="D1923" s="295" t="s">
        <v>39</v>
      </c>
      <c r="E1923" s="292">
        <v>0.52</v>
      </c>
      <c r="F1923" s="283">
        <v>11.13</v>
      </c>
      <c r="G1923" s="293">
        <v>5.79</v>
      </c>
    </row>
    <row r="1924" spans="1:7" ht="25.5" x14ac:dyDescent="0.2">
      <c r="A1924" s="294" t="s">
        <v>280</v>
      </c>
      <c r="B1924" s="284" t="s">
        <v>281</v>
      </c>
      <c r="C1924" s="295" t="s">
        <v>207</v>
      </c>
      <c r="D1924" s="295" t="s">
        <v>210</v>
      </c>
      <c r="E1924" s="292">
        <v>0.93</v>
      </c>
      <c r="F1924" s="283">
        <v>20.55</v>
      </c>
      <c r="G1924" s="293">
        <v>19.11</v>
      </c>
    </row>
    <row r="1925" spans="1:7" ht="25.5" x14ac:dyDescent="0.2">
      <c r="A1925" s="294" t="s">
        <v>228</v>
      </c>
      <c r="B1925" s="284" t="s">
        <v>229</v>
      </c>
      <c r="C1925" s="295" t="s">
        <v>207</v>
      </c>
      <c r="D1925" s="295" t="s">
        <v>210</v>
      </c>
      <c r="E1925" s="292">
        <v>5.18</v>
      </c>
      <c r="F1925" s="283">
        <v>20.12</v>
      </c>
      <c r="G1925" s="293">
        <v>104.24</v>
      </c>
    </row>
    <row r="1926" spans="1:7" x14ac:dyDescent="0.2">
      <c r="A1926" s="294" t="s">
        <v>282</v>
      </c>
      <c r="B1926" s="284" t="s">
        <v>283</v>
      </c>
      <c r="C1926" s="295" t="s">
        <v>207</v>
      </c>
      <c r="D1926" s="295" t="s">
        <v>210</v>
      </c>
      <c r="E1926" s="292">
        <v>0.93</v>
      </c>
      <c r="F1926" s="283">
        <v>21.54</v>
      </c>
      <c r="G1926" s="293">
        <v>20.03</v>
      </c>
    </row>
    <row r="1927" spans="1:7" ht="38.25" x14ac:dyDescent="0.2">
      <c r="A1927" s="294" t="s">
        <v>310</v>
      </c>
      <c r="B1927" s="284" t="s">
        <v>311</v>
      </c>
      <c r="C1927" s="295" t="s">
        <v>207</v>
      </c>
      <c r="D1927" s="295" t="s">
        <v>210</v>
      </c>
      <c r="E1927" s="292">
        <v>2.64</v>
      </c>
      <c r="F1927" s="283">
        <v>20.07</v>
      </c>
      <c r="G1927" s="293">
        <v>52.99</v>
      </c>
    </row>
    <row r="1928" spans="1:7" ht="25.5" x14ac:dyDescent="0.2">
      <c r="A1928" s="294" t="s">
        <v>260</v>
      </c>
      <c r="B1928" s="284" t="s">
        <v>261</v>
      </c>
      <c r="C1928" s="295" t="s">
        <v>207</v>
      </c>
      <c r="D1928" s="295" t="s">
        <v>210</v>
      </c>
      <c r="E1928" s="292">
        <v>5.18</v>
      </c>
      <c r="F1928" s="283">
        <v>21.12</v>
      </c>
      <c r="G1928" s="293">
        <v>109.4</v>
      </c>
    </row>
    <row r="1929" spans="1:7" ht="25.5" x14ac:dyDescent="0.2">
      <c r="A1929" s="294" t="s">
        <v>312</v>
      </c>
      <c r="B1929" s="284" t="s">
        <v>313</v>
      </c>
      <c r="C1929" s="295" t="s">
        <v>207</v>
      </c>
      <c r="D1929" s="295" t="s">
        <v>210</v>
      </c>
      <c r="E1929" s="292">
        <v>2.64</v>
      </c>
      <c r="F1929" s="283">
        <v>23.53</v>
      </c>
      <c r="G1929" s="293">
        <v>62.12</v>
      </c>
    </row>
    <row r="1930" spans="1:7" x14ac:dyDescent="0.2">
      <c r="A1930" s="294" t="s">
        <v>288</v>
      </c>
      <c r="B1930" s="284" t="s">
        <v>289</v>
      </c>
      <c r="C1930" s="295" t="s">
        <v>207</v>
      </c>
      <c r="D1930" s="295" t="s">
        <v>210</v>
      </c>
      <c r="E1930" s="292">
        <v>21.29</v>
      </c>
      <c r="F1930" s="283">
        <v>21.66</v>
      </c>
      <c r="G1930" s="293">
        <v>461.07</v>
      </c>
    </row>
    <row r="1931" spans="1:7" x14ac:dyDescent="0.2">
      <c r="A1931" s="294" t="s">
        <v>403</v>
      </c>
      <c r="B1931" s="284" t="s">
        <v>404</v>
      </c>
      <c r="C1931" s="295" t="s">
        <v>207</v>
      </c>
      <c r="D1931" s="295" t="s">
        <v>210</v>
      </c>
      <c r="E1931" s="292">
        <v>3.76</v>
      </c>
      <c r="F1931" s="283">
        <v>23.33</v>
      </c>
      <c r="G1931" s="293">
        <v>87.72</v>
      </c>
    </row>
    <row r="1932" spans="1:7" ht="25.5" x14ac:dyDescent="0.2">
      <c r="A1932" s="294" t="s">
        <v>246</v>
      </c>
      <c r="B1932" s="284" t="s">
        <v>247</v>
      </c>
      <c r="C1932" s="295" t="s">
        <v>207</v>
      </c>
      <c r="D1932" s="295" t="s">
        <v>210</v>
      </c>
      <c r="E1932" s="292">
        <v>30.94</v>
      </c>
      <c r="F1932" s="283">
        <v>19.41</v>
      </c>
      <c r="G1932" s="293">
        <v>600.61</v>
      </c>
    </row>
    <row r="1933" spans="1:7" ht="25.5" x14ac:dyDescent="0.2">
      <c r="A1933" s="294" t="s">
        <v>1729</v>
      </c>
      <c r="B1933" s="284" t="s">
        <v>1730</v>
      </c>
      <c r="C1933" s="295" t="s">
        <v>224</v>
      </c>
      <c r="D1933" s="295" t="s">
        <v>35</v>
      </c>
      <c r="E1933" s="292">
        <v>2</v>
      </c>
      <c r="F1933" s="283">
        <v>1076.3800000000001</v>
      </c>
      <c r="G1933" s="293">
        <v>2152.7600000000002</v>
      </c>
    </row>
    <row r="1934" spans="1:7" x14ac:dyDescent="0.2">
      <c r="A1934" s="294" t="s">
        <v>1232</v>
      </c>
      <c r="B1934" s="284" t="s">
        <v>1233</v>
      </c>
      <c r="C1934" s="295" t="s">
        <v>224</v>
      </c>
      <c r="D1934" s="295" t="s">
        <v>39</v>
      </c>
      <c r="E1934" s="292">
        <v>5.38</v>
      </c>
      <c r="F1934" s="283">
        <v>2.29</v>
      </c>
      <c r="G1934" s="293">
        <v>12.32</v>
      </c>
    </row>
    <row r="1935" spans="1:7" ht="25.5" x14ac:dyDescent="0.2">
      <c r="A1935" s="294" t="s">
        <v>380</v>
      </c>
      <c r="B1935" s="284" t="s">
        <v>381</v>
      </c>
      <c r="C1935" s="295" t="s">
        <v>224</v>
      </c>
      <c r="D1935" s="295" t="s">
        <v>38</v>
      </c>
      <c r="E1935" s="292">
        <v>0.57699999999999996</v>
      </c>
      <c r="F1935" s="283">
        <v>170</v>
      </c>
      <c r="G1935" s="293">
        <v>98.09</v>
      </c>
    </row>
    <row r="1936" spans="1:7" x14ac:dyDescent="0.2">
      <c r="A1936" s="294" t="s">
        <v>1234</v>
      </c>
      <c r="B1936" s="284" t="s">
        <v>1235</v>
      </c>
      <c r="C1936" s="295" t="s">
        <v>224</v>
      </c>
      <c r="D1936" s="295" t="s">
        <v>38</v>
      </c>
      <c r="E1936" s="292">
        <v>0.313</v>
      </c>
      <c r="F1936" s="283">
        <v>154.13</v>
      </c>
      <c r="G1936" s="293">
        <v>48.24</v>
      </c>
    </row>
    <row r="1937" spans="1:7" ht="25.5" x14ac:dyDescent="0.2">
      <c r="A1937" s="294" t="s">
        <v>1236</v>
      </c>
      <c r="B1937" s="284" t="s">
        <v>1237</v>
      </c>
      <c r="C1937" s="295" t="s">
        <v>224</v>
      </c>
      <c r="D1937" s="295" t="s">
        <v>35</v>
      </c>
      <c r="E1937" s="292">
        <v>70.72</v>
      </c>
      <c r="F1937" s="283">
        <v>3.42</v>
      </c>
      <c r="G1937" s="293">
        <v>241.86</v>
      </c>
    </row>
    <row r="1938" spans="1:7" x14ac:dyDescent="0.2">
      <c r="A1938" s="294" t="s">
        <v>262</v>
      </c>
      <c r="B1938" s="284" t="s">
        <v>263</v>
      </c>
      <c r="C1938" s="295" t="s">
        <v>224</v>
      </c>
      <c r="D1938" s="295" t="s">
        <v>37</v>
      </c>
      <c r="E1938" s="292">
        <v>0.26</v>
      </c>
      <c r="F1938" s="283">
        <v>110.92</v>
      </c>
      <c r="G1938" s="293">
        <v>28.84</v>
      </c>
    </row>
    <row r="1939" spans="1:7" ht="25.5" x14ac:dyDescent="0.2">
      <c r="A1939" s="294" t="s">
        <v>1238</v>
      </c>
      <c r="B1939" s="284" t="s">
        <v>1239</v>
      </c>
      <c r="C1939" s="295" t="s">
        <v>224</v>
      </c>
      <c r="D1939" s="295" t="s">
        <v>37</v>
      </c>
      <c r="E1939" s="292">
        <v>2.25</v>
      </c>
      <c r="F1939" s="283">
        <v>978.18</v>
      </c>
      <c r="G1939" s="293">
        <v>2200.91</v>
      </c>
    </row>
    <row r="1940" spans="1:7" ht="38.25" x14ac:dyDescent="0.2">
      <c r="A1940" s="294" t="s">
        <v>1731</v>
      </c>
      <c r="B1940" s="284" t="s">
        <v>1732</v>
      </c>
      <c r="C1940" s="295" t="s">
        <v>224</v>
      </c>
      <c r="D1940" s="295" t="s">
        <v>35</v>
      </c>
      <c r="E1940" s="292">
        <v>2</v>
      </c>
      <c r="F1940" s="283">
        <v>11.3</v>
      </c>
      <c r="G1940" s="293">
        <v>22.6</v>
      </c>
    </row>
    <row r="1941" spans="1:7" ht="38.25" x14ac:dyDescent="0.2">
      <c r="A1941" s="294" t="s">
        <v>1733</v>
      </c>
      <c r="B1941" s="284" t="s">
        <v>1734</v>
      </c>
      <c r="C1941" s="295" t="s">
        <v>224</v>
      </c>
      <c r="D1941" s="295" t="s">
        <v>35</v>
      </c>
      <c r="E1941" s="292">
        <v>2</v>
      </c>
      <c r="F1941" s="283">
        <v>84.05</v>
      </c>
      <c r="G1941" s="293">
        <v>168.1</v>
      </c>
    </row>
    <row r="1942" spans="1:7" x14ac:dyDescent="0.2">
      <c r="A1942" s="294" t="s">
        <v>1735</v>
      </c>
      <c r="B1942" s="284" t="s">
        <v>1736</v>
      </c>
      <c r="C1942" s="295" t="s">
        <v>224</v>
      </c>
      <c r="D1942" s="295" t="s">
        <v>35</v>
      </c>
      <c r="E1942" s="292">
        <v>1</v>
      </c>
      <c r="F1942" s="283">
        <v>22.5</v>
      </c>
      <c r="G1942" s="293">
        <v>22.5</v>
      </c>
    </row>
    <row r="1943" spans="1:7" ht="25.5" x14ac:dyDescent="0.2">
      <c r="A1943" s="294" t="s">
        <v>1737</v>
      </c>
      <c r="B1943" s="284" t="s">
        <v>1738</v>
      </c>
      <c r="C1943" s="295" t="s">
        <v>224</v>
      </c>
      <c r="D1943" s="295" t="s">
        <v>40</v>
      </c>
      <c r="E1943" s="292">
        <v>0.4</v>
      </c>
      <c r="F1943" s="283">
        <v>58.24</v>
      </c>
      <c r="G1943" s="293">
        <v>23.3</v>
      </c>
    </row>
    <row r="1944" spans="1:7" ht="25.5" x14ac:dyDescent="0.2">
      <c r="A1944" s="294" t="s">
        <v>1739</v>
      </c>
      <c r="B1944" s="284" t="s">
        <v>1740</v>
      </c>
      <c r="C1944" s="295" t="s">
        <v>224</v>
      </c>
      <c r="D1944" s="295" t="s">
        <v>40</v>
      </c>
      <c r="E1944" s="292">
        <v>2</v>
      </c>
      <c r="F1944" s="283">
        <v>80.739999999999995</v>
      </c>
      <c r="G1944" s="293">
        <v>161.47999999999999</v>
      </c>
    </row>
    <row r="1945" spans="1:7" ht="25.5" x14ac:dyDescent="0.2">
      <c r="A1945" s="294" t="s">
        <v>1741</v>
      </c>
      <c r="B1945" s="284" t="s">
        <v>1742</v>
      </c>
      <c r="C1945" s="295" t="s">
        <v>224</v>
      </c>
      <c r="D1945" s="295" t="s">
        <v>35</v>
      </c>
      <c r="E1945" s="292">
        <v>2</v>
      </c>
      <c r="F1945" s="283">
        <v>24.81</v>
      </c>
      <c r="G1945" s="293">
        <v>49.62</v>
      </c>
    </row>
    <row r="1946" spans="1:7" ht="25.5" x14ac:dyDescent="0.2">
      <c r="A1946" s="294" t="s">
        <v>1743</v>
      </c>
      <c r="B1946" s="284" t="s">
        <v>1744</v>
      </c>
      <c r="C1946" s="295" t="s">
        <v>224</v>
      </c>
      <c r="D1946" s="295" t="s">
        <v>35</v>
      </c>
      <c r="E1946" s="292">
        <v>2</v>
      </c>
      <c r="F1946" s="283">
        <v>130.41</v>
      </c>
      <c r="G1946" s="293">
        <v>260.82</v>
      </c>
    </row>
    <row r="1947" spans="1:7" ht="25.5" x14ac:dyDescent="0.2">
      <c r="A1947" s="294" t="s">
        <v>1745</v>
      </c>
      <c r="B1947" s="284" t="s">
        <v>1746</v>
      </c>
      <c r="C1947" s="295" t="s">
        <v>224</v>
      </c>
      <c r="D1947" s="295" t="s">
        <v>35</v>
      </c>
      <c r="E1947" s="292">
        <v>1</v>
      </c>
      <c r="F1947" s="283">
        <v>98.46</v>
      </c>
      <c r="G1947" s="293">
        <v>98.46</v>
      </c>
    </row>
    <row r="1948" spans="1:7" x14ac:dyDescent="0.2">
      <c r="A1948" s="294" t="s">
        <v>1240</v>
      </c>
      <c r="B1948" s="284" t="s">
        <v>1241</v>
      </c>
      <c r="C1948" s="295" t="s">
        <v>224</v>
      </c>
      <c r="D1948" s="295" t="s">
        <v>315</v>
      </c>
      <c r="E1948" s="292">
        <v>0.11</v>
      </c>
      <c r="F1948" s="283">
        <v>21.42</v>
      </c>
      <c r="G1948" s="293">
        <v>2.36</v>
      </c>
    </row>
    <row r="1949" spans="1:7" x14ac:dyDescent="0.2">
      <c r="A1949" s="296" t="s">
        <v>213</v>
      </c>
      <c r="B1949" s="297"/>
      <c r="C1949" s="297"/>
      <c r="D1949" s="297"/>
      <c r="E1949" s="297"/>
      <c r="F1949" s="297"/>
      <c r="G1949" s="298">
        <v>838.44</v>
      </c>
    </row>
    <row r="1950" spans="1:7" x14ac:dyDescent="0.2">
      <c r="A1950" s="296" t="s">
        <v>214</v>
      </c>
      <c r="B1950" s="297"/>
      <c r="C1950" s="297"/>
      <c r="D1950" s="297"/>
      <c r="E1950" s="297"/>
      <c r="F1950" s="297"/>
      <c r="G1950" s="298">
        <v>6554.0599999999995</v>
      </c>
    </row>
    <row r="1951" spans="1:7" x14ac:dyDescent="0.2">
      <c r="A1951" s="296" t="s">
        <v>215</v>
      </c>
      <c r="B1951" s="297"/>
      <c r="C1951" s="297"/>
      <c r="D1951" s="297"/>
      <c r="E1951" s="297"/>
      <c r="F1951" s="297"/>
      <c r="G1951" s="299">
        <v>7392.5</v>
      </c>
    </row>
    <row r="1952" spans="1:7" x14ac:dyDescent="0.2">
      <c r="A1952" s="296" t="s">
        <v>2158</v>
      </c>
      <c r="B1952" s="297"/>
      <c r="C1952" s="297"/>
      <c r="D1952" s="297"/>
      <c r="E1952" s="297"/>
      <c r="F1952" s="297"/>
      <c r="G1952" s="298">
        <v>964.28</v>
      </c>
    </row>
    <row r="1953" spans="1:7" x14ac:dyDescent="0.2">
      <c r="A1953" s="296" t="s">
        <v>217</v>
      </c>
      <c r="B1953" s="297"/>
      <c r="C1953" s="297"/>
      <c r="D1953" s="297"/>
      <c r="E1953" s="297"/>
      <c r="F1953" s="297"/>
      <c r="G1953" s="298">
        <v>1754.9299999997766</v>
      </c>
    </row>
    <row r="1954" spans="1:7" x14ac:dyDescent="0.2">
      <c r="A1954" s="296" t="s">
        <v>218</v>
      </c>
      <c r="B1954" s="297"/>
      <c r="C1954" s="297"/>
      <c r="D1954" s="297"/>
      <c r="E1954" s="297"/>
      <c r="F1954" s="297"/>
      <c r="G1954" s="298">
        <v>0</v>
      </c>
    </row>
    <row r="1955" spans="1:7" x14ac:dyDescent="0.2">
      <c r="A1955" s="296" t="s">
        <v>219</v>
      </c>
      <c r="B1955" s="297"/>
      <c r="C1955" s="297"/>
      <c r="D1955" s="297"/>
      <c r="E1955" s="297"/>
      <c r="F1955" s="297"/>
      <c r="G1955" s="298">
        <v>2719.2099999999991</v>
      </c>
    </row>
    <row r="1956" spans="1:7" x14ac:dyDescent="0.2">
      <c r="A1956" s="296" t="s">
        <v>220</v>
      </c>
      <c r="B1956" s="297"/>
      <c r="C1956" s="297"/>
      <c r="D1956" s="297"/>
      <c r="E1956" s="297"/>
      <c r="F1956" s="297"/>
      <c r="G1956" s="299">
        <f>ROUND(G1951+G1955,2)</f>
        <v>10111.709999999999</v>
      </c>
    </row>
    <row r="1957" spans="1:7" x14ac:dyDescent="0.2">
      <c r="A1957" s="296" t="s">
        <v>221</v>
      </c>
      <c r="B1957" s="297"/>
      <c r="C1957" s="297"/>
      <c r="D1957" s="297"/>
      <c r="E1957" s="297"/>
      <c r="F1957" s="297"/>
      <c r="G1957" s="298">
        <v>1</v>
      </c>
    </row>
    <row r="1958" spans="1:7" x14ac:dyDescent="0.2">
      <c r="A1958" s="296" t="s">
        <v>222</v>
      </c>
      <c r="B1958" s="297"/>
      <c r="C1958" s="297"/>
      <c r="D1958" s="297"/>
      <c r="E1958" s="297"/>
      <c r="F1958" s="297"/>
      <c r="G1958" s="299">
        <f>ROUND(G1956*G1957,2)</f>
        <v>10111.709999999999</v>
      </c>
    </row>
    <row r="1959" spans="1:7" x14ac:dyDescent="0.2">
      <c r="A1959" s="300"/>
      <c r="B1959" s="301"/>
      <c r="C1959" s="301"/>
      <c r="D1959" s="301"/>
      <c r="E1959" s="301"/>
      <c r="F1959" s="301"/>
      <c r="G1959" s="302"/>
    </row>
    <row r="1960" spans="1:7" x14ac:dyDescent="0.2">
      <c r="A1960" s="287" t="s">
        <v>1655</v>
      </c>
      <c r="B1960" s="290" t="s">
        <v>1656</v>
      </c>
      <c r="C1960" s="291" t="s">
        <v>207</v>
      </c>
      <c r="D1960" s="291" t="s">
        <v>35</v>
      </c>
      <c r="E1960" s="292"/>
      <c r="F1960" s="283"/>
      <c r="G1960" s="293"/>
    </row>
    <row r="1961" spans="1:7" x14ac:dyDescent="0.2">
      <c r="A1961" s="294">
        <v>1106</v>
      </c>
      <c r="B1961" s="284" t="s">
        <v>397</v>
      </c>
      <c r="C1961" s="295" t="s">
        <v>224</v>
      </c>
      <c r="D1961" s="295" t="s">
        <v>39</v>
      </c>
      <c r="E1961" s="292">
        <v>29.79</v>
      </c>
      <c r="F1961" s="283">
        <v>1.1399999999999999</v>
      </c>
      <c r="G1961" s="293">
        <v>33.96</v>
      </c>
    </row>
    <row r="1962" spans="1:7" x14ac:dyDescent="0.2">
      <c r="A1962" s="294">
        <v>1379</v>
      </c>
      <c r="B1962" s="284" t="s">
        <v>379</v>
      </c>
      <c r="C1962" s="295" t="s">
        <v>224</v>
      </c>
      <c r="D1962" s="295" t="s">
        <v>39</v>
      </c>
      <c r="E1962" s="292">
        <v>60.92</v>
      </c>
      <c r="F1962" s="283">
        <v>0.67</v>
      </c>
      <c r="G1962" s="293">
        <v>40.82</v>
      </c>
    </row>
    <row r="1963" spans="1:7" ht="25.5" x14ac:dyDescent="0.2">
      <c r="A1963" s="294">
        <v>43059</v>
      </c>
      <c r="B1963" s="284" t="s">
        <v>1231</v>
      </c>
      <c r="C1963" s="295" t="s">
        <v>224</v>
      </c>
      <c r="D1963" s="295" t="s">
        <v>39</v>
      </c>
      <c r="E1963" s="292">
        <v>4.3099999999999996</v>
      </c>
      <c r="F1963" s="283">
        <v>5.9</v>
      </c>
      <c r="G1963" s="293">
        <v>25.43</v>
      </c>
    </row>
    <row r="1964" spans="1:7" ht="38.25" x14ac:dyDescent="0.2">
      <c r="A1964" s="294">
        <v>43132</v>
      </c>
      <c r="B1964" s="284" t="s">
        <v>279</v>
      </c>
      <c r="C1964" s="295" t="s">
        <v>224</v>
      </c>
      <c r="D1964" s="295" t="s">
        <v>39</v>
      </c>
      <c r="E1964" s="292">
        <v>0.08</v>
      </c>
      <c r="F1964" s="283">
        <v>21.66</v>
      </c>
      <c r="G1964" s="293">
        <v>1.73</v>
      </c>
    </row>
    <row r="1965" spans="1:7" ht="25.5" x14ac:dyDescent="0.2">
      <c r="A1965" s="294">
        <v>5061</v>
      </c>
      <c r="B1965" s="284" t="s">
        <v>225</v>
      </c>
      <c r="C1965" s="295" t="s">
        <v>224</v>
      </c>
      <c r="D1965" s="295" t="s">
        <v>39</v>
      </c>
      <c r="E1965" s="292">
        <v>0.22</v>
      </c>
      <c r="F1965" s="283">
        <v>11.13</v>
      </c>
      <c r="G1965" s="293">
        <v>2.4500000000000002</v>
      </c>
    </row>
    <row r="1966" spans="1:7" ht="25.5" x14ac:dyDescent="0.2">
      <c r="A1966" s="294" t="s">
        <v>280</v>
      </c>
      <c r="B1966" s="284" t="s">
        <v>281</v>
      </c>
      <c r="C1966" s="295" t="s">
        <v>207</v>
      </c>
      <c r="D1966" s="295" t="s">
        <v>210</v>
      </c>
      <c r="E1966" s="292">
        <v>0.38</v>
      </c>
      <c r="F1966" s="283">
        <v>20.55</v>
      </c>
      <c r="G1966" s="293">
        <v>7.81</v>
      </c>
    </row>
    <row r="1967" spans="1:7" ht="25.5" x14ac:dyDescent="0.2">
      <c r="A1967" s="294" t="s">
        <v>228</v>
      </c>
      <c r="B1967" s="284" t="s">
        <v>229</v>
      </c>
      <c r="C1967" s="295" t="s">
        <v>207</v>
      </c>
      <c r="D1967" s="295" t="s">
        <v>210</v>
      </c>
      <c r="E1967" s="292">
        <v>1.44</v>
      </c>
      <c r="F1967" s="283">
        <v>20.12</v>
      </c>
      <c r="G1967" s="293">
        <v>28.98</v>
      </c>
    </row>
    <row r="1968" spans="1:7" x14ac:dyDescent="0.2">
      <c r="A1968" s="294" t="s">
        <v>282</v>
      </c>
      <c r="B1968" s="284" t="s">
        <v>283</v>
      </c>
      <c r="C1968" s="295" t="s">
        <v>207</v>
      </c>
      <c r="D1968" s="295" t="s">
        <v>210</v>
      </c>
      <c r="E1968" s="292">
        <v>0.38</v>
      </c>
      <c r="F1968" s="283">
        <v>21.54</v>
      </c>
      <c r="G1968" s="293">
        <v>8.19</v>
      </c>
    </row>
    <row r="1969" spans="1:7" ht="25.5" x14ac:dyDescent="0.2">
      <c r="A1969" s="294" t="s">
        <v>260</v>
      </c>
      <c r="B1969" s="284" t="s">
        <v>261</v>
      </c>
      <c r="C1969" s="295" t="s">
        <v>207</v>
      </c>
      <c r="D1969" s="295" t="s">
        <v>210</v>
      </c>
      <c r="E1969" s="292">
        <v>1.44</v>
      </c>
      <c r="F1969" s="283">
        <v>21.12</v>
      </c>
      <c r="G1969" s="293">
        <v>30.41</v>
      </c>
    </row>
    <row r="1970" spans="1:7" x14ac:dyDescent="0.2">
      <c r="A1970" s="294" t="s">
        <v>288</v>
      </c>
      <c r="B1970" s="284" t="s">
        <v>289</v>
      </c>
      <c r="C1970" s="295" t="s">
        <v>207</v>
      </c>
      <c r="D1970" s="295" t="s">
        <v>210</v>
      </c>
      <c r="E1970" s="292">
        <v>11.32</v>
      </c>
      <c r="F1970" s="283">
        <v>21.66</v>
      </c>
      <c r="G1970" s="293">
        <v>245.15</v>
      </c>
    </row>
    <row r="1971" spans="1:7" x14ac:dyDescent="0.2">
      <c r="A1971" s="294" t="s">
        <v>403</v>
      </c>
      <c r="B1971" s="284" t="s">
        <v>404</v>
      </c>
      <c r="C1971" s="295" t="s">
        <v>207</v>
      </c>
      <c r="D1971" s="295" t="s">
        <v>210</v>
      </c>
      <c r="E1971" s="292">
        <v>3.03</v>
      </c>
      <c r="F1971" s="283">
        <v>23.33</v>
      </c>
      <c r="G1971" s="293">
        <v>70.69</v>
      </c>
    </row>
    <row r="1972" spans="1:7" ht="25.5" x14ac:dyDescent="0.2">
      <c r="A1972" s="294" t="s">
        <v>246</v>
      </c>
      <c r="B1972" s="284" t="s">
        <v>247</v>
      </c>
      <c r="C1972" s="295" t="s">
        <v>207</v>
      </c>
      <c r="D1972" s="295" t="s">
        <v>210</v>
      </c>
      <c r="E1972" s="292">
        <v>15.83</v>
      </c>
      <c r="F1972" s="283">
        <v>19.41</v>
      </c>
      <c r="G1972" s="293">
        <v>307.29000000000002</v>
      </c>
    </row>
    <row r="1973" spans="1:7" x14ac:dyDescent="0.2">
      <c r="A1973" s="294" t="s">
        <v>1747</v>
      </c>
      <c r="B1973" s="284" t="s">
        <v>1748</v>
      </c>
      <c r="C1973" s="295" t="s">
        <v>1298</v>
      </c>
      <c r="D1973" s="295" t="s">
        <v>210</v>
      </c>
      <c r="E1973" s="292">
        <v>0.5</v>
      </c>
      <c r="F1973" s="283">
        <v>9.9499999999999993</v>
      </c>
      <c r="G1973" s="293">
        <v>4.9800000000000004</v>
      </c>
    </row>
    <row r="1974" spans="1:7" x14ac:dyDescent="0.2">
      <c r="A1974" s="294" t="s">
        <v>1232</v>
      </c>
      <c r="B1974" s="284" t="s">
        <v>1233</v>
      </c>
      <c r="C1974" s="295" t="s">
        <v>224</v>
      </c>
      <c r="D1974" s="295" t="s">
        <v>39</v>
      </c>
      <c r="E1974" s="292">
        <v>2.2000000000000002</v>
      </c>
      <c r="F1974" s="283">
        <v>2.29</v>
      </c>
      <c r="G1974" s="293">
        <v>5.04</v>
      </c>
    </row>
    <row r="1975" spans="1:7" ht="25.5" x14ac:dyDescent="0.2">
      <c r="A1975" s="294" t="s">
        <v>380</v>
      </c>
      <c r="B1975" s="284" t="s">
        <v>381</v>
      </c>
      <c r="C1975" s="295" t="s">
        <v>224</v>
      </c>
      <c r="D1975" s="295" t="s">
        <v>38</v>
      </c>
      <c r="E1975" s="292">
        <v>0.24299999999999999</v>
      </c>
      <c r="F1975" s="283">
        <v>170</v>
      </c>
      <c r="G1975" s="293">
        <v>41.31</v>
      </c>
    </row>
    <row r="1976" spans="1:7" x14ac:dyDescent="0.2">
      <c r="A1976" s="294" t="s">
        <v>1234</v>
      </c>
      <c r="B1976" s="284" t="s">
        <v>1235</v>
      </c>
      <c r="C1976" s="295" t="s">
        <v>224</v>
      </c>
      <c r="D1976" s="295" t="s">
        <v>38</v>
      </c>
      <c r="E1976" s="292">
        <v>0.113</v>
      </c>
      <c r="F1976" s="283">
        <v>154.13</v>
      </c>
      <c r="G1976" s="293">
        <v>17.420000000000002</v>
      </c>
    </row>
    <row r="1977" spans="1:7" x14ac:dyDescent="0.2">
      <c r="A1977" s="294" t="s">
        <v>262</v>
      </c>
      <c r="B1977" s="284" t="s">
        <v>263</v>
      </c>
      <c r="C1977" s="295" t="s">
        <v>224</v>
      </c>
      <c r="D1977" s="295" t="s">
        <v>37</v>
      </c>
      <c r="E1977" s="292">
        <v>0.87</v>
      </c>
      <c r="F1977" s="283">
        <v>110.92</v>
      </c>
      <c r="G1977" s="293">
        <v>96.5</v>
      </c>
    </row>
    <row r="1978" spans="1:7" x14ac:dyDescent="0.2">
      <c r="A1978" s="294" t="s">
        <v>1749</v>
      </c>
      <c r="B1978" s="284" t="s">
        <v>1750</v>
      </c>
      <c r="C1978" s="295" t="s">
        <v>224</v>
      </c>
      <c r="D1978" s="295" t="s">
        <v>35</v>
      </c>
      <c r="E1978" s="292">
        <v>133</v>
      </c>
      <c r="F1978" s="283">
        <v>0.69</v>
      </c>
      <c r="G1978" s="293">
        <v>91.77</v>
      </c>
    </row>
    <row r="1979" spans="1:7" ht="25.5" x14ac:dyDescent="0.2">
      <c r="A1979" s="294" t="s">
        <v>1751</v>
      </c>
      <c r="B1979" s="284" t="s">
        <v>1752</v>
      </c>
      <c r="C1979" s="295" t="s">
        <v>224</v>
      </c>
      <c r="D1979" s="295" t="s">
        <v>37</v>
      </c>
      <c r="E1979" s="292">
        <v>0.83</v>
      </c>
      <c r="F1979" s="283">
        <v>1550.99</v>
      </c>
      <c r="G1979" s="293">
        <v>1287.32</v>
      </c>
    </row>
    <row r="1980" spans="1:7" ht="25.5" x14ac:dyDescent="0.2">
      <c r="A1980" s="294" t="s">
        <v>1753</v>
      </c>
      <c r="B1980" s="284" t="s">
        <v>1754</v>
      </c>
      <c r="C1980" s="295" t="s">
        <v>224</v>
      </c>
      <c r="D1980" s="295" t="s">
        <v>35</v>
      </c>
      <c r="E1980" s="292">
        <v>1</v>
      </c>
      <c r="F1980" s="283">
        <v>32.090000000000003</v>
      </c>
      <c r="G1980" s="293">
        <v>32.090000000000003</v>
      </c>
    </row>
    <row r="1981" spans="1:7" ht="25.5" x14ac:dyDescent="0.2">
      <c r="A1981" s="294" t="s">
        <v>1755</v>
      </c>
      <c r="B1981" s="284" t="s">
        <v>1756</v>
      </c>
      <c r="C1981" s="295" t="s">
        <v>224</v>
      </c>
      <c r="D1981" s="295" t="s">
        <v>35</v>
      </c>
      <c r="E1981" s="292">
        <v>0.83</v>
      </c>
      <c r="F1981" s="283">
        <v>3.34</v>
      </c>
      <c r="G1981" s="293">
        <v>2.77</v>
      </c>
    </row>
    <row r="1982" spans="1:7" ht="63.75" x14ac:dyDescent="0.2">
      <c r="A1982" s="294" t="s">
        <v>1757</v>
      </c>
      <c r="B1982" s="284" t="s">
        <v>1758</v>
      </c>
      <c r="C1982" s="295" t="s">
        <v>224</v>
      </c>
      <c r="D1982" s="295" t="s">
        <v>315</v>
      </c>
      <c r="E1982" s="292">
        <v>0.42</v>
      </c>
      <c r="F1982" s="283">
        <v>39.44</v>
      </c>
      <c r="G1982" s="293">
        <v>16.559999999999999</v>
      </c>
    </row>
    <row r="1983" spans="1:7" ht="25.5" x14ac:dyDescent="0.2">
      <c r="A1983" s="294" t="s">
        <v>1759</v>
      </c>
      <c r="B1983" s="284" t="s">
        <v>1760</v>
      </c>
      <c r="C1983" s="295" t="s">
        <v>224</v>
      </c>
      <c r="D1983" s="295" t="s">
        <v>315</v>
      </c>
      <c r="E1983" s="292">
        <v>0.25</v>
      </c>
      <c r="F1983" s="283">
        <v>43.86</v>
      </c>
      <c r="G1983" s="293">
        <v>10.97</v>
      </c>
    </row>
    <row r="1984" spans="1:7" x14ac:dyDescent="0.2">
      <c r="A1984" s="294" t="s">
        <v>1240</v>
      </c>
      <c r="B1984" s="284" t="s">
        <v>1241</v>
      </c>
      <c r="C1984" s="295" t="s">
        <v>224</v>
      </c>
      <c r="D1984" s="295" t="s">
        <v>315</v>
      </c>
      <c r="E1984" s="292">
        <v>0.04</v>
      </c>
      <c r="F1984" s="283">
        <v>21.42</v>
      </c>
      <c r="G1984" s="293">
        <v>0.86</v>
      </c>
    </row>
    <row r="1985" spans="1:7" x14ac:dyDescent="0.2">
      <c r="A1985" s="296" t="s">
        <v>213</v>
      </c>
      <c r="B1985" s="297"/>
      <c r="C1985" s="297"/>
      <c r="D1985" s="297"/>
      <c r="E1985" s="297"/>
      <c r="F1985" s="297"/>
      <c r="G1985" s="298">
        <v>386.75</v>
      </c>
    </row>
    <row r="1986" spans="1:7" x14ac:dyDescent="0.2">
      <c r="A1986" s="296" t="s">
        <v>214</v>
      </c>
      <c r="B1986" s="297"/>
      <c r="C1986" s="297"/>
      <c r="D1986" s="297"/>
      <c r="E1986" s="297"/>
      <c r="F1986" s="297"/>
      <c r="G1986" s="298">
        <v>2023.73</v>
      </c>
    </row>
    <row r="1987" spans="1:7" x14ac:dyDescent="0.2">
      <c r="A1987" s="296" t="s">
        <v>215</v>
      </c>
      <c r="B1987" s="297"/>
      <c r="C1987" s="297"/>
      <c r="D1987" s="297"/>
      <c r="E1987" s="297"/>
      <c r="F1987" s="297"/>
      <c r="G1987" s="299">
        <v>2410.48</v>
      </c>
    </row>
    <row r="1988" spans="1:7" x14ac:dyDescent="0.2">
      <c r="A1988" s="296" t="s">
        <v>2158</v>
      </c>
      <c r="B1988" s="297"/>
      <c r="C1988" s="297"/>
      <c r="D1988" s="297"/>
      <c r="E1988" s="297"/>
      <c r="F1988" s="297"/>
      <c r="G1988" s="298">
        <v>444.8</v>
      </c>
    </row>
    <row r="1989" spans="1:7" x14ac:dyDescent="0.2">
      <c r="A1989" s="296" t="s">
        <v>217</v>
      </c>
      <c r="B1989" s="297"/>
      <c r="C1989" s="297"/>
      <c r="D1989" s="297"/>
      <c r="E1989" s="297"/>
      <c r="F1989" s="297"/>
      <c r="G1989" s="298">
        <v>599.60999999999979</v>
      </c>
    </row>
    <row r="1990" spans="1:7" x14ac:dyDescent="0.2">
      <c r="A1990" s="296" t="s">
        <v>218</v>
      </c>
      <c r="B1990" s="297"/>
      <c r="C1990" s="297"/>
      <c r="D1990" s="297"/>
      <c r="E1990" s="297"/>
      <c r="F1990" s="297"/>
      <c r="G1990" s="298">
        <v>0</v>
      </c>
    </row>
    <row r="1991" spans="1:7" x14ac:dyDescent="0.2">
      <c r="A1991" s="296" t="s">
        <v>219</v>
      </c>
      <c r="B1991" s="297"/>
      <c r="C1991" s="297"/>
      <c r="D1991" s="297"/>
      <c r="E1991" s="297"/>
      <c r="F1991" s="297"/>
      <c r="G1991" s="298">
        <v>1044.4099999999999</v>
      </c>
    </row>
    <row r="1992" spans="1:7" x14ac:dyDescent="0.2">
      <c r="A1992" s="296" t="s">
        <v>220</v>
      </c>
      <c r="B1992" s="297"/>
      <c r="C1992" s="297"/>
      <c r="D1992" s="297"/>
      <c r="E1992" s="297"/>
      <c r="F1992" s="297"/>
      <c r="G1992" s="299">
        <f>ROUND(G1987+G1991,2)</f>
        <v>3454.89</v>
      </c>
    </row>
    <row r="1993" spans="1:7" x14ac:dyDescent="0.2">
      <c r="A1993" s="296" t="s">
        <v>221</v>
      </c>
      <c r="B1993" s="297"/>
      <c r="C1993" s="297"/>
      <c r="D1993" s="297"/>
      <c r="E1993" s="297"/>
      <c r="F1993" s="297"/>
      <c r="G1993" s="298">
        <v>1</v>
      </c>
    </row>
    <row r="1994" spans="1:7" x14ac:dyDescent="0.2">
      <c r="A1994" s="296" t="s">
        <v>222</v>
      </c>
      <c r="B1994" s="297"/>
      <c r="C1994" s="297"/>
      <c r="D1994" s="297"/>
      <c r="E1994" s="297"/>
      <c r="F1994" s="297"/>
      <c r="G1994" s="299">
        <f>ROUND(G1992*G1993,2)</f>
        <v>3454.89</v>
      </c>
    </row>
    <row r="1995" spans="1:7" ht="12.75" customHeight="1" x14ac:dyDescent="0.2">
      <c r="A1995" s="238" t="s">
        <v>2096</v>
      </c>
      <c r="B1995" s="239"/>
      <c r="C1995" s="239"/>
      <c r="D1995" s="239"/>
      <c r="E1995" s="239"/>
      <c r="F1995" s="239"/>
      <c r="G1995" s="240"/>
    </row>
    <row r="1996" spans="1:7" ht="25.5" customHeight="1" x14ac:dyDescent="0.2">
      <c r="A1996" s="287" t="s">
        <v>1657</v>
      </c>
      <c r="B1996" s="290" t="s">
        <v>1658</v>
      </c>
      <c r="C1996" s="291" t="s">
        <v>207</v>
      </c>
      <c r="D1996" s="291" t="s">
        <v>35</v>
      </c>
      <c r="E1996" s="292"/>
      <c r="F1996" s="283"/>
      <c r="G1996" s="293"/>
    </row>
    <row r="1997" spans="1:7" ht="25.5" x14ac:dyDescent="0.2">
      <c r="A1997" s="294" t="s">
        <v>1761</v>
      </c>
      <c r="B1997" s="284" t="s">
        <v>1762</v>
      </c>
      <c r="C1997" s="295" t="s">
        <v>224</v>
      </c>
      <c r="D1997" s="295" t="s">
        <v>35</v>
      </c>
      <c r="E1997" s="292">
        <v>1</v>
      </c>
      <c r="F1997" s="283">
        <v>1894.75</v>
      </c>
      <c r="G1997" s="293">
        <v>1894.75</v>
      </c>
    </row>
    <row r="1998" spans="1:7" x14ac:dyDescent="0.2">
      <c r="A1998" s="296" t="s">
        <v>213</v>
      </c>
      <c r="B1998" s="297"/>
      <c r="C1998" s="297"/>
      <c r="D1998" s="297"/>
      <c r="E1998" s="297"/>
      <c r="F1998" s="297"/>
      <c r="G1998" s="298">
        <v>0</v>
      </c>
    </row>
    <row r="1999" spans="1:7" x14ac:dyDescent="0.2">
      <c r="A1999" s="296" t="s">
        <v>214</v>
      </c>
      <c r="B1999" s="297"/>
      <c r="C1999" s="297"/>
      <c r="D1999" s="297"/>
      <c r="E1999" s="297"/>
      <c r="F1999" s="297"/>
      <c r="G1999" s="298">
        <v>1894.75</v>
      </c>
    </row>
    <row r="2000" spans="1:7" x14ac:dyDescent="0.2">
      <c r="A2000" s="296" t="s">
        <v>215</v>
      </c>
      <c r="B2000" s="297"/>
      <c r="C2000" s="297"/>
      <c r="D2000" s="297"/>
      <c r="E2000" s="297"/>
      <c r="F2000" s="297"/>
      <c r="G2000" s="299">
        <v>1894.75</v>
      </c>
    </row>
    <row r="2001" spans="1:7" x14ac:dyDescent="0.2">
      <c r="A2001" s="296" t="s">
        <v>2158</v>
      </c>
      <c r="B2001" s="297"/>
      <c r="C2001" s="297"/>
      <c r="D2001" s="297"/>
      <c r="E2001" s="297"/>
      <c r="F2001" s="297"/>
      <c r="G2001" s="298">
        <v>0</v>
      </c>
    </row>
    <row r="2002" spans="1:7" x14ac:dyDescent="0.2">
      <c r="A2002" s="296" t="s">
        <v>217</v>
      </c>
      <c r="B2002" s="297"/>
      <c r="C2002" s="297"/>
      <c r="D2002" s="297"/>
      <c r="E2002" s="297"/>
      <c r="F2002" s="297"/>
      <c r="G2002" s="298">
        <v>397.90000000000009</v>
      </c>
    </row>
    <row r="2003" spans="1:7" x14ac:dyDescent="0.2">
      <c r="A2003" s="296" t="s">
        <v>218</v>
      </c>
      <c r="B2003" s="297"/>
      <c r="C2003" s="297"/>
      <c r="D2003" s="297"/>
      <c r="E2003" s="297"/>
      <c r="F2003" s="297"/>
      <c r="G2003" s="298">
        <v>0</v>
      </c>
    </row>
    <row r="2004" spans="1:7" x14ac:dyDescent="0.2">
      <c r="A2004" s="296" t="s">
        <v>219</v>
      </c>
      <c r="B2004" s="297"/>
      <c r="C2004" s="297"/>
      <c r="D2004" s="297"/>
      <c r="E2004" s="297"/>
      <c r="F2004" s="297"/>
      <c r="G2004" s="298">
        <v>397.90000000000009</v>
      </c>
    </row>
    <row r="2005" spans="1:7" x14ac:dyDescent="0.2">
      <c r="A2005" s="296" t="s">
        <v>220</v>
      </c>
      <c r="B2005" s="297"/>
      <c r="C2005" s="297"/>
      <c r="D2005" s="297"/>
      <c r="E2005" s="297"/>
      <c r="F2005" s="297"/>
      <c r="G2005" s="299">
        <f>ROUND(G2000+G2004,2)</f>
        <v>2292.65</v>
      </c>
    </row>
    <row r="2006" spans="1:7" x14ac:dyDescent="0.2">
      <c r="A2006" s="296" t="s">
        <v>221</v>
      </c>
      <c r="B2006" s="297"/>
      <c r="C2006" s="297"/>
      <c r="D2006" s="297"/>
      <c r="E2006" s="297"/>
      <c r="F2006" s="297"/>
      <c r="G2006" s="298">
        <v>1</v>
      </c>
    </row>
    <row r="2007" spans="1:7" x14ac:dyDescent="0.2">
      <c r="A2007" s="296" t="s">
        <v>222</v>
      </c>
      <c r="B2007" s="297"/>
      <c r="C2007" s="297"/>
      <c r="D2007" s="297"/>
      <c r="E2007" s="297"/>
      <c r="F2007" s="297"/>
      <c r="G2007" s="299">
        <f>ROUND(G2005*G2006,2)</f>
        <v>2292.65</v>
      </c>
    </row>
    <row r="2008" spans="1:7" x14ac:dyDescent="0.2">
      <c r="A2008" s="300"/>
      <c r="B2008" s="301"/>
      <c r="C2008" s="301"/>
      <c r="D2008" s="301"/>
      <c r="E2008" s="301"/>
      <c r="F2008" s="301"/>
      <c r="G2008" s="302"/>
    </row>
    <row r="2009" spans="1:7" ht="12.75" customHeight="1" x14ac:dyDescent="0.2">
      <c r="A2009" s="287" t="s">
        <v>1958</v>
      </c>
      <c r="B2009" s="288" t="s">
        <v>1669</v>
      </c>
      <c r="C2009" s="288"/>
      <c r="D2009" s="288"/>
      <c r="E2009" s="288"/>
      <c r="F2009" s="288"/>
      <c r="G2009" s="289"/>
    </row>
    <row r="2010" spans="1:7" ht="76.5" x14ac:dyDescent="0.2">
      <c r="A2010" s="287" t="s">
        <v>465</v>
      </c>
      <c r="B2010" s="290" t="s">
        <v>466</v>
      </c>
      <c r="C2010" s="291" t="s">
        <v>207</v>
      </c>
      <c r="D2010" s="291" t="s">
        <v>37</v>
      </c>
      <c r="E2010" s="292"/>
      <c r="F2010" s="283"/>
      <c r="G2010" s="293"/>
    </row>
    <row r="2011" spans="1:7" ht="63.75" x14ac:dyDescent="0.2">
      <c r="A2011" s="294" t="s">
        <v>1151</v>
      </c>
      <c r="B2011" s="284" t="s">
        <v>1152</v>
      </c>
      <c r="C2011" s="295" t="s">
        <v>207</v>
      </c>
      <c r="D2011" s="295" t="s">
        <v>38</v>
      </c>
      <c r="E2011" s="292">
        <v>3.04E-2</v>
      </c>
      <c r="F2011" s="283">
        <v>636.45000000000005</v>
      </c>
      <c r="G2011" s="293">
        <v>19.350000000000001</v>
      </c>
    </row>
    <row r="2012" spans="1:7" x14ac:dyDescent="0.2">
      <c r="A2012" s="294" t="s">
        <v>288</v>
      </c>
      <c r="B2012" s="284" t="s">
        <v>289</v>
      </c>
      <c r="C2012" s="295" t="s">
        <v>207</v>
      </c>
      <c r="D2012" s="295" t="s">
        <v>210</v>
      </c>
      <c r="E2012" s="292">
        <v>0.47239999999999999</v>
      </c>
      <c r="F2012" s="283">
        <v>21.66</v>
      </c>
      <c r="G2012" s="293">
        <v>10.23</v>
      </c>
    </row>
    <row r="2013" spans="1:7" ht="25.5" x14ac:dyDescent="0.2">
      <c r="A2013" s="294" t="s">
        <v>246</v>
      </c>
      <c r="B2013" s="284" t="s">
        <v>247</v>
      </c>
      <c r="C2013" s="295" t="s">
        <v>207</v>
      </c>
      <c r="D2013" s="295" t="s">
        <v>210</v>
      </c>
      <c r="E2013" s="292">
        <v>0.23619999999999999</v>
      </c>
      <c r="F2013" s="283">
        <v>19.41</v>
      </c>
      <c r="G2013" s="293">
        <v>4.59</v>
      </c>
    </row>
    <row r="2014" spans="1:7" x14ac:dyDescent="0.2">
      <c r="A2014" s="296" t="s">
        <v>213</v>
      </c>
      <c r="B2014" s="297"/>
      <c r="C2014" s="297"/>
      <c r="D2014" s="297"/>
      <c r="E2014" s="297"/>
      <c r="F2014" s="297"/>
      <c r="G2014" s="298">
        <v>11.7</v>
      </c>
    </row>
    <row r="2015" spans="1:7" x14ac:dyDescent="0.2">
      <c r="A2015" s="296" t="s">
        <v>214</v>
      </c>
      <c r="B2015" s="297"/>
      <c r="C2015" s="297"/>
      <c r="D2015" s="297"/>
      <c r="E2015" s="297"/>
      <c r="F2015" s="297"/>
      <c r="G2015" s="298">
        <v>22.459999999999997</v>
      </c>
    </row>
    <row r="2016" spans="1:7" x14ac:dyDescent="0.2">
      <c r="A2016" s="296" t="s">
        <v>215</v>
      </c>
      <c r="B2016" s="297"/>
      <c r="C2016" s="297"/>
      <c r="D2016" s="297"/>
      <c r="E2016" s="297"/>
      <c r="F2016" s="297"/>
      <c r="G2016" s="299">
        <v>34.159999999999997</v>
      </c>
    </row>
    <row r="2017" spans="1:7" x14ac:dyDescent="0.2">
      <c r="A2017" s="296" t="s">
        <v>2158</v>
      </c>
      <c r="B2017" s="297"/>
      <c r="C2017" s="297"/>
      <c r="D2017" s="297"/>
      <c r="E2017" s="297"/>
      <c r="F2017" s="297"/>
      <c r="G2017" s="298">
        <v>13.46</v>
      </c>
    </row>
    <row r="2018" spans="1:7" x14ac:dyDescent="0.2">
      <c r="A2018" s="296" t="s">
        <v>217</v>
      </c>
      <c r="B2018" s="297"/>
      <c r="C2018" s="297"/>
      <c r="D2018" s="297"/>
      <c r="E2018" s="297"/>
      <c r="F2018" s="297"/>
      <c r="G2018" s="298">
        <v>10</v>
      </c>
    </row>
    <row r="2019" spans="1:7" x14ac:dyDescent="0.2">
      <c r="A2019" s="296" t="s">
        <v>218</v>
      </c>
      <c r="B2019" s="297"/>
      <c r="C2019" s="297"/>
      <c r="D2019" s="297"/>
      <c r="E2019" s="297"/>
      <c r="F2019" s="297"/>
      <c r="G2019" s="298">
        <v>0</v>
      </c>
    </row>
    <row r="2020" spans="1:7" x14ac:dyDescent="0.2">
      <c r="A2020" s="296" t="s">
        <v>219</v>
      </c>
      <c r="B2020" s="297"/>
      <c r="C2020" s="297"/>
      <c r="D2020" s="297"/>
      <c r="E2020" s="297"/>
      <c r="F2020" s="297"/>
      <c r="G2020" s="298">
        <v>23.46</v>
      </c>
    </row>
    <row r="2021" spans="1:7" x14ac:dyDescent="0.2">
      <c r="A2021" s="296" t="s">
        <v>220</v>
      </c>
      <c r="B2021" s="297"/>
      <c r="C2021" s="297"/>
      <c r="D2021" s="297"/>
      <c r="E2021" s="297"/>
      <c r="F2021" s="297"/>
      <c r="G2021" s="299">
        <f>ROUND(G2016+G2020,2)</f>
        <v>57.62</v>
      </c>
    </row>
    <row r="2022" spans="1:7" x14ac:dyDescent="0.2">
      <c r="A2022" s="296" t="s">
        <v>221</v>
      </c>
      <c r="B2022" s="297"/>
      <c r="C2022" s="297"/>
      <c r="D2022" s="297"/>
      <c r="E2022" s="297"/>
      <c r="F2022" s="297"/>
      <c r="G2022" s="298">
        <v>8</v>
      </c>
    </row>
    <row r="2023" spans="1:7" x14ac:dyDescent="0.2">
      <c r="A2023" s="296" t="s">
        <v>222</v>
      </c>
      <c r="B2023" s="297"/>
      <c r="C2023" s="297"/>
      <c r="D2023" s="297"/>
      <c r="E2023" s="297"/>
      <c r="F2023" s="297"/>
      <c r="G2023" s="299">
        <f>ROUND(G2021*G2022,2)</f>
        <v>460.96</v>
      </c>
    </row>
    <row r="2024" spans="1:7" x14ac:dyDescent="0.2">
      <c r="A2024" s="300"/>
      <c r="B2024" s="301"/>
      <c r="C2024" s="301"/>
      <c r="D2024" s="301"/>
      <c r="E2024" s="301"/>
      <c r="F2024" s="301"/>
      <c r="G2024" s="302"/>
    </row>
    <row r="2025" spans="1:7" ht="63.75" x14ac:dyDescent="0.2">
      <c r="A2025" s="287" t="s">
        <v>468</v>
      </c>
      <c r="B2025" s="290" t="s">
        <v>469</v>
      </c>
      <c r="C2025" s="291" t="s">
        <v>207</v>
      </c>
      <c r="D2025" s="291" t="s">
        <v>37</v>
      </c>
      <c r="E2025" s="292"/>
      <c r="F2025" s="283"/>
      <c r="G2025" s="293"/>
    </row>
    <row r="2026" spans="1:7" ht="63.75" x14ac:dyDescent="0.2">
      <c r="A2026" s="294" t="s">
        <v>1149</v>
      </c>
      <c r="B2026" s="284" t="s">
        <v>1150</v>
      </c>
      <c r="C2026" s="295" t="s">
        <v>207</v>
      </c>
      <c r="D2026" s="295" t="s">
        <v>38</v>
      </c>
      <c r="E2026" s="292">
        <v>3.7000000000000002E-3</v>
      </c>
      <c r="F2026" s="283">
        <v>458.09</v>
      </c>
      <c r="G2026" s="293">
        <v>1.69</v>
      </c>
    </row>
    <row r="2027" spans="1:7" x14ac:dyDescent="0.2">
      <c r="A2027" s="294" t="s">
        <v>288</v>
      </c>
      <c r="B2027" s="284" t="s">
        <v>289</v>
      </c>
      <c r="C2027" s="295" t="s">
        <v>207</v>
      </c>
      <c r="D2027" s="295" t="s">
        <v>210</v>
      </c>
      <c r="E2027" s="292">
        <v>6.8099999999999994E-2</v>
      </c>
      <c r="F2027" s="283">
        <v>21.66</v>
      </c>
      <c r="G2027" s="293">
        <v>1.47</v>
      </c>
    </row>
    <row r="2028" spans="1:7" ht="25.5" x14ac:dyDescent="0.2">
      <c r="A2028" s="294" t="s">
        <v>246</v>
      </c>
      <c r="B2028" s="284" t="s">
        <v>247</v>
      </c>
      <c r="C2028" s="295" t="s">
        <v>207</v>
      </c>
      <c r="D2028" s="295" t="s">
        <v>210</v>
      </c>
      <c r="E2028" s="292">
        <v>2.5499999999999998E-2</v>
      </c>
      <c r="F2028" s="283">
        <v>19.41</v>
      </c>
      <c r="G2028" s="293">
        <v>0.5</v>
      </c>
    </row>
    <row r="2029" spans="1:7" x14ac:dyDescent="0.2">
      <c r="A2029" s="296" t="s">
        <v>213</v>
      </c>
      <c r="B2029" s="297"/>
      <c r="C2029" s="297"/>
      <c r="D2029" s="297"/>
      <c r="E2029" s="297"/>
      <c r="F2029" s="297"/>
      <c r="G2029" s="298">
        <v>1.3</v>
      </c>
    </row>
    <row r="2030" spans="1:7" x14ac:dyDescent="0.2">
      <c r="A2030" s="296" t="s">
        <v>214</v>
      </c>
      <c r="B2030" s="297"/>
      <c r="C2030" s="297"/>
      <c r="D2030" s="297"/>
      <c r="E2030" s="297"/>
      <c r="F2030" s="297"/>
      <c r="G2030" s="298">
        <v>2.3600000000000003</v>
      </c>
    </row>
    <row r="2031" spans="1:7" x14ac:dyDescent="0.2">
      <c r="A2031" s="296" t="s">
        <v>215</v>
      </c>
      <c r="B2031" s="297"/>
      <c r="C2031" s="297"/>
      <c r="D2031" s="297"/>
      <c r="E2031" s="297"/>
      <c r="F2031" s="297"/>
      <c r="G2031" s="299">
        <v>3.66</v>
      </c>
    </row>
    <row r="2032" spans="1:7" x14ac:dyDescent="0.2">
      <c r="A2032" s="296" t="s">
        <v>2158</v>
      </c>
      <c r="B2032" s="297"/>
      <c r="C2032" s="297"/>
      <c r="D2032" s="297"/>
      <c r="E2032" s="297"/>
      <c r="F2032" s="297"/>
      <c r="G2032" s="298">
        <v>1.4999999997764826</v>
      </c>
    </row>
    <row r="2033" spans="1:7" x14ac:dyDescent="0.2">
      <c r="A2033" s="296" t="s">
        <v>217</v>
      </c>
      <c r="B2033" s="297"/>
      <c r="C2033" s="297"/>
      <c r="D2033" s="297"/>
      <c r="E2033" s="297"/>
      <c r="F2033" s="297"/>
      <c r="G2033" s="298">
        <v>1.08</v>
      </c>
    </row>
    <row r="2034" spans="1:7" x14ac:dyDescent="0.2">
      <c r="A2034" s="296" t="s">
        <v>218</v>
      </c>
      <c r="B2034" s="297"/>
      <c r="C2034" s="297"/>
      <c r="D2034" s="297"/>
      <c r="E2034" s="297"/>
      <c r="F2034" s="297"/>
      <c r="G2034" s="298">
        <v>0</v>
      </c>
    </row>
    <row r="2035" spans="1:7" x14ac:dyDescent="0.2">
      <c r="A2035" s="296" t="s">
        <v>219</v>
      </c>
      <c r="B2035" s="297"/>
      <c r="C2035" s="297"/>
      <c r="D2035" s="297"/>
      <c r="E2035" s="297"/>
      <c r="F2035" s="297"/>
      <c r="G2035" s="298">
        <v>2.58</v>
      </c>
    </row>
    <row r="2036" spans="1:7" x14ac:dyDescent="0.2">
      <c r="A2036" s="296" t="s">
        <v>220</v>
      </c>
      <c r="B2036" s="297"/>
      <c r="C2036" s="297"/>
      <c r="D2036" s="297"/>
      <c r="E2036" s="297"/>
      <c r="F2036" s="297"/>
      <c r="G2036" s="299">
        <f>ROUND(G2031+G2035,2)</f>
        <v>6.24</v>
      </c>
    </row>
    <row r="2037" spans="1:7" x14ac:dyDescent="0.2">
      <c r="A2037" s="296" t="s">
        <v>221</v>
      </c>
      <c r="B2037" s="297"/>
      <c r="C2037" s="297"/>
      <c r="D2037" s="297"/>
      <c r="E2037" s="297"/>
      <c r="F2037" s="297"/>
      <c r="G2037" s="298">
        <v>8</v>
      </c>
    </row>
    <row r="2038" spans="1:7" x14ac:dyDescent="0.2">
      <c r="A2038" s="296" t="s">
        <v>222</v>
      </c>
      <c r="B2038" s="297"/>
      <c r="C2038" s="297"/>
      <c r="D2038" s="297"/>
      <c r="E2038" s="297"/>
      <c r="F2038" s="297"/>
      <c r="G2038" s="299">
        <f>ROUND(G2036*G2037,2)</f>
        <v>49.92</v>
      </c>
    </row>
    <row r="2039" spans="1:7" x14ac:dyDescent="0.2">
      <c r="A2039" s="300"/>
      <c r="B2039" s="301"/>
      <c r="C2039" s="301"/>
      <c r="D2039" s="301"/>
      <c r="E2039" s="301"/>
      <c r="F2039" s="301"/>
      <c r="G2039" s="302"/>
    </row>
    <row r="2040" spans="1:7" ht="38.25" x14ac:dyDescent="0.2">
      <c r="A2040" s="287" t="s">
        <v>516</v>
      </c>
      <c r="B2040" s="290" t="s">
        <v>517</v>
      </c>
      <c r="C2040" s="291" t="s">
        <v>207</v>
      </c>
      <c r="D2040" s="291" t="s">
        <v>37</v>
      </c>
      <c r="E2040" s="292"/>
      <c r="F2040" s="283"/>
      <c r="G2040" s="293"/>
    </row>
    <row r="2041" spans="1:7" ht="25.5" x14ac:dyDescent="0.2">
      <c r="A2041" s="294">
        <v>6085</v>
      </c>
      <c r="B2041" s="284" t="s">
        <v>1186</v>
      </c>
      <c r="C2041" s="295" t="s">
        <v>224</v>
      </c>
      <c r="D2041" s="295" t="s">
        <v>315</v>
      </c>
      <c r="E2041" s="292">
        <v>0.1666</v>
      </c>
      <c r="F2041" s="283">
        <v>12.51</v>
      </c>
      <c r="G2041" s="293">
        <v>2.08</v>
      </c>
    </row>
    <row r="2042" spans="1:7" x14ac:dyDescent="0.2">
      <c r="A2042" s="294" t="s">
        <v>403</v>
      </c>
      <c r="B2042" s="284" t="s">
        <v>404</v>
      </c>
      <c r="C2042" s="295" t="s">
        <v>207</v>
      </c>
      <c r="D2042" s="295" t="s">
        <v>210</v>
      </c>
      <c r="E2042" s="292">
        <v>6.6600000000000006E-2</v>
      </c>
      <c r="F2042" s="283">
        <v>23.33</v>
      </c>
      <c r="G2042" s="293">
        <v>1.55</v>
      </c>
    </row>
    <row r="2043" spans="1:7" ht="25.5" x14ac:dyDescent="0.2">
      <c r="A2043" s="294" t="s">
        <v>246</v>
      </c>
      <c r="B2043" s="284" t="s">
        <v>247</v>
      </c>
      <c r="C2043" s="295" t="s">
        <v>207</v>
      </c>
      <c r="D2043" s="295" t="s">
        <v>210</v>
      </c>
      <c r="E2043" s="292">
        <v>2.2200000000000001E-2</v>
      </c>
      <c r="F2043" s="283">
        <v>19.41</v>
      </c>
      <c r="G2043" s="293">
        <v>0.43</v>
      </c>
    </row>
    <row r="2044" spans="1:7" x14ac:dyDescent="0.2">
      <c r="A2044" s="296" t="s">
        <v>213</v>
      </c>
      <c r="B2044" s="297"/>
      <c r="C2044" s="297"/>
      <c r="D2044" s="297"/>
      <c r="E2044" s="297"/>
      <c r="F2044" s="297"/>
      <c r="G2044" s="298">
        <v>1.05</v>
      </c>
    </row>
    <row r="2045" spans="1:7" x14ac:dyDescent="0.2">
      <c r="A2045" s="296" t="s">
        <v>214</v>
      </c>
      <c r="B2045" s="297"/>
      <c r="C2045" s="297"/>
      <c r="D2045" s="297"/>
      <c r="E2045" s="297"/>
      <c r="F2045" s="297"/>
      <c r="G2045" s="298">
        <v>3.0200000000000005</v>
      </c>
    </row>
    <row r="2046" spans="1:7" x14ac:dyDescent="0.2">
      <c r="A2046" s="296" t="s">
        <v>215</v>
      </c>
      <c r="B2046" s="297"/>
      <c r="C2046" s="297"/>
      <c r="D2046" s="297"/>
      <c r="E2046" s="297"/>
      <c r="F2046" s="297"/>
      <c r="G2046" s="299">
        <v>4.07</v>
      </c>
    </row>
    <row r="2047" spans="1:7" x14ac:dyDescent="0.2">
      <c r="A2047" s="296" t="s">
        <v>2158</v>
      </c>
      <c r="B2047" s="297"/>
      <c r="C2047" s="297"/>
      <c r="D2047" s="297"/>
      <c r="E2047" s="297"/>
      <c r="F2047" s="297"/>
      <c r="G2047" s="298">
        <v>1.1999999999999995</v>
      </c>
    </row>
    <row r="2048" spans="1:7" x14ac:dyDescent="0.2">
      <c r="A2048" s="296" t="s">
        <v>217</v>
      </c>
      <c r="B2048" s="297"/>
      <c r="C2048" s="297"/>
      <c r="D2048" s="297"/>
      <c r="E2048" s="297"/>
      <c r="F2048" s="297"/>
      <c r="G2048" s="298">
        <v>1.1100000000000001</v>
      </c>
    </row>
    <row r="2049" spans="1:7" x14ac:dyDescent="0.2">
      <c r="A2049" s="296" t="s">
        <v>218</v>
      </c>
      <c r="B2049" s="297"/>
      <c r="C2049" s="297"/>
      <c r="D2049" s="297"/>
      <c r="E2049" s="297"/>
      <c r="F2049" s="297"/>
      <c r="G2049" s="298">
        <v>0</v>
      </c>
    </row>
    <row r="2050" spans="1:7" x14ac:dyDescent="0.2">
      <c r="A2050" s="296" t="s">
        <v>219</v>
      </c>
      <c r="B2050" s="297"/>
      <c r="C2050" s="297"/>
      <c r="D2050" s="297"/>
      <c r="E2050" s="297"/>
      <c r="F2050" s="297"/>
      <c r="G2050" s="298">
        <v>2.3099999999999996</v>
      </c>
    </row>
    <row r="2051" spans="1:7" x14ac:dyDescent="0.2">
      <c r="A2051" s="296" t="s">
        <v>220</v>
      </c>
      <c r="B2051" s="297"/>
      <c r="C2051" s="297"/>
      <c r="D2051" s="297"/>
      <c r="E2051" s="297"/>
      <c r="F2051" s="297"/>
      <c r="G2051" s="299">
        <f>ROUND(G2046+G2050,2)</f>
        <v>6.38</v>
      </c>
    </row>
    <row r="2052" spans="1:7" x14ac:dyDescent="0.2">
      <c r="A2052" s="296" t="s">
        <v>221</v>
      </c>
      <c r="B2052" s="297"/>
      <c r="C2052" s="297"/>
      <c r="D2052" s="297"/>
      <c r="E2052" s="297"/>
      <c r="F2052" s="297"/>
      <c r="G2052" s="298">
        <v>8</v>
      </c>
    </row>
    <row r="2053" spans="1:7" x14ac:dyDescent="0.2">
      <c r="A2053" s="296" t="s">
        <v>222</v>
      </c>
      <c r="B2053" s="297"/>
      <c r="C2053" s="297"/>
      <c r="D2053" s="297"/>
      <c r="E2053" s="297"/>
      <c r="F2053" s="297"/>
      <c r="G2053" s="299">
        <f>ROUND(G2051*G2052,2)</f>
        <v>51.04</v>
      </c>
    </row>
    <row r="2054" spans="1:7" x14ac:dyDescent="0.2">
      <c r="A2054" s="300"/>
      <c r="B2054" s="301"/>
      <c r="C2054" s="301"/>
      <c r="D2054" s="301"/>
      <c r="E2054" s="301"/>
      <c r="F2054" s="301"/>
      <c r="G2054" s="302"/>
    </row>
    <row r="2055" spans="1:7" ht="38.25" x14ac:dyDescent="0.2">
      <c r="A2055" s="287" t="s">
        <v>520</v>
      </c>
      <c r="B2055" s="290" t="s">
        <v>521</v>
      </c>
      <c r="C2055" s="291" t="s">
        <v>207</v>
      </c>
      <c r="D2055" s="291" t="s">
        <v>37</v>
      </c>
      <c r="E2055" s="292"/>
      <c r="F2055" s="283"/>
      <c r="G2055" s="293"/>
    </row>
    <row r="2056" spans="1:7" ht="25.5" x14ac:dyDescent="0.2">
      <c r="A2056" s="294">
        <v>7356</v>
      </c>
      <c r="B2056" s="284" t="s">
        <v>1052</v>
      </c>
      <c r="C2056" s="295" t="s">
        <v>224</v>
      </c>
      <c r="D2056" s="295" t="s">
        <v>315</v>
      </c>
      <c r="E2056" s="292">
        <v>0.22850000000000001</v>
      </c>
      <c r="F2056" s="283">
        <v>33.590000000000003</v>
      </c>
      <c r="G2056" s="293">
        <v>7.68</v>
      </c>
    </row>
    <row r="2057" spans="1:7" x14ac:dyDescent="0.2">
      <c r="A2057" s="294" t="s">
        <v>403</v>
      </c>
      <c r="B2057" s="284" t="s">
        <v>404</v>
      </c>
      <c r="C2057" s="295" t="s">
        <v>207</v>
      </c>
      <c r="D2057" s="295" t="s">
        <v>210</v>
      </c>
      <c r="E2057" s="292">
        <v>0.16309999999999999</v>
      </c>
      <c r="F2057" s="283">
        <v>23.33</v>
      </c>
      <c r="G2057" s="293">
        <v>3.8</v>
      </c>
    </row>
    <row r="2058" spans="1:7" ht="25.5" x14ac:dyDescent="0.2">
      <c r="A2058" s="294" t="s">
        <v>246</v>
      </c>
      <c r="B2058" s="284" t="s">
        <v>247</v>
      </c>
      <c r="C2058" s="295" t="s">
        <v>207</v>
      </c>
      <c r="D2058" s="295" t="s">
        <v>210</v>
      </c>
      <c r="E2058" s="292">
        <v>5.4399999999999997E-2</v>
      </c>
      <c r="F2058" s="283">
        <v>19.41</v>
      </c>
      <c r="G2058" s="293">
        <v>1.06</v>
      </c>
    </row>
    <row r="2059" spans="1:7" x14ac:dyDescent="0.2">
      <c r="A2059" s="296" t="s">
        <v>213</v>
      </c>
      <c r="B2059" s="297"/>
      <c r="C2059" s="297"/>
      <c r="D2059" s="297"/>
      <c r="E2059" s="297"/>
      <c r="F2059" s="297"/>
      <c r="G2059" s="298">
        <v>2.56</v>
      </c>
    </row>
    <row r="2060" spans="1:7" x14ac:dyDescent="0.2">
      <c r="A2060" s="296" t="s">
        <v>214</v>
      </c>
      <c r="B2060" s="297"/>
      <c r="C2060" s="297"/>
      <c r="D2060" s="297"/>
      <c r="E2060" s="297"/>
      <c r="F2060" s="297"/>
      <c r="G2060" s="298">
        <v>9.9799999999999986</v>
      </c>
    </row>
    <row r="2061" spans="1:7" x14ac:dyDescent="0.2">
      <c r="A2061" s="296" t="s">
        <v>215</v>
      </c>
      <c r="B2061" s="297"/>
      <c r="C2061" s="297"/>
      <c r="D2061" s="297"/>
      <c r="E2061" s="297"/>
      <c r="F2061" s="297"/>
      <c r="G2061" s="299">
        <v>12.54</v>
      </c>
    </row>
    <row r="2062" spans="1:7" x14ac:dyDescent="0.2">
      <c r="A2062" s="296" t="s">
        <v>2158</v>
      </c>
      <c r="B2062" s="297"/>
      <c r="C2062" s="297"/>
      <c r="D2062" s="297"/>
      <c r="E2062" s="297"/>
      <c r="F2062" s="297"/>
      <c r="G2062" s="298">
        <v>2.94</v>
      </c>
    </row>
    <row r="2063" spans="1:7" x14ac:dyDescent="0.2">
      <c r="A2063" s="296" t="s">
        <v>217</v>
      </c>
      <c r="B2063" s="297"/>
      <c r="C2063" s="297"/>
      <c r="D2063" s="297"/>
      <c r="E2063" s="297"/>
      <c r="F2063" s="297"/>
      <c r="G2063" s="298">
        <v>3.2500000000000018</v>
      </c>
    </row>
    <row r="2064" spans="1:7" x14ac:dyDescent="0.2">
      <c r="A2064" s="296" t="s">
        <v>218</v>
      </c>
      <c r="B2064" s="297"/>
      <c r="C2064" s="297"/>
      <c r="D2064" s="297"/>
      <c r="E2064" s="297"/>
      <c r="F2064" s="297"/>
      <c r="G2064" s="298">
        <v>0</v>
      </c>
    </row>
    <row r="2065" spans="1:7" x14ac:dyDescent="0.2">
      <c r="A2065" s="296" t="s">
        <v>219</v>
      </c>
      <c r="B2065" s="297"/>
      <c r="C2065" s="297"/>
      <c r="D2065" s="297"/>
      <c r="E2065" s="297"/>
      <c r="F2065" s="297"/>
      <c r="G2065" s="298">
        <v>6.1900000000000013</v>
      </c>
    </row>
    <row r="2066" spans="1:7" x14ac:dyDescent="0.2">
      <c r="A2066" s="296" t="s">
        <v>220</v>
      </c>
      <c r="B2066" s="297"/>
      <c r="C2066" s="297"/>
      <c r="D2066" s="297"/>
      <c r="E2066" s="297"/>
      <c r="F2066" s="297"/>
      <c r="G2066" s="299">
        <f>ROUND(G2061+G2065,2)</f>
        <v>18.73</v>
      </c>
    </row>
    <row r="2067" spans="1:7" x14ac:dyDescent="0.2">
      <c r="A2067" s="296" t="s">
        <v>221</v>
      </c>
      <c r="B2067" s="297"/>
      <c r="C2067" s="297"/>
      <c r="D2067" s="297"/>
      <c r="E2067" s="297"/>
      <c r="F2067" s="297"/>
      <c r="G2067" s="298">
        <v>8</v>
      </c>
    </row>
    <row r="2068" spans="1:7" x14ac:dyDescent="0.2">
      <c r="A2068" s="296" t="s">
        <v>222</v>
      </c>
      <c r="B2068" s="297"/>
      <c r="C2068" s="297"/>
      <c r="D2068" s="297"/>
      <c r="E2068" s="297"/>
      <c r="F2068" s="297"/>
      <c r="G2068" s="299">
        <f>ROUND(G2066*G2067,2)</f>
        <v>149.84</v>
      </c>
    </row>
    <row r="2069" spans="1:7" x14ac:dyDescent="0.2">
      <c r="A2069" s="300"/>
      <c r="B2069" s="301"/>
      <c r="C2069" s="301"/>
      <c r="D2069" s="301"/>
      <c r="E2069" s="301"/>
      <c r="F2069" s="301"/>
      <c r="G2069" s="302"/>
    </row>
    <row r="2070" spans="1:7" ht="51" x14ac:dyDescent="0.2">
      <c r="A2070" s="287" t="s">
        <v>1670</v>
      </c>
      <c r="B2070" s="290" t="s">
        <v>1671</v>
      </c>
      <c r="C2070" s="291" t="s">
        <v>207</v>
      </c>
      <c r="D2070" s="291" t="s">
        <v>40</v>
      </c>
      <c r="E2070" s="292"/>
      <c r="F2070" s="283"/>
      <c r="G2070" s="293"/>
    </row>
    <row r="2071" spans="1:7" ht="25.5" x14ac:dyDescent="0.2">
      <c r="A2071" s="294">
        <v>660</v>
      </c>
      <c r="B2071" s="284" t="s">
        <v>1090</v>
      </c>
      <c r="C2071" s="295" t="s">
        <v>224</v>
      </c>
      <c r="D2071" s="295" t="s">
        <v>35</v>
      </c>
      <c r="E2071" s="292">
        <v>5.34</v>
      </c>
      <c r="F2071" s="283">
        <v>3.33</v>
      </c>
      <c r="G2071" s="293">
        <v>17.78</v>
      </c>
    </row>
    <row r="2072" spans="1:7" ht="76.5" x14ac:dyDescent="0.2">
      <c r="A2072" s="294" t="s">
        <v>1091</v>
      </c>
      <c r="B2072" s="284" t="s">
        <v>1092</v>
      </c>
      <c r="C2072" s="295" t="s">
        <v>207</v>
      </c>
      <c r="D2072" s="295" t="s">
        <v>38</v>
      </c>
      <c r="E2072" s="292">
        <v>1.9E-3</v>
      </c>
      <c r="F2072" s="283">
        <v>496.95</v>
      </c>
      <c r="G2072" s="293">
        <v>0.94</v>
      </c>
    </row>
    <row r="2073" spans="1:7" x14ac:dyDescent="0.2">
      <c r="A2073" s="294" t="s">
        <v>288</v>
      </c>
      <c r="B2073" s="284" t="s">
        <v>289</v>
      </c>
      <c r="C2073" s="295" t="s">
        <v>207</v>
      </c>
      <c r="D2073" s="295" t="s">
        <v>210</v>
      </c>
      <c r="E2073" s="292">
        <v>0.29499999999999998</v>
      </c>
      <c r="F2073" s="283">
        <v>21.66</v>
      </c>
      <c r="G2073" s="293">
        <v>6.39</v>
      </c>
    </row>
    <row r="2074" spans="1:7" ht="25.5" x14ac:dyDescent="0.2">
      <c r="A2074" s="294" t="s">
        <v>246</v>
      </c>
      <c r="B2074" s="284" t="s">
        <v>247</v>
      </c>
      <c r="C2074" s="295" t="s">
        <v>207</v>
      </c>
      <c r="D2074" s="295" t="s">
        <v>210</v>
      </c>
      <c r="E2074" s="292">
        <v>0.14799999999999999</v>
      </c>
      <c r="F2074" s="283">
        <v>19.41</v>
      </c>
      <c r="G2074" s="293">
        <v>2.87</v>
      </c>
    </row>
    <row r="2075" spans="1:7" ht="38.25" x14ac:dyDescent="0.2">
      <c r="A2075" s="294" t="s">
        <v>1096</v>
      </c>
      <c r="B2075" s="284" t="s">
        <v>1097</v>
      </c>
      <c r="C2075" s="295" t="s">
        <v>207</v>
      </c>
      <c r="D2075" s="295" t="s">
        <v>38</v>
      </c>
      <c r="E2075" s="292">
        <v>2.8000000000000001E-2</v>
      </c>
      <c r="F2075" s="283">
        <v>757.26</v>
      </c>
      <c r="G2075" s="293">
        <v>21.2</v>
      </c>
    </row>
    <row r="2076" spans="1:7" ht="38.25" x14ac:dyDescent="0.2">
      <c r="A2076" s="294" t="s">
        <v>1099</v>
      </c>
      <c r="B2076" s="284" t="s">
        <v>1100</v>
      </c>
      <c r="C2076" s="295" t="s">
        <v>207</v>
      </c>
      <c r="D2076" s="295" t="s">
        <v>39</v>
      </c>
      <c r="E2076" s="292">
        <v>1.234</v>
      </c>
      <c r="F2076" s="283">
        <v>7.95</v>
      </c>
      <c r="G2076" s="293">
        <v>9.81</v>
      </c>
    </row>
    <row r="2077" spans="1:7" x14ac:dyDescent="0.2">
      <c r="A2077" s="296" t="s">
        <v>213</v>
      </c>
      <c r="B2077" s="297"/>
      <c r="C2077" s="297"/>
      <c r="D2077" s="297"/>
      <c r="E2077" s="297"/>
      <c r="F2077" s="297"/>
      <c r="G2077" s="298">
        <v>10.59</v>
      </c>
    </row>
    <row r="2078" spans="1:7" x14ac:dyDescent="0.2">
      <c r="A2078" s="296" t="s">
        <v>214</v>
      </c>
      <c r="B2078" s="297"/>
      <c r="C2078" s="297"/>
      <c r="D2078" s="297"/>
      <c r="E2078" s="297"/>
      <c r="F2078" s="297"/>
      <c r="G2078" s="298">
        <v>48.41</v>
      </c>
    </row>
    <row r="2079" spans="1:7" x14ac:dyDescent="0.2">
      <c r="A2079" s="296" t="s">
        <v>215</v>
      </c>
      <c r="B2079" s="297"/>
      <c r="C2079" s="297"/>
      <c r="D2079" s="297"/>
      <c r="E2079" s="297"/>
      <c r="F2079" s="297"/>
      <c r="G2079" s="299">
        <v>59</v>
      </c>
    </row>
    <row r="2080" spans="1:7" x14ac:dyDescent="0.2">
      <c r="A2080" s="296" t="s">
        <v>2158</v>
      </c>
      <c r="B2080" s="297"/>
      <c r="C2080" s="297"/>
      <c r="D2080" s="297"/>
      <c r="E2080" s="297"/>
      <c r="F2080" s="297"/>
      <c r="G2080" s="298">
        <v>12.17</v>
      </c>
    </row>
    <row r="2081" spans="1:7" x14ac:dyDescent="0.2">
      <c r="A2081" s="296" t="s">
        <v>217</v>
      </c>
      <c r="B2081" s="297"/>
      <c r="C2081" s="297"/>
      <c r="D2081" s="297"/>
      <c r="E2081" s="297"/>
      <c r="F2081" s="297"/>
      <c r="G2081" s="298">
        <v>14.950000000000006</v>
      </c>
    </row>
    <row r="2082" spans="1:7" x14ac:dyDescent="0.2">
      <c r="A2082" s="296" t="s">
        <v>218</v>
      </c>
      <c r="B2082" s="297"/>
      <c r="C2082" s="297"/>
      <c r="D2082" s="297"/>
      <c r="E2082" s="297"/>
      <c r="F2082" s="297"/>
      <c r="G2082" s="298">
        <v>0</v>
      </c>
    </row>
    <row r="2083" spans="1:7" x14ac:dyDescent="0.2">
      <c r="A2083" s="296" t="s">
        <v>219</v>
      </c>
      <c r="B2083" s="297"/>
      <c r="C2083" s="297"/>
      <c r="D2083" s="297"/>
      <c r="E2083" s="297"/>
      <c r="F2083" s="297"/>
      <c r="G2083" s="298">
        <v>27.120000000000005</v>
      </c>
    </row>
    <row r="2084" spans="1:7" x14ac:dyDescent="0.2">
      <c r="A2084" s="296" t="s">
        <v>220</v>
      </c>
      <c r="B2084" s="297"/>
      <c r="C2084" s="297"/>
      <c r="D2084" s="297"/>
      <c r="E2084" s="297"/>
      <c r="F2084" s="297"/>
      <c r="G2084" s="299">
        <f>ROUND(G2079+G2083,2)</f>
        <v>86.12</v>
      </c>
    </row>
    <row r="2085" spans="1:7" x14ac:dyDescent="0.2">
      <c r="A2085" s="296" t="s">
        <v>221</v>
      </c>
      <c r="B2085" s="297"/>
      <c r="C2085" s="297"/>
      <c r="D2085" s="297"/>
      <c r="E2085" s="297"/>
      <c r="F2085" s="297"/>
      <c r="G2085" s="298">
        <v>5</v>
      </c>
    </row>
    <row r="2086" spans="1:7" x14ac:dyDescent="0.2">
      <c r="A2086" s="296" t="s">
        <v>222</v>
      </c>
      <c r="B2086" s="297"/>
      <c r="C2086" s="297"/>
      <c r="D2086" s="297"/>
      <c r="E2086" s="297"/>
      <c r="F2086" s="297"/>
      <c r="G2086" s="299">
        <f>ROUND(G2084*G2085,2)</f>
        <v>430.6</v>
      </c>
    </row>
    <row r="2087" spans="1:7" x14ac:dyDescent="0.2">
      <c r="A2087" s="300"/>
      <c r="B2087" s="301"/>
      <c r="C2087" s="301"/>
      <c r="D2087" s="301"/>
      <c r="E2087" s="301"/>
      <c r="F2087" s="301"/>
      <c r="G2087" s="302"/>
    </row>
    <row r="2088" spans="1:7" ht="25.5" x14ac:dyDescent="0.2">
      <c r="A2088" s="287" t="s">
        <v>1672</v>
      </c>
      <c r="B2088" s="290" t="s">
        <v>1673</v>
      </c>
      <c r="C2088" s="291" t="s">
        <v>207</v>
      </c>
      <c r="D2088" s="291" t="s">
        <v>37</v>
      </c>
      <c r="E2088" s="292"/>
      <c r="F2088" s="283"/>
      <c r="G2088" s="293"/>
    </row>
    <row r="2089" spans="1:7" x14ac:dyDescent="0.2">
      <c r="A2089" s="294">
        <v>1106</v>
      </c>
      <c r="B2089" s="284" t="s">
        <v>397</v>
      </c>
      <c r="C2089" s="295" t="s">
        <v>224</v>
      </c>
      <c r="D2089" s="295" t="s">
        <v>39</v>
      </c>
      <c r="E2089" s="292">
        <v>0.87</v>
      </c>
      <c r="F2089" s="283">
        <v>1.1399999999999999</v>
      </c>
      <c r="G2089" s="293">
        <v>0.99</v>
      </c>
    </row>
    <row r="2090" spans="1:7" x14ac:dyDescent="0.2">
      <c r="A2090" s="294">
        <v>1379</v>
      </c>
      <c r="B2090" s="284" t="s">
        <v>379</v>
      </c>
      <c r="C2090" s="295" t="s">
        <v>224</v>
      </c>
      <c r="D2090" s="295" t="s">
        <v>39</v>
      </c>
      <c r="E2090" s="292">
        <v>6.9</v>
      </c>
      <c r="F2090" s="283">
        <v>0.67</v>
      </c>
      <c r="G2090" s="293">
        <v>4.62</v>
      </c>
    </row>
    <row r="2091" spans="1:7" x14ac:dyDescent="0.2">
      <c r="A2091" s="294" t="s">
        <v>288</v>
      </c>
      <c r="B2091" s="284" t="s">
        <v>289</v>
      </c>
      <c r="C2091" s="295" t="s">
        <v>207</v>
      </c>
      <c r="D2091" s="295" t="s">
        <v>210</v>
      </c>
      <c r="E2091" s="292">
        <v>0.85</v>
      </c>
      <c r="F2091" s="283">
        <v>21.66</v>
      </c>
      <c r="G2091" s="293">
        <v>18.41</v>
      </c>
    </row>
    <row r="2092" spans="1:7" ht="25.5" x14ac:dyDescent="0.2">
      <c r="A2092" s="294" t="s">
        <v>246</v>
      </c>
      <c r="B2092" s="284" t="s">
        <v>247</v>
      </c>
      <c r="C2092" s="295" t="s">
        <v>207</v>
      </c>
      <c r="D2092" s="295" t="s">
        <v>210</v>
      </c>
      <c r="E2092" s="292">
        <v>1</v>
      </c>
      <c r="F2092" s="283">
        <v>19.41</v>
      </c>
      <c r="G2092" s="293">
        <v>19.41</v>
      </c>
    </row>
    <row r="2093" spans="1:7" ht="25.5" x14ac:dyDescent="0.2">
      <c r="A2093" s="294" t="s">
        <v>380</v>
      </c>
      <c r="B2093" s="284" t="s">
        <v>381</v>
      </c>
      <c r="C2093" s="295" t="s">
        <v>224</v>
      </c>
      <c r="D2093" s="295" t="s">
        <v>38</v>
      </c>
      <c r="E2093" s="292">
        <v>1.7000000000000001E-2</v>
      </c>
      <c r="F2093" s="283">
        <v>170</v>
      </c>
      <c r="G2093" s="293">
        <v>2.89</v>
      </c>
    </row>
    <row r="2094" spans="1:7" ht="25.5" x14ac:dyDescent="0.2">
      <c r="A2094" s="294" t="s">
        <v>1782</v>
      </c>
      <c r="B2094" s="284" t="s">
        <v>1783</v>
      </c>
      <c r="C2094" s="295" t="s">
        <v>224</v>
      </c>
      <c r="D2094" s="295" t="s">
        <v>35</v>
      </c>
      <c r="E2094" s="292">
        <v>13</v>
      </c>
      <c r="F2094" s="283">
        <v>6.01</v>
      </c>
      <c r="G2094" s="293">
        <v>78.13</v>
      </c>
    </row>
    <row r="2095" spans="1:7" x14ac:dyDescent="0.2">
      <c r="A2095" s="296" t="s">
        <v>213</v>
      </c>
      <c r="B2095" s="297"/>
      <c r="C2095" s="297"/>
      <c r="D2095" s="297"/>
      <c r="E2095" s="297"/>
      <c r="F2095" s="297"/>
      <c r="G2095" s="298">
        <v>20.72</v>
      </c>
    </row>
    <row r="2096" spans="1:7" x14ac:dyDescent="0.2">
      <c r="A2096" s="296" t="s">
        <v>214</v>
      </c>
      <c r="B2096" s="297"/>
      <c r="C2096" s="297"/>
      <c r="D2096" s="297"/>
      <c r="E2096" s="297"/>
      <c r="F2096" s="297"/>
      <c r="G2096" s="298">
        <v>103.74</v>
      </c>
    </row>
    <row r="2097" spans="1:7" x14ac:dyDescent="0.2">
      <c r="A2097" s="296" t="s">
        <v>215</v>
      </c>
      <c r="B2097" s="297"/>
      <c r="C2097" s="297"/>
      <c r="D2097" s="297"/>
      <c r="E2097" s="297"/>
      <c r="F2097" s="297"/>
      <c r="G2097" s="299">
        <v>124.46</v>
      </c>
    </row>
    <row r="2098" spans="1:7" x14ac:dyDescent="0.2">
      <c r="A2098" s="296" t="s">
        <v>2158</v>
      </c>
      <c r="B2098" s="297"/>
      <c r="C2098" s="297"/>
      <c r="D2098" s="297"/>
      <c r="E2098" s="297"/>
      <c r="F2098" s="297"/>
      <c r="G2098" s="298">
        <v>23.83</v>
      </c>
    </row>
    <row r="2099" spans="1:7" x14ac:dyDescent="0.2">
      <c r="A2099" s="296" t="s">
        <v>217</v>
      </c>
      <c r="B2099" s="297"/>
      <c r="C2099" s="297"/>
      <c r="D2099" s="297"/>
      <c r="E2099" s="297"/>
      <c r="F2099" s="297"/>
      <c r="G2099" s="298">
        <v>31.140000000000015</v>
      </c>
    </row>
    <row r="2100" spans="1:7" x14ac:dyDescent="0.2">
      <c r="A2100" s="296" t="s">
        <v>218</v>
      </c>
      <c r="B2100" s="297"/>
      <c r="C2100" s="297"/>
      <c r="D2100" s="297"/>
      <c r="E2100" s="297"/>
      <c r="F2100" s="297"/>
      <c r="G2100" s="298">
        <v>0</v>
      </c>
    </row>
    <row r="2101" spans="1:7" x14ac:dyDescent="0.2">
      <c r="A2101" s="296" t="s">
        <v>219</v>
      </c>
      <c r="B2101" s="297"/>
      <c r="C2101" s="297"/>
      <c r="D2101" s="297"/>
      <c r="E2101" s="297"/>
      <c r="F2101" s="297"/>
      <c r="G2101" s="298">
        <v>54.970000000000013</v>
      </c>
    </row>
    <row r="2102" spans="1:7" x14ac:dyDescent="0.2">
      <c r="A2102" s="296" t="s">
        <v>220</v>
      </c>
      <c r="B2102" s="297"/>
      <c r="C2102" s="297"/>
      <c r="D2102" s="297"/>
      <c r="E2102" s="297"/>
      <c r="F2102" s="297"/>
      <c r="G2102" s="299">
        <f>ROUND(G2097+G2101,2)</f>
        <v>179.43</v>
      </c>
    </row>
    <row r="2103" spans="1:7" x14ac:dyDescent="0.2">
      <c r="A2103" s="296" t="s">
        <v>221</v>
      </c>
      <c r="B2103" s="297"/>
      <c r="C2103" s="297"/>
      <c r="D2103" s="297"/>
      <c r="E2103" s="297"/>
      <c r="F2103" s="297"/>
      <c r="G2103" s="298">
        <v>8</v>
      </c>
    </row>
    <row r="2104" spans="1:7" x14ac:dyDescent="0.2">
      <c r="A2104" s="296" t="s">
        <v>222</v>
      </c>
      <c r="B2104" s="297"/>
      <c r="C2104" s="297"/>
      <c r="D2104" s="297"/>
      <c r="E2104" s="297"/>
      <c r="F2104" s="297"/>
      <c r="G2104" s="299">
        <f>ROUND(G2102*G2103,2)</f>
        <v>1435.44</v>
      </c>
    </row>
    <row r="2105" spans="1:7" x14ac:dyDescent="0.2">
      <c r="A2105" s="300"/>
      <c r="B2105" s="301"/>
      <c r="C2105" s="301"/>
      <c r="D2105" s="301"/>
      <c r="E2105" s="301"/>
      <c r="F2105" s="301"/>
      <c r="G2105" s="302"/>
    </row>
    <row r="2106" spans="1:7" ht="38.25" x14ac:dyDescent="0.2">
      <c r="A2106" s="287" t="s">
        <v>1674</v>
      </c>
      <c r="B2106" s="290" t="s">
        <v>1675</v>
      </c>
      <c r="C2106" s="291" t="s">
        <v>207</v>
      </c>
      <c r="D2106" s="291" t="s">
        <v>37</v>
      </c>
      <c r="E2106" s="292"/>
      <c r="F2106" s="283"/>
      <c r="G2106" s="293"/>
    </row>
    <row r="2107" spans="1:7" x14ac:dyDescent="0.2">
      <c r="A2107" s="294">
        <v>252</v>
      </c>
      <c r="B2107" s="284" t="s">
        <v>1784</v>
      </c>
      <c r="C2107" s="295" t="s">
        <v>1298</v>
      </c>
      <c r="D2107" s="295" t="s">
        <v>210</v>
      </c>
      <c r="E2107" s="292">
        <v>0.69899999999999995</v>
      </c>
      <c r="F2107" s="283">
        <v>11.13</v>
      </c>
      <c r="G2107" s="293">
        <v>7.78</v>
      </c>
    </row>
    <row r="2108" spans="1:7" x14ac:dyDescent="0.2">
      <c r="A2108" s="294">
        <v>6110</v>
      </c>
      <c r="B2108" s="284" t="s">
        <v>1785</v>
      </c>
      <c r="C2108" s="295" t="s">
        <v>1298</v>
      </c>
      <c r="D2108" s="295" t="s">
        <v>210</v>
      </c>
      <c r="E2108" s="292">
        <v>0.34899999999999998</v>
      </c>
      <c r="F2108" s="283">
        <v>12.43</v>
      </c>
      <c r="G2108" s="293">
        <v>4.34</v>
      </c>
    </row>
    <row r="2109" spans="1:7" x14ac:dyDescent="0.2">
      <c r="A2109" s="294" t="s">
        <v>288</v>
      </c>
      <c r="B2109" s="284" t="s">
        <v>289</v>
      </c>
      <c r="C2109" s="295" t="s">
        <v>207</v>
      </c>
      <c r="D2109" s="295" t="s">
        <v>210</v>
      </c>
      <c r="E2109" s="292">
        <v>0.93</v>
      </c>
      <c r="F2109" s="283">
        <v>21.66</v>
      </c>
      <c r="G2109" s="293">
        <v>20.14</v>
      </c>
    </row>
    <row r="2110" spans="1:7" ht="25.5" x14ac:dyDescent="0.2">
      <c r="A2110" s="294" t="s">
        <v>246</v>
      </c>
      <c r="B2110" s="284" t="s">
        <v>247</v>
      </c>
      <c r="C2110" s="295" t="s">
        <v>207</v>
      </c>
      <c r="D2110" s="295" t="s">
        <v>210</v>
      </c>
      <c r="E2110" s="292">
        <v>0.93</v>
      </c>
      <c r="F2110" s="283">
        <v>19.41</v>
      </c>
      <c r="G2110" s="293">
        <v>18.05</v>
      </c>
    </row>
    <row r="2111" spans="1:7" ht="38.25" x14ac:dyDescent="0.2">
      <c r="A2111" s="294">
        <v>9841</v>
      </c>
      <c r="B2111" s="284" t="s">
        <v>1313</v>
      </c>
      <c r="C2111" s="295" t="s">
        <v>224</v>
      </c>
      <c r="D2111" s="295" t="s">
        <v>40</v>
      </c>
      <c r="E2111" s="292">
        <v>0.2387</v>
      </c>
      <c r="F2111" s="283">
        <v>33.71</v>
      </c>
      <c r="G2111" s="293">
        <v>8.0500000000000007</v>
      </c>
    </row>
    <row r="2112" spans="1:7" ht="25.5" x14ac:dyDescent="0.2">
      <c r="A2112" s="294" t="s">
        <v>1786</v>
      </c>
      <c r="B2112" s="284" t="s">
        <v>1787</v>
      </c>
      <c r="C2112" s="295" t="s">
        <v>224</v>
      </c>
      <c r="D2112" s="295" t="s">
        <v>38</v>
      </c>
      <c r="E2112" s="292">
        <v>3.5000000000000001E-3</v>
      </c>
      <c r="F2112" s="283">
        <v>494.64</v>
      </c>
      <c r="G2112" s="293">
        <v>1.73</v>
      </c>
    </row>
    <row r="2113" spans="1:7" ht="38.25" x14ac:dyDescent="0.2">
      <c r="A2113" s="294" t="s">
        <v>1788</v>
      </c>
      <c r="B2113" s="284" t="s">
        <v>1789</v>
      </c>
      <c r="C2113" s="295" t="s">
        <v>224</v>
      </c>
      <c r="D2113" s="295" t="s">
        <v>35</v>
      </c>
      <c r="E2113" s="292">
        <v>0.3528</v>
      </c>
      <c r="F2113" s="283">
        <v>640.62</v>
      </c>
      <c r="G2113" s="293">
        <v>226.01</v>
      </c>
    </row>
    <row r="2114" spans="1:7" ht="38.25" x14ac:dyDescent="0.2">
      <c r="A2114" s="294" t="s">
        <v>1790</v>
      </c>
      <c r="B2114" s="284" t="s">
        <v>1791</v>
      </c>
      <c r="C2114" s="295" t="s">
        <v>224</v>
      </c>
      <c r="D2114" s="295" t="s">
        <v>35</v>
      </c>
      <c r="E2114" s="292">
        <v>0.56840000000000002</v>
      </c>
      <c r="F2114" s="283">
        <v>281.13</v>
      </c>
      <c r="G2114" s="293">
        <v>159.79</v>
      </c>
    </row>
    <row r="2115" spans="1:7" x14ac:dyDescent="0.2">
      <c r="A2115" s="296" t="s">
        <v>213</v>
      </c>
      <c r="B2115" s="297"/>
      <c r="C2115" s="297"/>
      <c r="D2115" s="297"/>
      <c r="E2115" s="297"/>
      <c r="F2115" s="297"/>
      <c r="G2115" s="298">
        <v>33.119999999999997</v>
      </c>
    </row>
    <row r="2116" spans="1:7" x14ac:dyDescent="0.2">
      <c r="A2116" s="296" t="s">
        <v>214</v>
      </c>
      <c r="B2116" s="297"/>
      <c r="C2116" s="297"/>
      <c r="D2116" s="297"/>
      <c r="E2116" s="297"/>
      <c r="F2116" s="297"/>
      <c r="G2116" s="298">
        <v>412.77</v>
      </c>
    </row>
    <row r="2117" spans="1:7" x14ac:dyDescent="0.2">
      <c r="A2117" s="296" t="s">
        <v>215</v>
      </c>
      <c r="B2117" s="297"/>
      <c r="C2117" s="297"/>
      <c r="D2117" s="297"/>
      <c r="E2117" s="297"/>
      <c r="F2117" s="297"/>
      <c r="G2117" s="299">
        <v>445.89</v>
      </c>
    </row>
    <row r="2118" spans="1:7" x14ac:dyDescent="0.2">
      <c r="A2118" s="296" t="s">
        <v>2158</v>
      </c>
      <c r="B2118" s="297"/>
      <c r="C2118" s="297"/>
      <c r="D2118" s="297"/>
      <c r="E2118" s="297"/>
      <c r="F2118" s="297"/>
      <c r="G2118" s="298">
        <v>38.090000000000003</v>
      </c>
    </row>
    <row r="2119" spans="1:7" x14ac:dyDescent="0.2">
      <c r="A2119" s="296" t="s">
        <v>217</v>
      </c>
      <c r="B2119" s="297"/>
      <c r="C2119" s="297"/>
      <c r="D2119" s="297"/>
      <c r="E2119" s="297"/>
      <c r="F2119" s="297"/>
      <c r="G2119" s="298">
        <v>101.64</v>
      </c>
    </row>
    <row r="2120" spans="1:7" x14ac:dyDescent="0.2">
      <c r="A2120" s="296" t="s">
        <v>218</v>
      </c>
      <c r="B2120" s="297"/>
      <c r="C2120" s="297"/>
      <c r="D2120" s="297"/>
      <c r="E2120" s="297"/>
      <c r="F2120" s="297"/>
      <c r="G2120" s="298">
        <v>0</v>
      </c>
    </row>
    <row r="2121" spans="1:7" x14ac:dyDescent="0.2">
      <c r="A2121" s="296" t="s">
        <v>219</v>
      </c>
      <c r="B2121" s="297"/>
      <c r="C2121" s="297"/>
      <c r="D2121" s="297"/>
      <c r="E2121" s="297"/>
      <c r="F2121" s="297"/>
      <c r="G2121" s="298">
        <v>139.73000000000002</v>
      </c>
    </row>
    <row r="2122" spans="1:7" x14ac:dyDescent="0.2">
      <c r="A2122" s="296" t="s">
        <v>220</v>
      </c>
      <c r="B2122" s="297"/>
      <c r="C2122" s="297"/>
      <c r="D2122" s="297"/>
      <c r="E2122" s="297"/>
      <c r="F2122" s="297"/>
      <c r="G2122" s="299">
        <f>ROUND(G2117+G2121,2)</f>
        <v>585.62</v>
      </c>
    </row>
    <row r="2123" spans="1:7" x14ac:dyDescent="0.2">
      <c r="A2123" s="296" t="s">
        <v>221</v>
      </c>
      <c r="B2123" s="297"/>
      <c r="C2123" s="297"/>
      <c r="D2123" s="297"/>
      <c r="E2123" s="297"/>
      <c r="F2123" s="297"/>
      <c r="G2123" s="298">
        <v>19.739999999999998</v>
      </c>
    </row>
    <row r="2124" spans="1:7" x14ac:dyDescent="0.2">
      <c r="A2124" s="296" t="s">
        <v>222</v>
      </c>
      <c r="B2124" s="297"/>
      <c r="C2124" s="297"/>
      <c r="D2124" s="297"/>
      <c r="E2124" s="297"/>
      <c r="F2124" s="297"/>
      <c r="G2124" s="299">
        <f>ROUND(G2122*G2123,2)</f>
        <v>11560.14</v>
      </c>
    </row>
    <row r="2125" spans="1:7" x14ac:dyDescent="0.2">
      <c r="A2125" s="300"/>
      <c r="B2125" s="301"/>
      <c r="C2125" s="301"/>
      <c r="D2125" s="301"/>
      <c r="E2125" s="301"/>
      <c r="F2125" s="301"/>
      <c r="G2125" s="302"/>
    </row>
    <row r="2126" spans="1:7" ht="38.25" x14ac:dyDescent="0.2">
      <c r="A2126" s="287" t="s">
        <v>2014</v>
      </c>
      <c r="B2126" s="290" t="s">
        <v>2015</v>
      </c>
      <c r="C2126" s="291" t="s">
        <v>207</v>
      </c>
      <c r="D2126" s="291" t="s">
        <v>37</v>
      </c>
      <c r="E2126" s="292"/>
      <c r="F2126" s="283"/>
      <c r="G2126" s="293"/>
    </row>
    <row r="2127" spans="1:7" ht="51" x14ac:dyDescent="0.2">
      <c r="A2127" s="294">
        <v>38408</v>
      </c>
      <c r="B2127" s="284" t="s">
        <v>2084</v>
      </c>
      <c r="C2127" s="295" t="s">
        <v>224</v>
      </c>
      <c r="D2127" s="295" t="s">
        <v>38</v>
      </c>
      <c r="E2127" s="292">
        <v>2.18E-2</v>
      </c>
      <c r="F2127" s="283">
        <v>509.52</v>
      </c>
      <c r="G2127" s="293">
        <v>11.11</v>
      </c>
    </row>
    <row r="2128" spans="1:7" ht="25.5" x14ac:dyDescent="0.2">
      <c r="A2128" s="294" t="s">
        <v>1361</v>
      </c>
      <c r="B2128" s="284" t="s">
        <v>1362</v>
      </c>
      <c r="C2128" s="295" t="s">
        <v>207</v>
      </c>
      <c r="D2128" s="295" t="s">
        <v>210</v>
      </c>
      <c r="E2128" s="292">
        <v>1.429</v>
      </c>
      <c r="F2128" s="283">
        <v>20.55</v>
      </c>
      <c r="G2128" s="293">
        <v>29.36</v>
      </c>
    </row>
    <row r="2129" spans="1:7" x14ac:dyDescent="0.2">
      <c r="A2129" s="294" t="s">
        <v>288</v>
      </c>
      <c r="B2129" s="284" t="s">
        <v>289</v>
      </c>
      <c r="C2129" s="295" t="s">
        <v>207</v>
      </c>
      <c r="D2129" s="295" t="s">
        <v>210</v>
      </c>
      <c r="E2129" s="292">
        <v>1.0069999999999999</v>
      </c>
      <c r="F2129" s="283">
        <v>21.66</v>
      </c>
      <c r="G2129" s="293">
        <v>21.81</v>
      </c>
    </row>
    <row r="2130" spans="1:7" ht="25.5" x14ac:dyDescent="0.2">
      <c r="A2130" s="294" t="s">
        <v>1363</v>
      </c>
      <c r="B2130" s="284" t="s">
        <v>1364</v>
      </c>
      <c r="C2130" s="295" t="s">
        <v>207</v>
      </c>
      <c r="D2130" s="295" t="s">
        <v>210</v>
      </c>
      <c r="E2130" s="292">
        <v>0.47599999999999998</v>
      </c>
      <c r="F2130" s="283">
        <v>21.86</v>
      </c>
      <c r="G2130" s="293">
        <v>10.41</v>
      </c>
    </row>
    <row r="2131" spans="1:7" ht="25.5" x14ac:dyDescent="0.2">
      <c r="A2131" s="294" t="s">
        <v>246</v>
      </c>
      <c r="B2131" s="284" t="s">
        <v>247</v>
      </c>
      <c r="C2131" s="295" t="s">
        <v>207</v>
      </c>
      <c r="D2131" s="295" t="s">
        <v>210</v>
      </c>
      <c r="E2131" s="292">
        <v>1.54</v>
      </c>
      <c r="F2131" s="283">
        <v>19.41</v>
      </c>
      <c r="G2131" s="293">
        <v>29.89</v>
      </c>
    </row>
    <row r="2132" spans="1:7" ht="51" x14ac:dyDescent="0.2">
      <c r="A2132" s="294" t="s">
        <v>2085</v>
      </c>
      <c r="B2132" s="284" t="s">
        <v>2086</v>
      </c>
      <c r="C2132" s="295" t="s">
        <v>224</v>
      </c>
      <c r="D2132" s="295" t="s">
        <v>35</v>
      </c>
      <c r="E2132" s="292">
        <v>0.23810000000000001</v>
      </c>
      <c r="F2132" s="283">
        <v>2497.19</v>
      </c>
      <c r="G2132" s="293">
        <v>594.58000000000004</v>
      </c>
    </row>
    <row r="2133" spans="1:7" ht="51" x14ac:dyDescent="0.2">
      <c r="A2133" s="294" t="s">
        <v>2087</v>
      </c>
      <c r="B2133" s="284" t="s">
        <v>2088</v>
      </c>
      <c r="C2133" s="295" t="s">
        <v>224</v>
      </c>
      <c r="D2133" s="295" t="s">
        <v>35</v>
      </c>
      <c r="E2133" s="292">
        <v>0.14879999999999999</v>
      </c>
      <c r="F2133" s="283">
        <v>6154.69</v>
      </c>
      <c r="G2133" s="293">
        <v>915.82</v>
      </c>
    </row>
    <row r="2134" spans="1:7" x14ac:dyDescent="0.2">
      <c r="A2134" s="296" t="s">
        <v>213</v>
      </c>
      <c r="B2134" s="297"/>
      <c r="C2134" s="297"/>
      <c r="D2134" s="297"/>
      <c r="E2134" s="297"/>
      <c r="F2134" s="297"/>
      <c r="G2134" s="298">
        <v>50.25</v>
      </c>
    </row>
    <row r="2135" spans="1:7" x14ac:dyDescent="0.2">
      <c r="A2135" s="296" t="s">
        <v>214</v>
      </c>
      <c r="B2135" s="297"/>
      <c r="C2135" s="297"/>
      <c r="D2135" s="297"/>
      <c r="E2135" s="297"/>
      <c r="F2135" s="297"/>
      <c r="G2135" s="298">
        <v>1562.73</v>
      </c>
    </row>
    <row r="2136" spans="1:7" x14ac:dyDescent="0.2">
      <c r="A2136" s="296" t="s">
        <v>215</v>
      </c>
      <c r="B2136" s="297"/>
      <c r="C2136" s="297"/>
      <c r="D2136" s="297"/>
      <c r="E2136" s="297"/>
      <c r="F2136" s="297"/>
      <c r="G2136" s="299">
        <v>1612.98</v>
      </c>
    </row>
    <row r="2137" spans="1:7" x14ac:dyDescent="0.2">
      <c r="A2137" s="296" t="s">
        <v>2158</v>
      </c>
      <c r="B2137" s="297"/>
      <c r="C2137" s="297"/>
      <c r="D2137" s="297"/>
      <c r="E2137" s="297"/>
      <c r="F2137" s="297"/>
      <c r="G2137" s="298">
        <v>57.8</v>
      </c>
    </row>
    <row r="2138" spans="1:7" x14ac:dyDescent="0.2">
      <c r="A2138" s="296" t="s">
        <v>217</v>
      </c>
      <c r="B2138" s="297"/>
      <c r="C2138" s="297"/>
      <c r="D2138" s="297"/>
      <c r="E2138" s="297"/>
      <c r="F2138" s="297"/>
      <c r="G2138" s="298">
        <v>350.86000000000007</v>
      </c>
    </row>
    <row r="2139" spans="1:7" x14ac:dyDescent="0.2">
      <c r="A2139" s="296" t="s">
        <v>218</v>
      </c>
      <c r="B2139" s="297"/>
      <c r="C2139" s="297"/>
      <c r="D2139" s="297"/>
      <c r="E2139" s="297"/>
      <c r="F2139" s="297"/>
      <c r="G2139" s="298">
        <v>0</v>
      </c>
    </row>
    <row r="2140" spans="1:7" x14ac:dyDescent="0.2">
      <c r="A2140" s="296" t="s">
        <v>219</v>
      </c>
      <c r="B2140" s="297"/>
      <c r="C2140" s="297"/>
      <c r="D2140" s="297"/>
      <c r="E2140" s="297"/>
      <c r="F2140" s="297"/>
      <c r="G2140" s="298">
        <v>408.66000000000008</v>
      </c>
    </row>
    <row r="2141" spans="1:7" x14ac:dyDescent="0.2">
      <c r="A2141" s="296" t="s">
        <v>220</v>
      </c>
      <c r="B2141" s="297"/>
      <c r="C2141" s="297"/>
      <c r="D2141" s="297"/>
      <c r="E2141" s="297"/>
      <c r="F2141" s="297"/>
      <c r="G2141" s="299">
        <f>ROUND(G2136+G2140,2)</f>
        <v>2021.64</v>
      </c>
    </row>
    <row r="2142" spans="1:7" x14ac:dyDescent="0.2">
      <c r="A2142" s="296" t="s">
        <v>221</v>
      </c>
      <c r="B2142" s="297"/>
      <c r="C2142" s="297"/>
      <c r="D2142" s="297"/>
      <c r="E2142" s="297"/>
      <c r="F2142" s="297"/>
      <c r="G2142" s="298">
        <v>8.4</v>
      </c>
    </row>
    <row r="2143" spans="1:7" x14ac:dyDescent="0.2">
      <c r="A2143" s="306" t="s">
        <v>222</v>
      </c>
      <c r="B2143" s="307"/>
      <c r="C2143" s="307"/>
      <c r="D2143" s="307"/>
      <c r="E2143" s="307"/>
      <c r="F2143" s="308"/>
      <c r="G2143" s="299">
        <f>ROUND(G2141*G2142,2)</f>
        <v>16981.78</v>
      </c>
    </row>
  </sheetData>
  <mergeCells count="1461">
    <mergeCell ref="A2054:G2054"/>
    <mergeCell ref="A2059:F2059"/>
    <mergeCell ref="A2069:G2069"/>
    <mergeCell ref="A2077:F2077"/>
    <mergeCell ref="A2087:G2087"/>
    <mergeCell ref="A2095:F2095"/>
    <mergeCell ref="A2105:G2105"/>
    <mergeCell ref="A2115:F2115"/>
    <mergeCell ref="A2125:G2125"/>
    <mergeCell ref="A2134:F2134"/>
    <mergeCell ref="A1884:G1884"/>
    <mergeCell ref="A1889:F1889"/>
    <mergeCell ref="A1899:G1899"/>
    <mergeCell ref="A1905:F1905"/>
    <mergeCell ref="A1915:G1915"/>
    <mergeCell ref="A1949:F1949"/>
    <mergeCell ref="A1959:G1959"/>
    <mergeCell ref="A1985:F1985"/>
    <mergeCell ref="A1995:G1995"/>
    <mergeCell ref="A1998:F1998"/>
    <mergeCell ref="A2008:G2008"/>
    <mergeCell ref="B2009:G2009"/>
    <mergeCell ref="A2014:F2014"/>
    <mergeCell ref="A2024:G2024"/>
    <mergeCell ref="A2029:F2029"/>
    <mergeCell ref="A2039:G2039"/>
    <mergeCell ref="A2044:F2044"/>
    <mergeCell ref="A1734:G1734"/>
    <mergeCell ref="A1745:F1745"/>
    <mergeCell ref="A1755:G1755"/>
    <mergeCell ref="A1759:F1759"/>
    <mergeCell ref="A1769:G1769"/>
    <mergeCell ref="A1773:F1773"/>
    <mergeCell ref="A1783:G1783"/>
    <mergeCell ref="B1784:G1784"/>
    <mergeCell ref="A1787:F1787"/>
    <mergeCell ref="A1797:G1797"/>
    <mergeCell ref="A1800:F1800"/>
    <mergeCell ref="A1810:G1810"/>
    <mergeCell ref="B1811:G1811"/>
    <mergeCell ref="A1820:F1820"/>
    <mergeCell ref="A1830:G1830"/>
    <mergeCell ref="A1840:F1840"/>
    <mergeCell ref="A1850:G1850"/>
    <mergeCell ref="A1594:F1594"/>
    <mergeCell ref="A1604:G1604"/>
    <mergeCell ref="A1609:F1609"/>
    <mergeCell ref="A1619:G1619"/>
    <mergeCell ref="B1620:G1620"/>
    <mergeCell ref="A1625:F1625"/>
    <mergeCell ref="A1635:G1635"/>
    <mergeCell ref="B1636:G1636"/>
    <mergeCell ref="A1642:F1642"/>
    <mergeCell ref="A1652:G1652"/>
    <mergeCell ref="A1658:F1658"/>
    <mergeCell ref="A1668:G1668"/>
    <mergeCell ref="A1674:F1674"/>
    <mergeCell ref="A1684:G1684"/>
    <mergeCell ref="B1685:G1685"/>
    <mergeCell ref="A1693:F1693"/>
    <mergeCell ref="A1703:G1703"/>
    <mergeCell ref="A1479:G1479"/>
    <mergeCell ref="A1484:F1484"/>
    <mergeCell ref="A1494:G1494"/>
    <mergeCell ref="A1499:F1499"/>
    <mergeCell ref="A1509:G1509"/>
    <mergeCell ref="A1515:F1515"/>
    <mergeCell ref="A1525:G1525"/>
    <mergeCell ref="A1531:F1531"/>
    <mergeCell ref="A1541:G1541"/>
    <mergeCell ref="B1542:G1542"/>
    <mergeCell ref="A1547:F1547"/>
    <mergeCell ref="A1557:G1557"/>
    <mergeCell ref="A1562:F1562"/>
    <mergeCell ref="A1572:G1572"/>
    <mergeCell ref="A1578:F1578"/>
    <mergeCell ref="A1588:G1588"/>
    <mergeCell ref="B1589:G1589"/>
    <mergeCell ref="A1280:F1280"/>
    <mergeCell ref="A1290:G1290"/>
    <mergeCell ref="B1291:G1291"/>
    <mergeCell ref="A1303:F1303"/>
    <mergeCell ref="A1313:G1313"/>
    <mergeCell ref="A1317:F1317"/>
    <mergeCell ref="A1327:G1327"/>
    <mergeCell ref="A1332:F1332"/>
    <mergeCell ref="A1342:G1342"/>
    <mergeCell ref="A1350:F1350"/>
    <mergeCell ref="A1360:G1360"/>
    <mergeCell ref="A1370:F1370"/>
    <mergeCell ref="A1380:G1380"/>
    <mergeCell ref="A1386:F1386"/>
    <mergeCell ref="A1396:G1396"/>
    <mergeCell ref="B1397:G1397"/>
    <mergeCell ref="A1403:F1403"/>
    <mergeCell ref="A1150:G1150"/>
    <mergeCell ref="B1151:G1151"/>
    <mergeCell ref="A1164:F1164"/>
    <mergeCell ref="A1174:G1174"/>
    <mergeCell ref="A1177:F1177"/>
    <mergeCell ref="A1187:G1187"/>
    <mergeCell ref="A1190:F1190"/>
    <mergeCell ref="A1200:G1200"/>
    <mergeCell ref="A1205:F1205"/>
    <mergeCell ref="A1215:G1215"/>
    <mergeCell ref="A1219:F1219"/>
    <mergeCell ref="A1229:G1229"/>
    <mergeCell ref="B1230:G1230"/>
    <mergeCell ref="A1235:F1235"/>
    <mergeCell ref="A1245:G1245"/>
    <mergeCell ref="A1248:F1248"/>
    <mergeCell ref="A1258:G1258"/>
    <mergeCell ref="A1016:G1016"/>
    <mergeCell ref="A1021:F1021"/>
    <mergeCell ref="A1031:G1031"/>
    <mergeCell ref="B1032:G1032"/>
    <mergeCell ref="A1039:F1039"/>
    <mergeCell ref="A1049:G1049"/>
    <mergeCell ref="A1054:F1054"/>
    <mergeCell ref="A1064:G1064"/>
    <mergeCell ref="B1065:G1065"/>
    <mergeCell ref="A1071:F1071"/>
    <mergeCell ref="A1081:G1081"/>
    <mergeCell ref="B1082:G1082"/>
    <mergeCell ref="A1087:F1087"/>
    <mergeCell ref="A1097:G1097"/>
    <mergeCell ref="B1098:G1098"/>
    <mergeCell ref="A1105:F1105"/>
    <mergeCell ref="A1115:G1115"/>
    <mergeCell ref="B882:G882"/>
    <mergeCell ref="A887:F887"/>
    <mergeCell ref="A897:G897"/>
    <mergeCell ref="B898:G898"/>
    <mergeCell ref="A906:F906"/>
    <mergeCell ref="A916:G916"/>
    <mergeCell ref="B917:G917"/>
    <mergeCell ref="A924:F924"/>
    <mergeCell ref="A934:G934"/>
    <mergeCell ref="A940:F940"/>
    <mergeCell ref="A950:G950"/>
    <mergeCell ref="B951:G951"/>
    <mergeCell ref="A957:F957"/>
    <mergeCell ref="A967:G967"/>
    <mergeCell ref="B968:G968"/>
    <mergeCell ref="A973:F973"/>
    <mergeCell ref="A983:G983"/>
    <mergeCell ref="B765:G765"/>
    <mergeCell ref="A773:F773"/>
    <mergeCell ref="A783:G783"/>
    <mergeCell ref="B784:G784"/>
    <mergeCell ref="A791:F791"/>
    <mergeCell ref="A801:G801"/>
    <mergeCell ref="A809:F809"/>
    <mergeCell ref="A819:G819"/>
    <mergeCell ref="A822:F822"/>
    <mergeCell ref="A832:G832"/>
    <mergeCell ref="A837:F837"/>
    <mergeCell ref="A847:G847"/>
    <mergeCell ref="B848:G848"/>
    <mergeCell ref="A856:F856"/>
    <mergeCell ref="A866:G866"/>
    <mergeCell ref="B867:G867"/>
    <mergeCell ref="A871:F871"/>
    <mergeCell ref="A626:F626"/>
    <mergeCell ref="A636:G636"/>
    <mergeCell ref="A641:F641"/>
    <mergeCell ref="A651:G651"/>
    <mergeCell ref="A661:F661"/>
    <mergeCell ref="A671:G671"/>
    <mergeCell ref="B672:G672"/>
    <mergeCell ref="A679:F679"/>
    <mergeCell ref="A689:G689"/>
    <mergeCell ref="A697:F697"/>
    <mergeCell ref="A707:G707"/>
    <mergeCell ref="B708:G708"/>
    <mergeCell ref="A718:F718"/>
    <mergeCell ref="A728:G728"/>
    <mergeCell ref="A736:F736"/>
    <mergeCell ref="A746:G746"/>
    <mergeCell ref="B747:G747"/>
    <mergeCell ref="A499:F499"/>
    <mergeCell ref="A509:G509"/>
    <mergeCell ref="A521:F521"/>
    <mergeCell ref="A531:G531"/>
    <mergeCell ref="B532:G532"/>
    <mergeCell ref="A539:F539"/>
    <mergeCell ref="A549:G549"/>
    <mergeCell ref="A556:F556"/>
    <mergeCell ref="A566:G566"/>
    <mergeCell ref="B567:G567"/>
    <mergeCell ref="A574:F574"/>
    <mergeCell ref="A584:G584"/>
    <mergeCell ref="B585:G585"/>
    <mergeCell ref="A592:F592"/>
    <mergeCell ref="A602:G602"/>
    <mergeCell ref="A609:F609"/>
    <mergeCell ref="A619:G619"/>
    <mergeCell ref="A2078:F2078"/>
    <mergeCell ref="A2096:F2096"/>
    <mergeCell ref="A2097:F2097"/>
    <mergeCell ref="A1749:F1749"/>
    <mergeCell ref="A1754:F1754"/>
    <mergeCell ref="A2084:F2084"/>
    <mergeCell ref="A2085:F2085"/>
    <mergeCell ref="A2081:F2081"/>
    <mergeCell ref="A2082:F2082"/>
    <mergeCell ref="A2083:F2083"/>
    <mergeCell ref="A2079:F2079"/>
    <mergeCell ref="A2080:F2080"/>
    <mergeCell ref="A2086:F2086"/>
    <mergeCell ref="A2098:F2098"/>
    <mergeCell ref="A2099:F2099"/>
    <mergeCell ref="A2100:F2100"/>
    <mergeCell ref="A2101:F2101"/>
    <mergeCell ref="A2102:F2102"/>
    <mergeCell ref="A2103:F2103"/>
    <mergeCell ref="A2104:F2104"/>
    <mergeCell ref="A1828:F1828"/>
    <mergeCell ref="A1829:F1829"/>
    <mergeCell ref="A1845:F1845"/>
    <mergeCell ref="A1788:F1788"/>
    <mergeCell ref="A2019:F2019"/>
    <mergeCell ref="A2020:F2020"/>
    <mergeCell ref="A2021:F2021"/>
    <mergeCell ref="A2022:F2022"/>
    <mergeCell ref="A2066:F2066"/>
    <mergeCell ref="A2067:F2067"/>
    <mergeCell ref="A1488:F1488"/>
    <mergeCell ref="A1428:F1428"/>
    <mergeCell ref="A1387:F1387"/>
    <mergeCell ref="A1388:F1388"/>
    <mergeCell ref="A1372:F1372"/>
    <mergeCell ref="A1373:F1373"/>
    <mergeCell ref="A1457:F1457"/>
    <mergeCell ref="A1536:F1536"/>
    <mergeCell ref="A1537:F1537"/>
    <mergeCell ref="A1781:F1781"/>
    <mergeCell ref="A1782:F1782"/>
    <mergeCell ref="A1808:F1808"/>
    <mergeCell ref="A1809:F1809"/>
    <mergeCell ref="A1413:G1413"/>
    <mergeCell ref="A1421:F1421"/>
    <mergeCell ref="A1431:G1431"/>
    <mergeCell ref="B1432:G1432"/>
    <mergeCell ref="A1438:F1438"/>
    <mergeCell ref="A1448:G1448"/>
    <mergeCell ref="B1449:G1449"/>
    <mergeCell ref="A1454:F1454"/>
    <mergeCell ref="A1464:G1464"/>
    <mergeCell ref="A1469:F1469"/>
    <mergeCell ref="A1789:F1789"/>
    <mergeCell ref="A1790:F1790"/>
    <mergeCell ref="A1760:F1760"/>
    <mergeCell ref="A910:F910"/>
    <mergeCell ref="A911:F911"/>
    <mergeCell ref="A895:F895"/>
    <mergeCell ref="A896:F896"/>
    <mergeCell ref="A909:F909"/>
    <mergeCell ref="A1128:F1128"/>
    <mergeCell ref="A1129:F1129"/>
    <mergeCell ref="A1130:F1130"/>
    <mergeCell ref="A1131:F1131"/>
    <mergeCell ref="A1289:F1289"/>
    <mergeCell ref="A1252:F1252"/>
    <mergeCell ref="A1238:F1238"/>
    <mergeCell ref="A1239:F1239"/>
    <mergeCell ref="A1236:F1236"/>
    <mergeCell ref="A1237:F1237"/>
    <mergeCell ref="A1266:F1266"/>
    <mergeCell ref="A1267:F1267"/>
    <mergeCell ref="A1268:F1268"/>
    <mergeCell ref="A1269:F1269"/>
    <mergeCell ref="A929:F929"/>
    <mergeCell ref="A930:F930"/>
    <mergeCell ref="A912:F912"/>
    <mergeCell ref="A907:F907"/>
    <mergeCell ref="A908:F908"/>
    <mergeCell ref="B1686:G1686"/>
    <mergeCell ref="A815:F815"/>
    <mergeCell ref="A816:F816"/>
    <mergeCell ref="A817:F817"/>
    <mergeCell ref="A857:F857"/>
    <mergeCell ref="A860:F860"/>
    <mergeCell ref="A877:F877"/>
    <mergeCell ref="A829:F829"/>
    <mergeCell ref="A830:F830"/>
    <mergeCell ref="A831:F831"/>
    <mergeCell ref="A863:F863"/>
    <mergeCell ref="A864:F864"/>
    <mergeCell ref="A865:F865"/>
    <mergeCell ref="B868:G868"/>
    <mergeCell ref="A759:F759"/>
    <mergeCell ref="A760:F760"/>
    <mergeCell ref="A737:F737"/>
    <mergeCell ref="A738:F738"/>
    <mergeCell ref="A739:F739"/>
    <mergeCell ref="A740:F740"/>
    <mergeCell ref="A792:F792"/>
    <mergeCell ref="A794:F794"/>
    <mergeCell ref="A795:F795"/>
    <mergeCell ref="A782:F782"/>
    <mergeCell ref="A755:F755"/>
    <mergeCell ref="A756:F756"/>
    <mergeCell ref="A757:F757"/>
    <mergeCell ref="A774:F774"/>
    <mergeCell ref="A761:F761"/>
    <mergeCell ref="A762:F762"/>
    <mergeCell ref="A763:F763"/>
    <mergeCell ref="B766:G766"/>
    <mergeCell ref="A775:F775"/>
    <mergeCell ref="A776:F776"/>
    <mergeCell ref="A777:F777"/>
    <mergeCell ref="A778:F778"/>
    <mergeCell ref="A779:F779"/>
    <mergeCell ref="A780:F780"/>
    <mergeCell ref="A754:F754"/>
    <mergeCell ref="A764:G764"/>
    <mergeCell ref="A466:F466"/>
    <mergeCell ref="A467:F467"/>
    <mergeCell ref="A468:F468"/>
    <mergeCell ref="A469:F469"/>
    <mergeCell ref="A470:G470"/>
    <mergeCell ref="A483:F483"/>
    <mergeCell ref="A484:F484"/>
    <mergeCell ref="A485:F485"/>
    <mergeCell ref="A461:F461"/>
    <mergeCell ref="A460:F460"/>
    <mergeCell ref="A477:F477"/>
    <mergeCell ref="A478:F478"/>
    <mergeCell ref="A462:F462"/>
    <mergeCell ref="A463:F463"/>
    <mergeCell ref="A464:F464"/>
    <mergeCell ref="A476:F476"/>
    <mergeCell ref="A486:G486"/>
    <mergeCell ref="B487:G487"/>
    <mergeCell ref="B10:G10"/>
    <mergeCell ref="B11:G11"/>
    <mergeCell ref="A36:F36"/>
    <mergeCell ref="A37:F37"/>
    <mergeCell ref="A38:F38"/>
    <mergeCell ref="A40:F40"/>
    <mergeCell ref="A41:F41"/>
    <mergeCell ref="A42:F42"/>
    <mergeCell ref="A43:F43"/>
    <mergeCell ref="A414:F414"/>
    <mergeCell ref="A415:F415"/>
    <mergeCell ref="A424:G424"/>
    <mergeCell ref="A430:F430"/>
    <mergeCell ref="A431:F431"/>
    <mergeCell ref="A432:F432"/>
    <mergeCell ref="A433:F433"/>
    <mergeCell ref="A434:F434"/>
    <mergeCell ref="A308:F308"/>
    <mergeCell ref="A309:F309"/>
    <mergeCell ref="A323:F323"/>
    <mergeCell ref="A324:F324"/>
    <mergeCell ref="A325:F325"/>
    <mergeCell ref="A314:F314"/>
    <mergeCell ref="A184:F184"/>
    <mergeCell ref="A188:F188"/>
    <mergeCell ref="A250:F250"/>
    <mergeCell ref="A251:F251"/>
    <mergeCell ref="A252:F252"/>
    <mergeCell ref="A155:F155"/>
    <mergeCell ref="A156:F156"/>
    <mergeCell ref="A157:F157"/>
    <mergeCell ref="A158:F158"/>
    <mergeCell ref="A577:F577"/>
    <mergeCell ref="A578:F578"/>
    <mergeCell ref="A579:F579"/>
    <mergeCell ref="A575:F575"/>
    <mergeCell ref="A562:F562"/>
    <mergeCell ref="A563:F563"/>
    <mergeCell ref="A564:F564"/>
    <mergeCell ref="A449:F449"/>
    <mergeCell ref="A450:F450"/>
    <mergeCell ref="A451:F451"/>
    <mergeCell ref="A452:F452"/>
    <mergeCell ref="A453:F453"/>
    <mergeCell ref="A454:G454"/>
    <mergeCell ref="A465:F465"/>
    <mergeCell ref="A355:F355"/>
    <mergeCell ref="A356:F356"/>
    <mergeCell ref="A371:F371"/>
    <mergeCell ref="A422:F422"/>
    <mergeCell ref="A423:F423"/>
    <mergeCell ref="A522:F522"/>
    <mergeCell ref="A523:F523"/>
    <mergeCell ref="A524:F524"/>
    <mergeCell ref="A525:F525"/>
    <mergeCell ref="A526:F526"/>
    <mergeCell ref="A506:F506"/>
    <mergeCell ref="A507:F507"/>
    <mergeCell ref="A508:F508"/>
    <mergeCell ref="A500:F500"/>
    <mergeCell ref="A501:F501"/>
    <mergeCell ref="A502:F502"/>
    <mergeCell ref="B899:G899"/>
    <mergeCell ref="A914:F914"/>
    <mergeCell ref="A915:F915"/>
    <mergeCell ref="A565:F565"/>
    <mergeCell ref="A580:F580"/>
    <mergeCell ref="A576:F576"/>
    <mergeCell ref="A797:F797"/>
    <mergeCell ref="A665:F665"/>
    <mergeCell ref="A823:F823"/>
    <mergeCell ref="A824:F824"/>
    <mergeCell ref="A825:F825"/>
    <mergeCell ref="A649:F649"/>
    <mergeCell ref="A650:F650"/>
    <mergeCell ref="A682:F682"/>
    <mergeCell ref="A683:F683"/>
    <mergeCell ref="A684:F684"/>
    <mergeCell ref="A685:F685"/>
    <mergeCell ref="A686:F686"/>
    <mergeCell ref="A315:F315"/>
    <mergeCell ref="A316:G316"/>
    <mergeCell ref="A319:F319"/>
    <mergeCell ref="A320:F320"/>
    <mergeCell ref="A894:F894"/>
    <mergeCell ref="A913:F913"/>
    <mergeCell ref="A664:F664"/>
    <mergeCell ref="A698:F698"/>
    <mergeCell ref="A687:F687"/>
    <mergeCell ref="A688:F688"/>
    <mergeCell ref="A699:F699"/>
    <mergeCell ref="A700:F700"/>
    <mergeCell ref="A701:F701"/>
    <mergeCell ref="A702:F702"/>
    <mergeCell ref="A892:F892"/>
    <mergeCell ref="A893:F893"/>
    <mergeCell ref="A447:F447"/>
    <mergeCell ref="A448:F448"/>
    <mergeCell ref="A812:F812"/>
    <mergeCell ref="A828:F828"/>
    <mergeCell ref="A593:F593"/>
    <mergeCell ref="A594:F594"/>
    <mergeCell ref="A595:F595"/>
    <mergeCell ref="A618:F618"/>
    <mergeCell ref="A610:F610"/>
    <mergeCell ref="A611:F611"/>
    <mergeCell ref="A612:F612"/>
    <mergeCell ref="A613:F613"/>
    <mergeCell ref="A796:F796"/>
    <mergeCell ref="A159:F159"/>
    <mergeCell ref="A160:G160"/>
    <mergeCell ref="A444:F444"/>
    <mergeCell ref="A445:F445"/>
    <mergeCell ref="A446:F446"/>
    <mergeCell ref="A189:F189"/>
    <mergeCell ref="A190:F190"/>
    <mergeCell ref="A192:G192"/>
    <mergeCell ref="A435:F435"/>
    <mergeCell ref="A436:F436"/>
    <mergeCell ref="A440:G440"/>
    <mergeCell ref="A437:F437"/>
    <mergeCell ref="A438:F438"/>
    <mergeCell ref="A439:F439"/>
    <mergeCell ref="A340:F340"/>
    <mergeCell ref="A341:F341"/>
    <mergeCell ref="A342:G342"/>
    <mergeCell ref="A353:F353"/>
    <mergeCell ref="A354:F354"/>
    <mergeCell ref="A416:F416"/>
    <mergeCell ref="A417:F417"/>
    <mergeCell ref="A255:F255"/>
    <mergeCell ref="A256:F256"/>
    <mergeCell ref="A321:F321"/>
    <mergeCell ref="A322:F322"/>
    <mergeCell ref="A349:F349"/>
    <mergeCell ref="A350:F350"/>
    <mergeCell ref="A351:F351"/>
    <mergeCell ref="A352:F352"/>
    <mergeCell ref="A359:G359"/>
    <mergeCell ref="A367:F367"/>
    <mergeCell ref="A326:F326"/>
    <mergeCell ref="A141:F141"/>
    <mergeCell ref="A142:F142"/>
    <mergeCell ref="A143:F143"/>
    <mergeCell ref="A372:F372"/>
    <mergeCell ref="A271:F271"/>
    <mergeCell ref="A272:F272"/>
    <mergeCell ref="A274:G274"/>
    <mergeCell ref="A283:F283"/>
    <mergeCell ref="A284:F284"/>
    <mergeCell ref="A285:F285"/>
    <mergeCell ref="A286:F286"/>
    <mergeCell ref="A287:F287"/>
    <mergeCell ref="A267:F267"/>
    <mergeCell ref="A268:F268"/>
    <mergeCell ref="A269:F269"/>
    <mergeCell ref="A273:F273"/>
    <mergeCell ref="A264:F264"/>
    <mergeCell ref="A265:F265"/>
    <mergeCell ref="A254:F254"/>
    <mergeCell ref="A259:F259"/>
    <mergeCell ref="A260:G260"/>
    <mergeCell ref="A185:F185"/>
    <mergeCell ref="A186:F186"/>
    <mergeCell ref="A187:F187"/>
    <mergeCell ref="A191:F191"/>
    <mergeCell ref="A182:F182"/>
    <mergeCell ref="A363:F363"/>
    <mergeCell ref="A364:F364"/>
    <mergeCell ref="A365:F365"/>
    <mergeCell ref="A366:F366"/>
    <mergeCell ref="A357:F357"/>
    <mergeCell ref="A358:F358"/>
    <mergeCell ref="A22:F22"/>
    <mergeCell ref="A23:F23"/>
    <mergeCell ref="A24:F24"/>
    <mergeCell ref="A25:F25"/>
    <mergeCell ref="A26:F26"/>
    <mergeCell ref="A27:F27"/>
    <mergeCell ref="A253:F253"/>
    <mergeCell ref="A137:F137"/>
    <mergeCell ref="A138:F138"/>
    <mergeCell ref="A139:F139"/>
    <mergeCell ref="A140:F140"/>
    <mergeCell ref="A230:F230"/>
    <mergeCell ref="A231:F231"/>
    <mergeCell ref="A232:F232"/>
    <mergeCell ref="A233:G233"/>
    <mergeCell ref="A110:F110"/>
    <mergeCell ref="A150:F150"/>
    <mergeCell ref="A151:F151"/>
    <mergeCell ref="A136:F136"/>
    <mergeCell ref="A144:G144"/>
    <mergeCell ref="A243:F243"/>
    <mergeCell ref="A209:F209"/>
    <mergeCell ref="A210:F210"/>
    <mergeCell ref="A211:F211"/>
    <mergeCell ref="A212:F212"/>
    <mergeCell ref="A213:F213"/>
    <mergeCell ref="A152:F152"/>
    <mergeCell ref="A153:F153"/>
    <mergeCell ref="A154:F154"/>
    <mergeCell ref="A228:F228"/>
    <mergeCell ref="A229:F229"/>
    <mergeCell ref="A183:F183"/>
    <mergeCell ref="A2046:F2046"/>
    <mergeCell ref="A1863:F1863"/>
    <mergeCell ref="A1864:F1864"/>
    <mergeCell ref="A1878:F1878"/>
    <mergeCell ref="A1879:F1879"/>
    <mergeCell ref="A1894:F1894"/>
    <mergeCell ref="A1895:F1895"/>
    <mergeCell ref="A1890:F1890"/>
    <mergeCell ref="A1891:F1891"/>
    <mergeCell ref="A1892:F1892"/>
    <mergeCell ref="A2002:F2002"/>
    <mergeCell ref="A2003:F2003"/>
    <mergeCell ref="A2015:F2015"/>
    <mergeCell ref="A2016:F2016"/>
    <mergeCell ref="A2017:F2017"/>
    <mergeCell ref="A2018:F2018"/>
    <mergeCell ref="A28:F28"/>
    <mergeCell ref="A29:F29"/>
    <mergeCell ref="A30:F30"/>
    <mergeCell ref="A310:F310"/>
    <mergeCell ref="A311:F311"/>
    <mergeCell ref="A312:F312"/>
    <mergeCell ref="A313:F313"/>
    <mergeCell ref="A299:F299"/>
    <mergeCell ref="A421:F421"/>
    <mergeCell ref="A403:F403"/>
    <mergeCell ref="A404:F404"/>
    <mergeCell ref="A405:F405"/>
    <mergeCell ref="A406:F406"/>
    <mergeCell ref="A407:F407"/>
    <mergeCell ref="A408:G408"/>
    <mergeCell ref="B392:G392"/>
    <mergeCell ref="A1698:F1698"/>
    <mergeCell ref="A1708:F1708"/>
    <mergeCell ref="A1709:F1709"/>
    <mergeCell ref="A1727:F1727"/>
    <mergeCell ref="A1728:F1728"/>
    <mergeCell ref="A1729:F1729"/>
    <mergeCell ref="A1730:F1730"/>
    <mergeCell ref="A1731:F1731"/>
    <mergeCell ref="A1694:F1694"/>
    <mergeCell ref="A1695:F1695"/>
    <mergeCell ref="A1696:F1696"/>
    <mergeCell ref="A1697:F1697"/>
    <mergeCell ref="A1725:F1725"/>
    <mergeCell ref="A1726:F1726"/>
    <mergeCell ref="A1710:F1710"/>
    <mergeCell ref="A1711:F1711"/>
    <mergeCell ref="A1712:F1712"/>
    <mergeCell ref="A1713:F1713"/>
    <mergeCell ref="A1714:F1714"/>
    <mergeCell ref="A1699:F1699"/>
    <mergeCell ref="A1700:F1700"/>
    <mergeCell ref="A1701:F1701"/>
    <mergeCell ref="A1716:F1716"/>
    <mergeCell ref="A1707:F1707"/>
    <mergeCell ref="A1717:G1717"/>
    <mergeCell ref="A1724:F1724"/>
    <mergeCell ref="A1598:F1598"/>
    <mergeCell ref="A1599:F1599"/>
    <mergeCell ref="A1647:F1647"/>
    <mergeCell ref="A1648:F1648"/>
    <mergeCell ref="A1643:F1643"/>
    <mergeCell ref="A1644:F1644"/>
    <mergeCell ref="A1645:F1645"/>
    <mergeCell ref="A1646:F1646"/>
    <mergeCell ref="A1630:F1630"/>
    <mergeCell ref="A1631:F1631"/>
    <mergeCell ref="A1665:F1665"/>
    <mergeCell ref="A1666:F1666"/>
    <mergeCell ref="A1667:F1667"/>
    <mergeCell ref="A1675:F1675"/>
    <mergeCell ref="A1676:F1676"/>
    <mergeCell ref="A1677:F1677"/>
    <mergeCell ref="A1678:F1678"/>
    <mergeCell ref="A1616:F1616"/>
    <mergeCell ref="A1617:F1617"/>
    <mergeCell ref="A1618:F1618"/>
    <mergeCell ref="A1633:F1633"/>
    <mergeCell ref="A1634:F1634"/>
    <mergeCell ref="A1649:F1649"/>
    <mergeCell ref="A1650:F1650"/>
    <mergeCell ref="A1651:F1651"/>
    <mergeCell ref="A1411:F1411"/>
    <mergeCell ref="A1359:F1359"/>
    <mergeCell ref="A1339:F1339"/>
    <mergeCell ref="A1357:F1357"/>
    <mergeCell ref="A1376:F1376"/>
    <mergeCell ref="A1393:F1393"/>
    <mergeCell ref="A1425:F1425"/>
    <mergeCell ref="A1426:F1426"/>
    <mergeCell ref="A1427:F1427"/>
    <mergeCell ref="A1422:F1422"/>
    <mergeCell ref="A1423:F1423"/>
    <mergeCell ref="A1424:F1424"/>
    <mergeCell ref="A1406:F1406"/>
    <mergeCell ref="A1407:F1407"/>
    <mergeCell ref="A1408:F1408"/>
    <mergeCell ref="A1409:F1409"/>
    <mergeCell ref="A1404:F1404"/>
    <mergeCell ref="A1389:F1389"/>
    <mergeCell ref="A1390:F1390"/>
    <mergeCell ref="A1391:F1391"/>
    <mergeCell ref="A1392:F1392"/>
    <mergeCell ref="A1374:F1374"/>
    <mergeCell ref="A1375:F1375"/>
    <mergeCell ref="A1405:F1405"/>
    <mergeCell ref="A1410:F1410"/>
    <mergeCell ref="A1141:F1141"/>
    <mergeCell ref="A1142:F1142"/>
    <mergeCell ref="A1143:F1143"/>
    <mergeCell ref="A1144:F1144"/>
    <mergeCell ref="A1145:F1145"/>
    <mergeCell ref="A1186:F1186"/>
    <mergeCell ref="A1149:F1149"/>
    <mergeCell ref="A1178:F1178"/>
    <mergeCell ref="A1179:F1179"/>
    <mergeCell ref="A1180:F1180"/>
    <mergeCell ref="A1181:F1181"/>
    <mergeCell ref="A1165:F1165"/>
    <mergeCell ref="A1166:F1166"/>
    <mergeCell ref="A1168:F1168"/>
    <mergeCell ref="A1146:F1146"/>
    <mergeCell ref="A1147:F1147"/>
    <mergeCell ref="A1148:F1148"/>
    <mergeCell ref="A1172:F1172"/>
    <mergeCell ref="A1185:F1185"/>
    <mergeCell ref="A1173:F1173"/>
    <mergeCell ref="A1167:F1167"/>
    <mergeCell ref="A1132:G1132"/>
    <mergeCell ref="B1133:G1133"/>
    <mergeCell ref="A1140:F1140"/>
    <mergeCell ref="A1096:F1096"/>
    <mergeCell ref="A1080:F1080"/>
    <mergeCell ref="B1099:G1099"/>
    <mergeCell ref="A1123:F1123"/>
    <mergeCell ref="A1124:F1124"/>
    <mergeCell ref="A1125:F1125"/>
    <mergeCell ref="A1126:F1126"/>
    <mergeCell ref="A1127:F1127"/>
    <mergeCell ref="A1111:F1111"/>
    <mergeCell ref="A1112:F1112"/>
    <mergeCell ref="A1113:F1113"/>
    <mergeCell ref="A1106:F1106"/>
    <mergeCell ref="A1107:F1107"/>
    <mergeCell ref="A1108:F1108"/>
    <mergeCell ref="A1109:F1109"/>
    <mergeCell ref="A1110:F1110"/>
    <mergeCell ref="A1114:F1114"/>
    <mergeCell ref="A1122:F1122"/>
    <mergeCell ref="A1013:F1013"/>
    <mergeCell ref="A1014:F1014"/>
    <mergeCell ref="A1040:F1040"/>
    <mergeCell ref="A1041:F1041"/>
    <mergeCell ref="A1042:F1042"/>
    <mergeCell ref="A1043:F1043"/>
    <mergeCell ref="A1044:F1044"/>
    <mergeCell ref="A1027:F1027"/>
    <mergeCell ref="A1028:F1028"/>
    <mergeCell ref="A1022:F1022"/>
    <mergeCell ref="A1023:F1023"/>
    <mergeCell ref="A1024:F1024"/>
    <mergeCell ref="A1025:F1025"/>
    <mergeCell ref="A1026:F1026"/>
    <mergeCell ref="A1029:F1029"/>
    <mergeCell ref="A1030:F1030"/>
    <mergeCell ref="A1061:F1061"/>
    <mergeCell ref="A1055:F1055"/>
    <mergeCell ref="A1056:F1056"/>
    <mergeCell ref="A1057:F1057"/>
    <mergeCell ref="A1058:F1058"/>
    <mergeCell ref="A1059:F1059"/>
    <mergeCell ref="A1060:F1060"/>
    <mergeCell ref="A1045:F1045"/>
    <mergeCell ref="A1015:F1015"/>
    <mergeCell ref="A1046:F1046"/>
    <mergeCell ref="A1047:F1047"/>
    <mergeCell ref="A1011:F1011"/>
    <mergeCell ref="A1012:F1012"/>
    <mergeCell ref="A1007:F1007"/>
    <mergeCell ref="A1008:F1008"/>
    <mergeCell ref="A1009:F1009"/>
    <mergeCell ref="A1010:F1010"/>
    <mergeCell ref="A995:F995"/>
    <mergeCell ref="A996:F996"/>
    <mergeCell ref="A997:F997"/>
    <mergeCell ref="A991:F991"/>
    <mergeCell ref="A992:F992"/>
    <mergeCell ref="A993:F993"/>
    <mergeCell ref="A994:F994"/>
    <mergeCell ref="A998:F998"/>
    <mergeCell ref="A999:F999"/>
    <mergeCell ref="A990:F990"/>
    <mergeCell ref="A1000:G1000"/>
    <mergeCell ref="B1001:G1001"/>
    <mergeCell ref="A1006:F1006"/>
    <mergeCell ref="A979:F979"/>
    <mergeCell ref="A980:F980"/>
    <mergeCell ref="A974:F974"/>
    <mergeCell ref="A975:F975"/>
    <mergeCell ref="A976:F976"/>
    <mergeCell ref="A977:F977"/>
    <mergeCell ref="A978:F978"/>
    <mergeCell ref="A981:F981"/>
    <mergeCell ref="A963:F963"/>
    <mergeCell ref="A964:F964"/>
    <mergeCell ref="A982:F982"/>
    <mergeCell ref="B985:G985"/>
    <mergeCell ref="B984:G984"/>
    <mergeCell ref="A826:F826"/>
    <mergeCell ref="A642:F642"/>
    <mergeCell ref="A643:F643"/>
    <mergeCell ref="A644:F644"/>
    <mergeCell ref="A627:F627"/>
    <mergeCell ref="A680:F680"/>
    <mergeCell ref="A662:F662"/>
    <mergeCell ref="A645:F645"/>
    <mergeCell ref="A646:F646"/>
    <mergeCell ref="A818:F818"/>
    <mergeCell ref="A948:F948"/>
    <mergeCell ref="A941:F941"/>
    <mergeCell ref="A942:F942"/>
    <mergeCell ref="A943:F943"/>
    <mergeCell ref="A944:F944"/>
    <mergeCell ref="A945:F945"/>
    <mergeCell ref="A946:F946"/>
    <mergeCell ref="A666:F666"/>
    <mergeCell ref="A667:F667"/>
    <mergeCell ref="A668:F668"/>
    <mergeCell ref="A669:F669"/>
    <mergeCell ref="A670:F670"/>
    <mergeCell ref="B673:G673"/>
    <mergeCell ref="A681:F681"/>
    <mergeCell ref="A663:F663"/>
    <mergeCell ref="A719:F719"/>
    <mergeCell ref="A810:F810"/>
    <mergeCell ref="A811:F811"/>
    <mergeCell ref="A581:F581"/>
    <mergeCell ref="A582:F582"/>
    <mergeCell ref="A647:F647"/>
    <mergeCell ref="A648:F648"/>
    <mergeCell ref="A632:F632"/>
    <mergeCell ref="A633:F633"/>
    <mergeCell ref="A634:F634"/>
    <mergeCell ref="A635:F635"/>
    <mergeCell ref="A558:F558"/>
    <mergeCell ref="A559:F559"/>
    <mergeCell ref="A560:F560"/>
    <mergeCell ref="A561:F561"/>
    <mergeCell ref="A628:F628"/>
    <mergeCell ref="A629:F629"/>
    <mergeCell ref="A630:F630"/>
    <mergeCell ref="A631:F631"/>
    <mergeCell ref="A703:F703"/>
    <mergeCell ref="A704:F704"/>
    <mergeCell ref="A705:F705"/>
    <mergeCell ref="A706:F706"/>
    <mergeCell ref="A720:F720"/>
    <mergeCell ref="A721:F721"/>
    <mergeCell ref="A722:F722"/>
    <mergeCell ref="A723:F723"/>
    <mergeCell ref="A724:F724"/>
    <mergeCell ref="A544:F544"/>
    <mergeCell ref="A545:F545"/>
    <mergeCell ref="A583:F583"/>
    <mergeCell ref="A597:F597"/>
    <mergeCell ref="A598:F598"/>
    <mergeCell ref="A599:F599"/>
    <mergeCell ref="A600:F600"/>
    <mergeCell ref="A601:F601"/>
    <mergeCell ref="A781:F781"/>
    <mergeCell ref="A793:F793"/>
    <mergeCell ref="A725:F725"/>
    <mergeCell ref="A726:F726"/>
    <mergeCell ref="A727:F727"/>
    <mergeCell ref="A741:F741"/>
    <mergeCell ref="A742:F742"/>
    <mergeCell ref="A743:F743"/>
    <mergeCell ref="A744:F744"/>
    <mergeCell ref="A745:F745"/>
    <mergeCell ref="B748:G748"/>
    <mergeCell ref="A758:F758"/>
    <mergeCell ref="A596:F596"/>
    <mergeCell ref="A614:F614"/>
    <mergeCell ref="A615:F615"/>
    <mergeCell ref="A616:F616"/>
    <mergeCell ref="A617:F617"/>
    <mergeCell ref="A503:F503"/>
    <mergeCell ref="A504:F504"/>
    <mergeCell ref="A505:F505"/>
    <mergeCell ref="A479:F479"/>
    <mergeCell ref="A480:F480"/>
    <mergeCell ref="A481:F481"/>
    <mergeCell ref="A482:F482"/>
    <mergeCell ref="A418:F418"/>
    <mergeCell ref="A419:F419"/>
    <mergeCell ref="A420:F420"/>
    <mergeCell ref="A540:F540"/>
    <mergeCell ref="A541:F541"/>
    <mergeCell ref="A542:F542"/>
    <mergeCell ref="A543:F543"/>
    <mergeCell ref="A527:F527"/>
    <mergeCell ref="A528:F528"/>
    <mergeCell ref="A529:F529"/>
    <mergeCell ref="A530:F530"/>
    <mergeCell ref="A546:F546"/>
    <mergeCell ref="A557:F557"/>
    <mergeCell ref="A547:F547"/>
    <mergeCell ref="A548:F548"/>
    <mergeCell ref="A380:F380"/>
    <mergeCell ref="A381:F381"/>
    <mergeCell ref="A382:F382"/>
    <mergeCell ref="A383:F383"/>
    <mergeCell ref="A384:F384"/>
    <mergeCell ref="A385:F385"/>
    <mergeCell ref="A398:F398"/>
    <mergeCell ref="A399:F399"/>
    <mergeCell ref="A400:F400"/>
    <mergeCell ref="A401:F401"/>
    <mergeCell ref="A402:F402"/>
    <mergeCell ref="A386:F386"/>
    <mergeCell ref="A387:F387"/>
    <mergeCell ref="A388:F388"/>
    <mergeCell ref="A389:F389"/>
    <mergeCell ref="A390:G390"/>
    <mergeCell ref="B391:G391"/>
    <mergeCell ref="A327:F327"/>
    <mergeCell ref="A328:F328"/>
    <mergeCell ref="A338:F338"/>
    <mergeCell ref="A339:F339"/>
    <mergeCell ref="A373:G373"/>
    <mergeCell ref="A329:G329"/>
    <mergeCell ref="A332:F332"/>
    <mergeCell ref="A333:F333"/>
    <mergeCell ref="A334:F334"/>
    <mergeCell ref="A335:F335"/>
    <mergeCell ref="A336:F336"/>
    <mergeCell ref="A337:F337"/>
    <mergeCell ref="A368:F368"/>
    <mergeCell ref="A369:F369"/>
    <mergeCell ref="A370:F370"/>
    <mergeCell ref="A240:F240"/>
    <mergeCell ref="A241:F241"/>
    <mergeCell ref="A266:F266"/>
    <mergeCell ref="A244:F244"/>
    <mergeCell ref="A245:F245"/>
    <mergeCell ref="A246:F246"/>
    <mergeCell ref="A257:F257"/>
    <mergeCell ref="A306:F306"/>
    <mergeCell ref="A307:F307"/>
    <mergeCell ref="A293:F293"/>
    <mergeCell ref="A294:F294"/>
    <mergeCell ref="A295:F295"/>
    <mergeCell ref="A296:F296"/>
    <mergeCell ref="A297:F297"/>
    <mergeCell ref="A298:F298"/>
    <mergeCell ref="A300:F300"/>
    <mergeCell ref="A301:F301"/>
    <mergeCell ref="A302:G302"/>
    <mergeCell ref="A281:F281"/>
    <mergeCell ref="A282:F282"/>
    <mergeCell ref="A292:F292"/>
    <mergeCell ref="A278:F278"/>
    <mergeCell ref="A279:F279"/>
    <mergeCell ref="A280:F280"/>
    <mergeCell ref="A288:G288"/>
    <mergeCell ref="A270:F270"/>
    <mergeCell ref="A170:F170"/>
    <mergeCell ref="A171:F171"/>
    <mergeCell ref="A199:F199"/>
    <mergeCell ref="A200:F200"/>
    <mergeCell ref="A205:F205"/>
    <mergeCell ref="A201:F201"/>
    <mergeCell ref="A202:F202"/>
    <mergeCell ref="A203:F203"/>
    <mergeCell ref="A204:F204"/>
    <mergeCell ref="A206:G206"/>
    <mergeCell ref="A215:F215"/>
    <mergeCell ref="A216:F216"/>
    <mergeCell ref="A217:F217"/>
    <mergeCell ref="A218:F218"/>
    <mergeCell ref="A219:G219"/>
    <mergeCell ref="A238:F238"/>
    <mergeCell ref="A239:F239"/>
    <mergeCell ref="A196:F196"/>
    <mergeCell ref="A197:F197"/>
    <mergeCell ref="A198:F198"/>
    <mergeCell ref="A226:F226"/>
    <mergeCell ref="A227:F227"/>
    <mergeCell ref="A98:F98"/>
    <mergeCell ref="A99:F99"/>
    <mergeCell ref="A242:F242"/>
    <mergeCell ref="A237:F237"/>
    <mergeCell ref="A223:F223"/>
    <mergeCell ref="A258:F258"/>
    <mergeCell ref="A94:F94"/>
    <mergeCell ref="A95:F95"/>
    <mergeCell ref="A96:F96"/>
    <mergeCell ref="A97:F97"/>
    <mergeCell ref="A100:G100"/>
    <mergeCell ref="A106:F106"/>
    <mergeCell ref="A107:F107"/>
    <mergeCell ref="A108:F108"/>
    <mergeCell ref="A116:G116"/>
    <mergeCell ref="A120:F120"/>
    <mergeCell ref="A121:F121"/>
    <mergeCell ref="A122:F122"/>
    <mergeCell ref="A130:G130"/>
    <mergeCell ref="A134:F134"/>
    <mergeCell ref="A135:F135"/>
    <mergeCell ref="A224:F224"/>
    <mergeCell ref="A247:G247"/>
    <mergeCell ref="A225:F225"/>
    <mergeCell ref="A214:F214"/>
    <mergeCell ref="A173:F173"/>
    <mergeCell ref="A168:F168"/>
    <mergeCell ref="A169:F169"/>
    <mergeCell ref="A175:F175"/>
    <mergeCell ref="A176:F176"/>
    <mergeCell ref="A177:F177"/>
    <mergeCell ref="A178:G178"/>
    <mergeCell ref="A63:F63"/>
    <mergeCell ref="A32:G32"/>
    <mergeCell ref="A172:F172"/>
    <mergeCell ref="A174:F174"/>
    <mergeCell ref="A109:F109"/>
    <mergeCell ref="A84:F84"/>
    <mergeCell ref="A91:F91"/>
    <mergeCell ref="A76:F76"/>
    <mergeCell ref="A77:F77"/>
    <mergeCell ref="A78:F78"/>
    <mergeCell ref="A79:F79"/>
    <mergeCell ref="A80:F80"/>
    <mergeCell ref="A66:F66"/>
    <mergeCell ref="A67:F67"/>
    <mergeCell ref="A68:F68"/>
    <mergeCell ref="A111:F111"/>
    <mergeCell ref="A112:F112"/>
    <mergeCell ref="A126:F126"/>
    <mergeCell ref="A127:F127"/>
    <mergeCell ref="A128:F128"/>
    <mergeCell ref="A129:F129"/>
    <mergeCell ref="A86:G86"/>
    <mergeCell ref="A90:F90"/>
    <mergeCell ref="A81:F81"/>
    <mergeCell ref="A82:F82"/>
    <mergeCell ref="A83:F83"/>
    <mergeCell ref="A123:F123"/>
    <mergeCell ref="A124:F124"/>
    <mergeCell ref="A125:F125"/>
    <mergeCell ref="A113:F113"/>
    <mergeCell ref="A114:F114"/>
    <mergeCell ref="A115:F115"/>
    <mergeCell ref="B7:G7"/>
    <mergeCell ref="B8:G8"/>
    <mergeCell ref="F1:G1"/>
    <mergeCell ref="A2:G2"/>
    <mergeCell ref="A3:G3"/>
    <mergeCell ref="A4:G4"/>
    <mergeCell ref="E5:G5"/>
    <mergeCell ref="B6:G6"/>
    <mergeCell ref="A64:F64"/>
    <mergeCell ref="A65:F65"/>
    <mergeCell ref="A798:F798"/>
    <mergeCell ref="A799:F799"/>
    <mergeCell ref="A800:F800"/>
    <mergeCell ref="A813:F813"/>
    <mergeCell ref="A814:F814"/>
    <mergeCell ref="A85:F85"/>
    <mergeCell ref="A92:F92"/>
    <mergeCell ref="A93:F93"/>
    <mergeCell ref="A44:F44"/>
    <mergeCell ref="A45:F45"/>
    <mergeCell ref="A46:G46"/>
    <mergeCell ref="B47:G47"/>
    <mergeCell ref="A59:F59"/>
    <mergeCell ref="A60:F60"/>
    <mergeCell ref="A69:G69"/>
    <mergeCell ref="B70:G70"/>
    <mergeCell ref="A39:F39"/>
    <mergeCell ref="A31:F31"/>
    <mergeCell ref="A61:F61"/>
    <mergeCell ref="A62:F62"/>
    <mergeCell ref="A879:F879"/>
    <mergeCell ref="A880:F880"/>
    <mergeCell ref="A840:F840"/>
    <mergeCell ref="A841:F841"/>
    <mergeCell ref="A842:F842"/>
    <mergeCell ref="A838:F838"/>
    <mergeCell ref="A839:F839"/>
    <mergeCell ref="A827:F827"/>
    <mergeCell ref="A844:F844"/>
    <mergeCell ref="A845:F845"/>
    <mergeCell ref="A846:F846"/>
    <mergeCell ref="B849:G849"/>
    <mergeCell ref="A861:F861"/>
    <mergeCell ref="A862:F862"/>
    <mergeCell ref="A878:F878"/>
    <mergeCell ref="A874:F874"/>
    <mergeCell ref="A875:F875"/>
    <mergeCell ref="A858:F858"/>
    <mergeCell ref="A859:F859"/>
    <mergeCell ref="A876:F876"/>
    <mergeCell ref="A872:F872"/>
    <mergeCell ref="A873:F873"/>
    <mergeCell ref="A843:F843"/>
    <mergeCell ref="A881:G881"/>
    <mergeCell ref="A932:F932"/>
    <mergeCell ref="A933:F933"/>
    <mergeCell ref="A949:F949"/>
    <mergeCell ref="B952:G952"/>
    <mergeCell ref="A965:F965"/>
    <mergeCell ref="A966:F966"/>
    <mergeCell ref="A925:F925"/>
    <mergeCell ref="A926:F926"/>
    <mergeCell ref="A927:F927"/>
    <mergeCell ref="A928:F928"/>
    <mergeCell ref="A931:F931"/>
    <mergeCell ref="A888:F888"/>
    <mergeCell ref="A889:F889"/>
    <mergeCell ref="A890:F890"/>
    <mergeCell ref="A891:F891"/>
    <mergeCell ref="A958:F958"/>
    <mergeCell ref="A959:F959"/>
    <mergeCell ref="A960:F960"/>
    <mergeCell ref="A961:F961"/>
    <mergeCell ref="A962:F962"/>
    <mergeCell ref="A947:F947"/>
    <mergeCell ref="A1048:F1048"/>
    <mergeCell ref="A1063:F1063"/>
    <mergeCell ref="B1066:G1066"/>
    <mergeCell ref="A1079:F1079"/>
    <mergeCell ref="A1062:F1062"/>
    <mergeCell ref="A1169:F1169"/>
    <mergeCell ref="A1170:F1170"/>
    <mergeCell ref="A1171:F1171"/>
    <mergeCell ref="A1182:F1182"/>
    <mergeCell ref="A1183:F1183"/>
    <mergeCell ref="A1184:F1184"/>
    <mergeCell ref="A1093:F1093"/>
    <mergeCell ref="A1094:F1094"/>
    <mergeCell ref="A1095:F1095"/>
    <mergeCell ref="A1088:F1088"/>
    <mergeCell ref="A1089:F1089"/>
    <mergeCell ref="A1090:F1090"/>
    <mergeCell ref="A1091:F1091"/>
    <mergeCell ref="A1092:F1092"/>
    <mergeCell ref="A1077:F1077"/>
    <mergeCell ref="A1078:F1078"/>
    <mergeCell ref="A1072:F1072"/>
    <mergeCell ref="A1073:F1073"/>
    <mergeCell ref="A1074:F1074"/>
    <mergeCell ref="A1075:F1075"/>
    <mergeCell ref="A1076:F1076"/>
    <mergeCell ref="A1196:F1196"/>
    <mergeCell ref="A1197:F1197"/>
    <mergeCell ref="A1198:F1198"/>
    <mergeCell ref="A1199:F1199"/>
    <mergeCell ref="A1227:F1227"/>
    <mergeCell ref="A1228:F1228"/>
    <mergeCell ref="A1191:F1191"/>
    <mergeCell ref="A1194:F1194"/>
    <mergeCell ref="A1195:F1195"/>
    <mergeCell ref="A1222:F1222"/>
    <mergeCell ref="A1223:F1223"/>
    <mergeCell ref="A1224:F1224"/>
    <mergeCell ref="A1225:F1225"/>
    <mergeCell ref="A1226:F1226"/>
    <mergeCell ref="A1220:F1220"/>
    <mergeCell ref="A1221:F1221"/>
    <mergeCell ref="A1192:F1192"/>
    <mergeCell ref="A1193:F1193"/>
    <mergeCell ref="A1206:F1206"/>
    <mergeCell ref="A1207:F1207"/>
    <mergeCell ref="A1208:F1208"/>
    <mergeCell ref="A1209:F1209"/>
    <mergeCell ref="A1210:F1210"/>
    <mergeCell ref="A1211:F1211"/>
    <mergeCell ref="A1212:F1212"/>
    <mergeCell ref="A1213:F1213"/>
    <mergeCell ref="A1214:F1214"/>
    <mergeCell ref="A1240:F1240"/>
    <mergeCell ref="A1241:F1241"/>
    <mergeCell ref="A1242:F1242"/>
    <mergeCell ref="A1243:F1243"/>
    <mergeCell ref="A1244:F1244"/>
    <mergeCell ref="A1257:F1257"/>
    <mergeCell ref="A1272:F1272"/>
    <mergeCell ref="A1273:F1273"/>
    <mergeCell ref="A1274:F1274"/>
    <mergeCell ref="A1249:F1249"/>
    <mergeCell ref="A1250:F1250"/>
    <mergeCell ref="A1251:F1251"/>
    <mergeCell ref="A1253:F1253"/>
    <mergeCell ref="A1254:F1254"/>
    <mergeCell ref="A1255:F1255"/>
    <mergeCell ref="A1256:F1256"/>
    <mergeCell ref="A1270:F1270"/>
    <mergeCell ref="A1271:F1271"/>
    <mergeCell ref="A1265:F1265"/>
    <mergeCell ref="A1275:G1275"/>
    <mergeCell ref="A1281:F1281"/>
    <mergeCell ref="A1282:F1282"/>
    <mergeCell ref="A1283:F1283"/>
    <mergeCell ref="A1284:F1284"/>
    <mergeCell ref="B1292:G1292"/>
    <mergeCell ref="A1309:F1309"/>
    <mergeCell ref="A1310:F1310"/>
    <mergeCell ref="A1311:F1311"/>
    <mergeCell ref="A1312:F1312"/>
    <mergeCell ref="A1323:F1323"/>
    <mergeCell ref="A1324:F1324"/>
    <mergeCell ref="A1325:F1325"/>
    <mergeCell ref="A1326:F1326"/>
    <mergeCell ref="A1318:F1318"/>
    <mergeCell ref="A1319:F1319"/>
    <mergeCell ref="A1320:F1320"/>
    <mergeCell ref="A1321:F1321"/>
    <mergeCell ref="A1322:F1322"/>
    <mergeCell ref="A1308:F1308"/>
    <mergeCell ref="A1304:F1304"/>
    <mergeCell ref="A1305:F1305"/>
    <mergeCell ref="A1306:F1306"/>
    <mergeCell ref="A1307:F1307"/>
    <mergeCell ref="A1286:F1286"/>
    <mergeCell ref="A1287:F1287"/>
    <mergeCell ref="A1288:F1288"/>
    <mergeCell ref="A1285:F1285"/>
    <mergeCell ref="A1341:F1341"/>
    <mergeCell ref="A1377:F1377"/>
    <mergeCell ref="A1378:F1378"/>
    <mergeCell ref="A1379:F1379"/>
    <mergeCell ref="A1394:F1394"/>
    <mergeCell ref="A1395:F1395"/>
    <mergeCell ref="A1412:F1412"/>
    <mergeCell ref="A1371:F1371"/>
    <mergeCell ref="A1351:F1351"/>
    <mergeCell ref="A1352:F1352"/>
    <mergeCell ref="A1353:F1353"/>
    <mergeCell ref="A1354:F1354"/>
    <mergeCell ref="A1355:F1355"/>
    <mergeCell ref="A1356:F1356"/>
    <mergeCell ref="A1338:F1338"/>
    <mergeCell ref="A1333:F1333"/>
    <mergeCell ref="A1334:F1334"/>
    <mergeCell ref="A1335:F1335"/>
    <mergeCell ref="A1336:F1336"/>
    <mergeCell ref="A1337:F1337"/>
    <mergeCell ref="A1340:F1340"/>
    <mergeCell ref="A1358:F1358"/>
    <mergeCell ref="A1429:F1429"/>
    <mergeCell ref="A1430:F1430"/>
    <mergeCell ref="B1433:G1433"/>
    <mergeCell ref="A1445:F1445"/>
    <mergeCell ref="A1446:F1446"/>
    <mergeCell ref="A1447:F1447"/>
    <mergeCell ref="A1460:F1460"/>
    <mergeCell ref="A1461:F1461"/>
    <mergeCell ref="A1462:F1462"/>
    <mergeCell ref="A1463:F1463"/>
    <mergeCell ref="A1458:F1458"/>
    <mergeCell ref="A1459:F1459"/>
    <mergeCell ref="A1455:F1455"/>
    <mergeCell ref="A1456:F1456"/>
    <mergeCell ref="A1441:F1441"/>
    <mergeCell ref="A1442:F1442"/>
    <mergeCell ref="A1443:F1443"/>
    <mergeCell ref="A1444:F1444"/>
    <mergeCell ref="A1439:F1439"/>
    <mergeCell ref="A1440:F1440"/>
    <mergeCell ref="A1475:F1475"/>
    <mergeCell ref="A1476:F1476"/>
    <mergeCell ref="A1477:F1477"/>
    <mergeCell ref="A1478:F1478"/>
    <mergeCell ref="A1490:F1490"/>
    <mergeCell ref="A1491:F1491"/>
    <mergeCell ref="A1492:F1492"/>
    <mergeCell ref="A1493:F1493"/>
    <mergeCell ref="A1506:F1506"/>
    <mergeCell ref="A1507:F1507"/>
    <mergeCell ref="A1508:F1508"/>
    <mergeCell ref="A1505:F1505"/>
    <mergeCell ref="A1489:F1489"/>
    <mergeCell ref="A1500:F1500"/>
    <mergeCell ref="A1501:F1501"/>
    <mergeCell ref="A1502:F1502"/>
    <mergeCell ref="A1503:F1503"/>
    <mergeCell ref="A1504:F1504"/>
    <mergeCell ref="A1473:F1473"/>
    <mergeCell ref="A1474:F1474"/>
    <mergeCell ref="A1470:F1470"/>
    <mergeCell ref="A1471:F1471"/>
    <mergeCell ref="A1472:F1472"/>
    <mergeCell ref="A1485:F1485"/>
    <mergeCell ref="A1486:F1486"/>
    <mergeCell ref="A1487:F1487"/>
    <mergeCell ref="A1522:F1522"/>
    <mergeCell ref="A1523:F1523"/>
    <mergeCell ref="A1524:F1524"/>
    <mergeCell ref="A1538:F1538"/>
    <mergeCell ref="A1539:F1539"/>
    <mergeCell ref="A1540:F1540"/>
    <mergeCell ref="A1553:F1553"/>
    <mergeCell ref="A1554:F1554"/>
    <mergeCell ref="A1555:F1555"/>
    <mergeCell ref="A1556:F1556"/>
    <mergeCell ref="A1532:F1532"/>
    <mergeCell ref="A1549:F1549"/>
    <mergeCell ref="A1550:F1550"/>
    <mergeCell ref="A1551:F1551"/>
    <mergeCell ref="A1552:F1552"/>
    <mergeCell ref="A1516:F1516"/>
    <mergeCell ref="A1517:F1517"/>
    <mergeCell ref="A1518:F1518"/>
    <mergeCell ref="A1519:F1519"/>
    <mergeCell ref="A1520:F1520"/>
    <mergeCell ref="A1521:F1521"/>
    <mergeCell ref="A1548:F1548"/>
    <mergeCell ref="A1533:F1533"/>
    <mergeCell ref="A1534:F1534"/>
    <mergeCell ref="A1535:F1535"/>
    <mergeCell ref="A1569:F1569"/>
    <mergeCell ref="A1570:F1570"/>
    <mergeCell ref="A1571:F1571"/>
    <mergeCell ref="A1585:F1585"/>
    <mergeCell ref="A1586:F1586"/>
    <mergeCell ref="A1587:F1587"/>
    <mergeCell ref="A1600:F1600"/>
    <mergeCell ref="A1601:F1601"/>
    <mergeCell ref="A1602:F1602"/>
    <mergeCell ref="A1603:F1603"/>
    <mergeCell ref="A1595:F1595"/>
    <mergeCell ref="A1596:F1596"/>
    <mergeCell ref="A1597:F1597"/>
    <mergeCell ref="A1582:F1582"/>
    <mergeCell ref="A1583:F1583"/>
    <mergeCell ref="A1584:F1584"/>
    <mergeCell ref="A1579:F1579"/>
    <mergeCell ref="A1580:F1580"/>
    <mergeCell ref="A1581:F1581"/>
    <mergeCell ref="A1565:F1565"/>
    <mergeCell ref="A1566:F1566"/>
    <mergeCell ref="A1567:F1567"/>
    <mergeCell ref="A1568:F1568"/>
    <mergeCell ref="A1563:F1563"/>
    <mergeCell ref="A1564:F1564"/>
    <mergeCell ref="A1626:F1626"/>
    <mergeCell ref="A1627:F1627"/>
    <mergeCell ref="A1628:F1628"/>
    <mergeCell ref="A1629:F1629"/>
    <mergeCell ref="A1632:F1632"/>
    <mergeCell ref="A1614:F1614"/>
    <mergeCell ref="A1615:F1615"/>
    <mergeCell ref="A1610:F1610"/>
    <mergeCell ref="A1611:F1611"/>
    <mergeCell ref="A1612:F1612"/>
    <mergeCell ref="A1613:F1613"/>
    <mergeCell ref="A1702:F1702"/>
    <mergeCell ref="A1715:F1715"/>
    <mergeCell ref="A1679:F1679"/>
    <mergeCell ref="A1680:F1680"/>
    <mergeCell ref="A1681:F1681"/>
    <mergeCell ref="A1682:F1682"/>
    <mergeCell ref="A1683:F1683"/>
    <mergeCell ref="A1664:F1664"/>
    <mergeCell ref="A1659:F1659"/>
    <mergeCell ref="A1660:F1660"/>
    <mergeCell ref="A1661:F1661"/>
    <mergeCell ref="A1662:F1662"/>
    <mergeCell ref="A1663:F1663"/>
    <mergeCell ref="A1732:F1732"/>
    <mergeCell ref="A1733:F1733"/>
    <mergeCell ref="A1750:F1750"/>
    <mergeCell ref="A1751:F1751"/>
    <mergeCell ref="A1752:F1752"/>
    <mergeCell ref="A1753:F1753"/>
    <mergeCell ref="A1746:F1746"/>
    <mergeCell ref="A1747:F1747"/>
    <mergeCell ref="A1748:F1748"/>
    <mergeCell ref="A1778:F1778"/>
    <mergeCell ref="A1779:F1779"/>
    <mergeCell ref="A1780:F1780"/>
    <mergeCell ref="A1791:F1791"/>
    <mergeCell ref="A1775:F1775"/>
    <mergeCell ref="A1776:F1776"/>
    <mergeCell ref="A1777:F1777"/>
    <mergeCell ref="A1768:F1768"/>
    <mergeCell ref="A1764:F1764"/>
    <mergeCell ref="A1765:F1765"/>
    <mergeCell ref="A1766:F1766"/>
    <mergeCell ref="A1767:F1767"/>
    <mergeCell ref="A1761:F1761"/>
    <mergeCell ref="A1762:F1762"/>
    <mergeCell ref="A1763:F1763"/>
    <mergeCell ref="A1774:F1774"/>
    <mergeCell ref="A1792:F1792"/>
    <mergeCell ref="A1793:F1793"/>
    <mergeCell ref="A1794:F1794"/>
    <mergeCell ref="A1795:F1795"/>
    <mergeCell ref="A1796:F1796"/>
    <mergeCell ref="A1846:F1846"/>
    <mergeCell ref="A1847:F1847"/>
    <mergeCell ref="A1848:F1848"/>
    <mergeCell ref="A1824:F1824"/>
    <mergeCell ref="A1825:F1825"/>
    <mergeCell ref="A1821:F1821"/>
    <mergeCell ref="A1822:F1822"/>
    <mergeCell ref="A1823:F1823"/>
    <mergeCell ref="A1806:F1806"/>
    <mergeCell ref="A1807:F1807"/>
    <mergeCell ref="A1801:F1801"/>
    <mergeCell ref="A1802:F1802"/>
    <mergeCell ref="A1803:F1803"/>
    <mergeCell ref="A1804:F1804"/>
    <mergeCell ref="A1805:F1805"/>
    <mergeCell ref="A1826:F1826"/>
    <mergeCell ref="A1827:F1827"/>
    <mergeCell ref="A1841:F1841"/>
    <mergeCell ref="A1842:F1842"/>
    <mergeCell ref="A1843:F1843"/>
    <mergeCell ref="A1844:F1844"/>
    <mergeCell ref="A1849:F1849"/>
    <mergeCell ref="A1880:F1880"/>
    <mergeCell ref="A1881:F1881"/>
    <mergeCell ref="A1882:F1882"/>
    <mergeCell ref="A1883:F1883"/>
    <mergeCell ref="A1896:F1896"/>
    <mergeCell ref="A1897:F1897"/>
    <mergeCell ref="A1898:F1898"/>
    <mergeCell ref="A1856:F1856"/>
    <mergeCell ref="A1893:F1893"/>
    <mergeCell ref="A1877:F1877"/>
    <mergeCell ref="A1875:F1875"/>
    <mergeCell ref="A1876:F1876"/>
    <mergeCell ref="A1857:F1857"/>
    <mergeCell ref="A1858:F1858"/>
    <mergeCell ref="A1859:F1859"/>
    <mergeCell ref="A1860:F1860"/>
    <mergeCell ref="A1861:F1861"/>
    <mergeCell ref="A1862:F1862"/>
    <mergeCell ref="A1855:F1855"/>
    <mergeCell ref="A1865:G1865"/>
    <mergeCell ref="B1866:G1866"/>
    <mergeCell ref="A1874:F1874"/>
    <mergeCell ref="A1906:F1906"/>
    <mergeCell ref="A1907:F1907"/>
    <mergeCell ref="A1908:F1908"/>
    <mergeCell ref="A1909:F1909"/>
    <mergeCell ref="A1910:F1910"/>
    <mergeCell ref="A1911:F1911"/>
    <mergeCell ref="A1912:F1912"/>
    <mergeCell ref="A1913:F1913"/>
    <mergeCell ref="A1914:F1914"/>
    <mergeCell ref="A1950:F1950"/>
    <mergeCell ref="A1951:F1951"/>
    <mergeCell ref="A1952:F1952"/>
    <mergeCell ref="A1953:F1953"/>
    <mergeCell ref="A1954:F1954"/>
    <mergeCell ref="A1955:F1955"/>
    <mergeCell ref="A1956:F1956"/>
    <mergeCell ref="A1957:F1957"/>
    <mergeCell ref="A1958:F1958"/>
    <mergeCell ref="A1989:F1989"/>
    <mergeCell ref="A1990:F1990"/>
    <mergeCell ref="A1991:F1991"/>
    <mergeCell ref="A1992:F1992"/>
    <mergeCell ref="A1993:F1993"/>
    <mergeCell ref="A1994:F1994"/>
    <mergeCell ref="A2005:F2005"/>
    <mergeCell ref="A2006:F2006"/>
    <mergeCell ref="A2007:F2007"/>
    <mergeCell ref="A2004:F2004"/>
    <mergeCell ref="A1999:F1999"/>
    <mergeCell ref="A2000:F2000"/>
    <mergeCell ref="A2001:F2001"/>
    <mergeCell ref="A1986:F1986"/>
    <mergeCell ref="A1987:F1987"/>
    <mergeCell ref="A1988:F1988"/>
    <mergeCell ref="A2023:F2023"/>
    <mergeCell ref="A2035:F2035"/>
    <mergeCell ref="A2036:F2036"/>
    <mergeCell ref="A2037:F2037"/>
    <mergeCell ref="A2038:F2038"/>
    <mergeCell ref="A2050:F2050"/>
    <mergeCell ref="A2051:F2051"/>
    <mergeCell ref="A2052:F2052"/>
    <mergeCell ref="A2053:F2053"/>
    <mergeCell ref="A2068:F2068"/>
    <mergeCell ref="A2047:F2047"/>
    <mergeCell ref="A2048:F2048"/>
    <mergeCell ref="A2049:F2049"/>
    <mergeCell ref="A2060:F2060"/>
    <mergeCell ref="A2061:F2061"/>
    <mergeCell ref="A2062:F2062"/>
    <mergeCell ref="A2063:F2063"/>
    <mergeCell ref="A2064:F2064"/>
    <mergeCell ref="A2065:F2065"/>
    <mergeCell ref="A2030:F2030"/>
    <mergeCell ref="A2031:F2031"/>
    <mergeCell ref="A2032:F2032"/>
    <mergeCell ref="A2033:F2033"/>
    <mergeCell ref="A2034:F2034"/>
    <mergeCell ref="A2045:F2045"/>
    <mergeCell ref="A2140:F2140"/>
    <mergeCell ref="A2141:F2141"/>
    <mergeCell ref="A2142:F2142"/>
    <mergeCell ref="A2143:F2143"/>
    <mergeCell ref="A2116:F2116"/>
    <mergeCell ref="A2117:F2117"/>
    <mergeCell ref="A2118:F2118"/>
    <mergeCell ref="A2119:F2119"/>
    <mergeCell ref="A2120:F2120"/>
    <mergeCell ref="A2121:F2121"/>
    <mergeCell ref="A2122:F2122"/>
    <mergeCell ref="A2123:F2123"/>
    <mergeCell ref="A2124:F2124"/>
    <mergeCell ref="A2135:F2135"/>
    <mergeCell ref="A2136:F2136"/>
    <mergeCell ref="A2137:F2137"/>
    <mergeCell ref="A2138:F2138"/>
    <mergeCell ref="A2139:F2139"/>
  </mergeCells>
  <pageMargins left="0.511811024" right="0.511811024" top="0.78740157499999996" bottom="0.78740157499999996" header="0.31496062000000002" footer="0.31496062000000002"/>
  <pageSetup paperSize="9" scale="64"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5C6D72-9E74-454E-A5AE-4CF45751F033}">
  <dimension ref="A1:O45"/>
  <sheetViews>
    <sheetView view="pageBreakPreview" topLeftCell="A4" zoomScale="130" zoomScaleNormal="100" zoomScaleSheetLayoutView="130" workbookViewId="0">
      <selection activeCell="A39" sqref="A39"/>
    </sheetView>
  </sheetViews>
  <sheetFormatPr defaultRowHeight="15" x14ac:dyDescent="0.25"/>
  <cols>
    <col min="1" max="1" width="28.140625" style="33" customWidth="1"/>
    <col min="2" max="2" width="14.140625" style="33" bestFit="1" customWidth="1"/>
    <col min="3" max="3" width="6.85546875" style="133" bestFit="1" customWidth="1"/>
    <col min="4" max="6" width="11.140625" style="33" customWidth="1"/>
    <col min="7" max="7" width="10.85546875" style="33" customWidth="1"/>
    <col min="8" max="8" width="10.7109375" style="33" customWidth="1"/>
    <col min="9" max="9" width="11.140625" style="33" customWidth="1"/>
    <col min="10" max="10" width="11" style="33" customWidth="1"/>
    <col min="11" max="11" width="12.28515625" style="33" customWidth="1"/>
    <col min="12" max="12" width="10.85546875" customWidth="1"/>
    <col min="231" max="231" width="27.42578125" customWidth="1"/>
    <col min="232" max="232" width="16" bestFit="1" customWidth="1"/>
    <col min="233" max="233" width="9.28515625" bestFit="1" customWidth="1"/>
    <col min="234" max="234" width="11.140625" bestFit="1" customWidth="1"/>
    <col min="235" max="236" width="9.7109375" bestFit="1" customWidth="1"/>
    <col min="237" max="239" width="10.7109375" bestFit="1" customWidth="1"/>
    <col min="240" max="241" width="10.85546875" bestFit="1" customWidth="1"/>
    <col min="242" max="242" width="12.28515625" customWidth="1"/>
    <col min="243" max="243" width="13.5703125" customWidth="1"/>
    <col min="244" max="244" width="14.42578125" customWidth="1"/>
    <col min="487" max="487" width="27.42578125" customWidth="1"/>
    <col min="488" max="488" width="16" bestFit="1" customWidth="1"/>
    <col min="489" max="489" width="9.28515625" bestFit="1" customWidth="1"/>
    <col min="490" max="490" width="11.140625" bestFit="1" customWidth="1"/>
    <col min="491" max="492" width="9.7109375" bestFit="1" customWidth="1"/>
    <col min="493" max="495" width="10.7109375" bestFit="1" customWidth="1"/>
    <col min="496" max="497" width="10.85546875" bestFit="1" customWidth="1"/>
    <col min="498" max="498" width="12.28515625" customWidth="1"/>
    <col min="499" max="499" width="13.5703125" customWidth="1"/>
    <col min="500" max="500" width="14.42578125" customWidth="1"/>
    <col min="743" max="743" width="27.42578125" customWidth="1"/>
    <col min="744" max="744" width="16" bestFit="1" customWidth="1"/>
    <col min="745" max="745" width="9.28515625" bestFit="1" customWidth="1"/>
    <col min="746" max="746" width="11.140625" bestFit="1" customWidth="1"/>
    <col min="747" max="748" width="9.7109375" bestFit="1" customWidth="1"/>
    <col min="749" max="751" width="10.7109375" bestFit="1" customWidth="1"/>
    <col min="752" max="753" width="10.85546875" bestFit="1" customWidth="1"/>
    <col min="754" max="754" width="12.28515625" customWidth="1"/>
    <col min="755" max="755" width="13.5703125" customWidth="1"/>
    <col min="756" max="756" width="14.42578125" customWidth="1"/>
    <col min="999" max="999" width="27.42578125" customWidth="1"/>
    <col min="1000" max="1000" width="16" bestFit="1" customWidth="1"/>
    <col min="1001" max="1001" width="9.28515625" bestFit="1" customWidth="1"/>
    <col min="1002" max="1002" width="11.140625" bestFit="1" customWidth="1"/>
    <col min="1003" max="1004" width="9.7109375" bestFit="1" customWidth="1"/>
    <col min="1005" max="1007" width="10.7109375" bestFit="1" customWidth="1"/>
    <col min="1008" max="1009" width="10.85546875" bestFit="1" customWidth="1"/>
    <col min="1010" max="1010" width="12.28515625" customWidth="1"/>
    <col min="1011" max="1011" width="13.5703125" customWidth="1"/>
    <col min="1012" max="1012" width="14.42578125" customWidth="1"/>
    <col min="1255" max="1255" width="27.42578125" customWidth="1"/>
    <col min="1256" max="1256" width="16" bestFit="1" customWidth="1"/>
    <col min="1257" max="1257" width="9.28515625" bestFit="1" customWidth="1"/>
    <col min="1258" max="1258" width="11.140625" bestFit="1" customWidth="1"/>
    <col min="1259" max="1260" width="9.7109375" bestFit="1" customWidth="1"/>
    <col min="1261" max="1263" width="10.7109375" bestFit="1" customWidth="1"/>
    <col min="1264" max="1265" width="10.85546875" bestFit="1" customWidth="1"/>
    <col min="1266" max="1266" width="12.28515625" customWidth="1"/>
    <col min="1267" max="1267" width="13.5703125" customWidth="1"/>
    <col min="1268" max="1268" width="14.42578125" customWidth="1"/>
    <col min="1511" max="1511" width="27.42578125" customWidth="1"/>
    <col min="1512" max="1512" width="16" bestFit="1" customWidth="1"/>
    <col min="1513" max="1513" width="9.28515625" bestFit="1" customWidth="1"/>
    <col min="1514" max="1514" width="11.140625" bestFit="1" customWidth="1"/>
    <col min="1515" max="1516" width="9.7109375" bestFit="1" customWidth="1"/>
    <col min="1517" max="1519" width="10.7109375" bestFit="1" customWidth="1"/>
    <col min="1520" max="1521" width="10.85546875" bestFit="1" customWidth="1"/>
    <col min="1522" max="1522" width="12.28515625" customWidth="1"/>
    <col min="1523" max="1523" width="13.5703125" customWidth="1"/>
    <col min="1524" max="1524" width="14.42578125" customWidth="1"/>
    <col min="1767" max="1767" width="27.42578125" customWidth="1"/>
    <col min="1768" max="1768" width="16" bestFit="1" customWidth="1"/>
    <col min="1769" max="1769" width="9.28515625" bestFit="1" customWidth="1"/>
    <col min="1770" max="1770" width="11.140625" bestFit="1" customWidth="1"/>
    <col min="1771" max="1772" width="9.7109375" bestFit="1" customWidth="1"/>
    <col min="1773" max="1775" width="10.7109375" bestFit="1" customWidth="1"/>
    <col min="1776" max="1777" width="10.85546875" bestFit="1" customWidth="1"/>
    <col min="1778" max="1778" width="12.28515625" customWidth="1"/>
    <col min="1779" max="1779" width="13.5703125" customWidth="1"/>
    <col min="1780" max="1780" width="14.42578125" customWidth="1"/>
    <col min="2023" max="2023" width="27.42578125" customWidth="1"/>
    <col min="2024" max="2024" width="16" bestFit="1" customWidth="1"/>
    <col min="2025" max="2025" width="9.28515625" bestFit="1" customWidth="1"/>
    <col min="2026" max="2026" width="11.140625" bestFit="1" customWidth="1"/>
    <col min="2027" max="2028" width="9.7109375" bestFit="1" customWidth="1"/>
    <col min="2029" max="2031" width="10.7109375" bestFit="1" customWidth="1"/>
    <col min="2032" max="2033" width="10.85546875" bestFit="1" customWidth="1"/>
    <col min="2034" max="2034" width="12.28515625" customWidth="1"/>
    <col min="2035" max="2035" width="13.5703125" customWidth="1"/>
    <col min="2036" max="2036" width="14.42578125" customWidth="1"/>
    <col min="2279" max="2279" width="27.42578125" customWidth="1"/>
    <col min="2280" max="2280" width="16" bestFit="1" customWidth="1"/>
    <col min="2281" max="2281" width="9.28515625" bestFit="1" customWidth="1"/>
    <col min="2282" max="2282" width="11.140625" bestFit="1" customWidth="1"/>
    <col min="2283" max="2284" width="9.7109375" bestFit="1" customWidth="1"/>
    <col min="2285" max="2287" width="10.7109375" bestFit="1" customWidth="1"/>
    <col min="2288" max="2289" width="10.85546875" bestFit="1" customWidth="1"/>
    <col min="2290" max="2290" width="12.28515625" customWidth="1"/>
    <col min="2291" max="2291" width="13.5703125" customWidth="1"/>
    <col min="2292" max="2292" width="14.42578125" customWidth="1"/>
    <col min="2535" max="2535" width="27.42578125" customWidth="1"/>
    <col min="2536" max="2536" width="16" bestFit="1" customWidth="1"/>
    <col min="2537" max="2537" width="9.28515625" bestFit="1" customWidth="1"/>
    <col min="2538" max="2538" width="11.140625" bestFit="1" customWidth="1"/>
    <col min="2539" max="2540" width="9.7109375" bestFit="1" customWidth="1"/>
    <col min="2541" max="2543" width="10.7109375" bestFit="1" customWidth="1"/>
    <col min="2544" max="2545" width="10.85546875" bestFit="1" customWidth="1"/>
    <col min="2546" max="2546" width="12.28515625" customWidth="1"/>
    <col min="2547" max="2547" width="13.5703125" customWidth="1"/>
    <col min="2548" max="2548" width="14.42578125" customWidth="1"/>
    <col min="2791" max="2791" width="27.42578125" customWidth="1"/>
    <col min="2792" max="2792" width="16" bestFit="1" customWidth="1"/>
    <col min="2793" max="2793" width="9.28515625" bestFit="1" customWidth="1"/>
    <col min="2794" max="2794" width="11.140625" bestFit="1" customWidth="1"/>
    <col min="2795" max="2796" width="9.7109375" bestFit="1" customWidth="1"/>
    <col min="2797" max="2799" width="10.7109375" bestFit="1" customWidth="1"/>
    <col min="2800" max="2801" width="10.85546875" bestFit="1" customWidth="1"/>
    <col min="2802" max="2802" width="12.28515625" customWidth="1"/>
    <col min="2803" max="2803" width="13.5703125" customWidth="1"/>
    <col min="2804" max="2804" width="14.42578125" customWidth="1"/>
    <col min="3047" max="3047" width="27.42578125" customWidth="1"/>
    <col min="3048" max="3048" width="16" bestFit="1" customWidth="1"/>
    <col min="3049" max="3049" width="9.28515625" bestFit="1" customWidth="1"/>
    <col min="3050" max="3050" width="11.140625" bestFit="1" customWidth="1"/>
    <col min="3051" max="3052" width="9.7109375" bestFit="1" customWidth="1"/>
    <col min="3053" max="3055" width="10.7109375" bestFit="1" customWidth="1"/>
    <col min="3056" max="3057" width="10.85546875" bestFit="1" customWidth="1"/>
    <col min="3058" max="3058" width="12.28515625" customWidth="1"/>
    <col min="3059" max="3059" width="13.5703125" customWidth="1"/>
    <col min="3060" max="3060" width="14.42578125" customWidth="1"/>
    <col min="3303" max="3303" width="27.42578125" customWidth="1"/>
    <col min="3304" max="3304" width="16" bestFit="1" customWidth="1"/>
    <col min="3305" max="3305" width="9.28515625" bestFit="1" customWidth="1"/>
    <col min="3306" max="3306" width="11.140625" bestFit="1" customWidth="1"/>
    <col min="3307" max="3308" width="9.7109375" bestFit="1" customWidth="1"/>
    <col min="3309" max="3311" width="10.7109375" bestFit="1" customWidth="1"/>
    <col min="3312" max="3313" width="10.85546875" bestFit="1" customWidth="1"/>
    <col min="3314" max="3314" width="12.28515625" customWidth="1"/>
    <col min="3315" max="3315" width="13.5703125" customWidth="1"/>
    <col min="3316" max="3316" width="14.42578125" customWidth="1"/>
    <col min="3559" max="3559" width="27.42578125" customWidth="1"/>
    <col min="3560" max="3560" width="16" bestFit="1" customWidth="1"/>
    <col min="3561" max="3561" width="9.28515625" bestFit="1" customWidth="1"/>
    <col min="3562" max="3562" width="11.140625" bestFit="1" customWidth="1"/>
    <col min="3563" max="3564" width="9.7109375" bestFit="1" customWidth="1"/>
    <col min="3565" max="3567" width="10.7109375" bestFit="1" customWidth="1"/>
    <col min="3568" max="3569" width="10.85546875" bestFit="1" customWidth="1"/>
    <col min="3570" max="3570" width="12.28515625" customWidth="1"/>
    <col min="3571" max="3571" width="13.5703125" customWidth="1"/>
    <col min="3572" max="3572" width="14.42578125" customWidth="1"/>
    <col min="3815" max="3815" width="27.42578125" customWidth="1"/>
    <col min="3816" max="3816" width="16" bestFit="1" customWidth="1"/>
    <col min="3817" max="3817" width="9.28515625" bestFit="1" customWidth="1"/>
    <col min="3818" max="3818" width="11.140625" bestFit="1" customWidth="1"/>
    <col min="3819" max="3820" width="9.7109375" bestFit="1" customWidth="1"/>
    <col min="3821" max="3823" width="10.7109375" bestFit="1" customWidth="1"/>
    <col min="3824" max="3825" width="10.85546875" bestFit="1" customWidth="1"/>
    <col min="3826" max="3826" width="12.28515625" customWidth="1"/>
    <col min="3827" max="3827" width="13.5703125" customWidth="1"/>
    <col min="3828" max="3828" width="14.42578125" customWidth="1"/>
    <col min="4071" max="4071" width="27.42578125" customWidth="1"/>
    <col min="4072" max="4072" width="16" bestFit="1" customWidth="1"/>
    <col min="4073" max="4073" width="9.28515625" bestFit="1" customWidth="1"/>
    <col min="4074" max="4074" width="11.140625" bestFit="1" customWidth="1"/>
    <col min="4075" max="4076" width="9.7109375" bestFit="1" customWidth="1"/>
    <col min="4077" max="4079" width="10.7109375" bestFit="1" customWidth="1"/>
    <col min="4080" max="4081" width="10.85546875" bestFit="1" customWidth="1"/>
    <col min="4082" max="4082" width="12.28515625" customWidth="1"/>
    <col min="4083" max="4083" width="13.5703125" customWidth="1"/>
    <col min="4084" max="4084" width="14.42578125" customWidth="1"/>
    <col min="4327" max="4327" width="27.42578125" customWidth="1"/>
    <col min="4328" max="4328" width="16" bestFit="1" customWidth="1"/>
    <col min="4329" max="4329" width="9.28515625" bestFit="1" customWidth="1"/>
    <col min="4330" max="4330" width="11.140625" bestFit="1" customWidth="1"/>
    <col min="4331" max="4332" width="9.7109375" bestFit="1" customWidth="1"/>
    <col min="4333" max="4335" width="10.7109375" bestFit="1" customWidth="1"/>
    <col min="4336" max="4337" width="10.85546875" bestFit="1" customWidth="1"/>
    <col min="4338" max="4338" width="12.28515625" customWidth="1"/>
    <col min="4339" max="4339" width="13.5703125" customWidth="1"/>
    <col min="4340" max="4340" width="14.42578125" customWidth="1"/>
    <col min="4583" max="4583" width="27.42578125" customWidth="1"/>
    <col min="4584" max="4584" width="16" bestFit="1" customWidth="1"/>
    <col min="4585" max="4585" width="9.28515625" bestFit="1" customWidth="1"/>
    <col min="4586" max="4586" width="11.140625" bestFit="1" customWidth="1"/>
    <col min="4587" max="4588" width="9.7109375" bestFit="1" customWidth="1"/>
    <col min="4589" max="4591" width="10.7109375" bestFit="1" customWidth="1"/>
    <col min="4592" max="4593" width="10.85546875" bestFit="1" customWidth="1"/>
    <col min="4594" max="4594" width="12.28515625" customWidth="1"/>
    <col min="4595" max="4595" width="13.5703125" customWidth="1"/>
    <col min="4596" max="4596" width="14.42578125" customWidth="1"/>
    <col min="4839" max="4839" width="27.42578125" customWidth="1"/>
    <col min="4840" max="4840" width="16" bestFit="1" customWidth="1"/>
    <col min="4841" max="4841" width="9.28515625" bestFit="1" customWidth="1"/>
    <col min="4842" max="4842" width="11.140625" bestFit="1" customWidth="1"/>
    <col min="4843" max="4844" width="9.7109375" bestFit="1" customWidth="1"/>
    <col min="4845" max="4847" width="10.7109375" bestFit="1" customWidth="1"/>
    <col min="4848" max="4849" width="10.85546875" bestFit="1" customWidth="1"/>
    <col min="4850" max="4850" width="12.28515625" customWidth="1"/>
    <col min="4851" max="4851" width="13.5703125" customWidth="1"/>
    <col min="4852" max="4852" width="14.42578125" customWidth="1"/>
    <col min="5095" max="5095" width="27.42578125" customWidth="1"/>
    <col min="5096" max="5096" width="16" bestFit="1" customWidth="1"/>
    <col min="5097" max="5097" width="9.28515625" bestFit="1" customWidth="1"/>
    <col min="5098" max="5098" width="11.140625" bestFit="1" customWidth="1"/>
    <col min="5099" max="5100" width="9.7109375" bestFit="1" customWidth="1"/>
    <col min="5101" max="5103" width="10.7109375" bestFit="1" customWidth="1"/>
    <col min="5104" max="5105" width="10.85546875" bestFit="1" customWidth="1"/>
    <col min="5106" max="5106" width="12.28515625" customWidth="1"/>
    <col min="5107" max="5107" width="13.5703125" customWidth="1"/>
    <col min="5108" max="5108" width="14.42578125" customWidth="1"/>
    <col min="5351" max="5351" width="27.42578125" customWidth="1"/>
    <col min="5352" max="5352" width="16" bestFit="1" customWidth="1"/>
    <col min="5353" max="5353" width="9.28515625" bestFit="1" customWidth="1"/>
    <col min="5354" max="5354" width="11.140625" bestFit="1" customWidth="1"/>
    <col min="5355" max="5356" width="9.7109375" bestFit="1" customWidth="1"/>
    <col min="5357" max="5359" width="10.7109375" bestFit="1" customWidth="1"/>
    <col min="5360" max="5361" width="10.85546875" bestFit="1" customWidth="1"/>
    <col min="5362" max="5362" width="12.28515625" customWidth="1"/>
    <col min="5363" max="5363" width="13.5703125" customWidth="1"/>
    <col min="5364" max="5364" width="14.42578125" customWidth="1"/>
    <col min="5607" max="5607" width="27.42578125" customWidth="1"/>
    <col min="5608" max="5608" width="16" bestFit="1" customWidth="1"/>
    <col min="5609" max="5609" width="9.28515625" bestFit="1" customWidth="1"/>
    <col min="5610" max="5610" width="11.140625" bestFit="1" customWidth="1"/>
    <col min="5611" max="5612" width="9.7109375" bestFit="1" customWidth="1"/>
    <col min="5613" max="5615" width="10.7109375" bestFit="1" customWidth="1"/>
    <col min="5616" max="5617" width="10.85546875" bestFit="1" customWidth="1"/>
    <col min="5618" max="5618" width="12.28515625" customWidth="1"/>
    <col min="5619" max="5619" width="13.5703125" customWidth="1"/>
    <col min="5620" max="5620" width="14.42578125" customWidth="1"/>
    <col min="5863" max="5863" width="27.42578125" customWidth="1"/>
    <col min="5864" max="5864" width="16" bestFit="1" customWidth="1"/>
    <col min="5865" max="5865" width="9.28515625" bestFit="1" customWidth="1"/>
    <col min="5866" max="5866" width="11.140625" bestFit="1" customWidth="1"/>
    <col min="5867" max="5868" width="9.7109375" bestFit="1" customWidth="1"/>
    <col min="5869" max="5871" width="10.7109375" bestFit="1" customWidth="1"/>
    <col min="5872" max="5873" width="10.85546875" bestFit="1" customWidth="1"/>
    <col min="5874" max="5874" width="12.28515625" customWidth="1"/>
    <col min="5875" max="5875" width="13.5703125" customWidth="1"/>
    <col min="5876" max="5876" width="14.42578125" customWidth="1"/>
    <col min="6119" max="6119" width="27.42578125" customWidth="1"/>
    <col min="6120" max="6120" width="16" bestFit="1" customWidth="1"/>
    <col min="6121" max="6121" width="9.28515625" bestFit="1" customWidth="1"/>
    <col min="6122" max="6122" width="11.140625" bestFit="1" customWidth="1"/>
    <col min="6123" max="6124" width="9.7109375" bestFit="1" customWidth="1"/>
    <col min="6125" max="6127" width="10.7109375" bestFit="1" customWidth="1"/>
    <col min="6128" max="6129" width="10.85546875" bestFit="1" customWidth="1"/>
    <col min="6130" max="6130" width="12.28515625" customWidth="1"/>
    <col min="6131" max="6131" width="13.5703125" customWidth="1"/>
    <col min="6132" max="6132" width="14.42578125" customWidth="1"/>
    <col min="6375" max="6375" width="27.42578125" customWidth="1"/>
    <col min="6376" max="6376" width="16" bestFit="1" customWidth="1"/>
    <col min="6377" max="6377" width="9.28515625" bestFit="1" customWidth="1"/>
    <col min="6378" max="6378" width="11.140625" bestFit="1" customWidth="1"/>
    <col min="6379" max="6380" width="9.7109375" bestFit="1" customWidth="1"/>
    <col min="6381" max="6383" width="10.7109375" bestFit="1" customWidth="1"/>
    <col min="6384" max="6385" width="10.85546875" bestFit="1" customWidth="1"/>
    <col min="6386" max="6386" width="12.28515625" customWidth="1"/>
    <col min="6387" max="6387" width="13.5703125" customWidth="1"/>
    <col min="6388" max="6388" width="14.42578125" customWidth="1"/>
    <col min="6631" max="6631" width="27.42578125" customWidth="1"/>
    <col min="6632" max="6632" width="16" bestFit="1" customWidth="1"/>
    <col min="6633" max="6633" width="9.28515625" bestFit="1" customWidth="1"/>
    <col min="6634" max="6634" width="11.140625" bestFit="1" customWidth="1"/>
    <col min="6635" max="6636" width="9.7109375" bestFit="1" customWidth="1"/>
    <col min="6637" max="6639" width="10.7109375" bestFit="1" customWidth="1"/>
    <col min="6640" max="6641" width="10.85546875" bestFit="1" customWidth="1"/>
    <col min="6642" max="6642" width="12.28515625" customWidth="1"/>
    <col min="6643" max="6643" width="13.5703125" customWidth="1"/>
    <col min="6644" max="6644" width="14.42578125" customWidth="1"/>
    <col min="6887" max="6887" width="27.42578125" customWidth="1"/>
    <col min="6888" max="6888" width="16" bestFit="1" customWidth="1"/>
    <col min="6889" max="6889" width="9.28515625" bestFit="1" customWidth="1"/>
    <col min="6890" max="6890" width="11.140625" bestFit="1" customWidth="1"/>
    <col min="6891" max="6892" width="9.7109375" bestFit="1" customWidth="1"/>
    <col min="6893" max="6895" width="10.7109375" bestFit="1" customWidth="1"/>
    <col min="6896" max="6897" width="10.85546875" bestFit="1" customWidth="1"/>
    <col min="6898" max="6898" width="12.28515625" customWidth="1"/>
    <col min="6899" max="6899" width="13.5703125" customWidth="1"/>
    <col min="6900" max="6900" width="14.42578125" customWidth="1"/>
    <col min="7143" max="7143" width="27.42578125" customWidth="1"/>
    <col min="7144" max="7144" width="16" bestFit="1" customWidth="1"/>
    <col min="7145" max="7145" width="9.28515625" bestFit="1" customWidth="1"/>
    <col min="7146" max="7146" width="11.140625" bestFit="1" customWidth="1"/>
    <col min="7147" max="7148" width="9.7109375" bestFit="1" customWidth="1"/>
    <col min="7149" max="7151" width="10.7109375" bestFit="1" customWidth="1"/>
    <col min="7152" max="7153" width="10.85546875" bestFit="1" customWidth="1"/>
    <col min="7154" max="7154" width="12.28515625" customWidth="1"/>
    <col min="7155" max="7155" width="13.5703125" customWidth="1"/>
    <col min="7156" max="7156" width="14.42578125" customWidth="1"/>
    <col min="7399" max="7399" width="27.42578125" customWidth="1"/>
    <col min="7400" max="7400" width="16" bestFit="1" customWidth="1"/>
    <col min="7401" max="7401" width="9.28515625" bestFit="1" customWidth="1"/>
    <col min="7402" max="7402" width="11.140625" bestFit="1" customWidth="1"/>
    <col min="7403" max="7404" width="9.7109375" bestFit="1" customWidth="1"/>
    <col min="7405" max="7407" width="10.7109375" bestFit="1" customWidth="1"/>
    <col min="7408" max="7409" width="10.85546875" bestFit="1" customWidth="1"/>
    <col min="7410" max="7410" width="12.28515625" customWidth="1"/>
    <col min="7411" max="7411" width="13.5703125" customWidth="1"/>
    <col min="7412" max="7412" width="14.42578125" customWidth="1"/>
    <col min="7655" max="7655" width="27.42578125" customWidth="1"/>
    <col min="7656" max="7656" width="16" bestFit="1" customWidth="1"/>
    <col min="7657" max="7657" width="9.28515625" bestFit="1" customWidth="1"/>
    <col min="7658" max="7658" width="11.140625" bestFit="1" customWidth="1"/>
    <col min="7659" max="7660" width="9.7109375" bestFit="1" customWidth="1"/>
    <col min="7661" max="7663" width="10.7109375" bestFit="1" customWidth="1"/>
    <col min="7664" max="7665" width="10.85546875" bestFit="1" customWidth="1"/>
    <col min="7666" max="7666" width="12.28515625" customWidth="1"/>
    <col min="7667" max="7667" width="13.5703125" customWidth="1"/>
    <col min="7668" max="7668" width="14.42578125" customWidth="1"/>
    <col min="7911" max="7911" width="27.42578125" customWidth="1"/>
    <col min="7912" max="7912" width="16" bestFit="1" customWidth="1"/>
    <col min="7913" max="7913" width="9.28515625" bestFit="1" customWidth="1"/>
    <col min="7914" max="7914" width="11.140625" bestFit="1" customWidth="1"/>
    <col min="7915" max="7916" width="9.7109375" bestFit="1" customWidth="1"/>
    <col min="7917" max="7919" width="10.7109375" bestFit="1" customWidth="1"/>
    <col min="7920" max="7921" width="10.85546875" bestFit="1" customWidth="1"/>
    <col min="7922" max="7922" width="12.28515625" customWidth="1"/>
    <col min="7923" max="7923" width="13.5703125" customWidth="1"/>
    <col min="7924" max="7924" width="14.42578125" customWidth="1"/>
    <col min="8167" max="8167" width="27.42578125" customWidth="1"/>
    <col min="8168" max="8168" width="16" bestFit="1" customWidth="1"/>
    <col min="8169" max="8169" width="9.28515625" bestFit="1" customWidth="1"/>
    <col min="8170" max="8170" width="11.140625" bestFit="1" customWidth="1"/>
    <col min="8171" max="8172" width="9.7109375" bestFit="1" customWidth="1"/>
    <col min="8173" max="8175" width="10.7109375" bestFit="1" customWidth="1"/>
    <col min="8176" max="8177" width="10.85546875" bestFit="1" customWidth="1"/>
    <col min="8178" max="8178" width="12.28515625" customWidth="1"/>
    <col min="8179" max="8179" width="13.5703125" customWidth="1"/>
    <col min="8180" max="8180" width="14.42578125" customWidth="1"/>
    <col min="8423" max="8423" width="27.42578125" customWidth="1"/>
    <col min="8424" max="8424" width="16" bestFit="1" customWidth="1"/>
    <col min="8425" max="8425" width="9.28515625" bestFit="1" customWidth="1"/>
    <col min="8426" max="8426" width="11.140625" bestFit="1" customWidth="1"/>
    <col min="8427" max="8428" width="9.7109375" bestFit="1" customWidth="1"/>
    <col min="8429" max="8431" width="10.7109375" bestFit="1" customWidth="1"/>
    <col min="8432" max="8433" width="10.85546875" bestFit="1" customWidth="1"/>
    <col min="8434" max="8434" width="12.28515625" customWidth="1"/>
    <col min="8435" max="8435" width="13.5703125" customWidth="1"/>
    <col min="8436" max="8436" width="14.42578125" customWidth="1"/>
    <col min="8679" max="8679" width="27.42578125" customWidth="1"/>
    <col min="8680" max="8680" width="16" bestFit="1" customWidth="1"/>
    <col min="8681" max="8681" width="9.28515625" bestFit="1" customWidth="1"/>
    <col min="8682" max="8682" width="11.140625" bestFit="1" customWidth="1"/>
    <col min="8683" max="8684" width="9.7109375" bestFit="1" customWidth="1"/>
    <col min="8685" max="8687" width="10.7109375" bestFit="1" customWidth="1"/>
    <col min="8688" max="8689" width="10.85546875" bestFit="1" customWidth="1"/>
    <col min="8690" max="8690" width="12.28515625" customWidth="1"/>
    <col min="8691" max="8691" width="13.5703125" customWidth="1"/>
    <col min="8692" max="8692" width="14.42578125" customWidth="1"/>
    <col min="8935" max="8935" width="27.42578125" customWidth="1"/>
    <col min="8936" max="8936" width="16" bestFit="1" customWidth="1"/>
    <col min="8937" max="8937" width="9.28515625" bestFit="1" customWidth="1"/>
    <col min="8938" max="8938" width="11.140625" bestFit="1" customWidth="1"/>
    <col min="8939" max="8940" width="9.7109375" bestFit="1" customWidth="1"/>
    <col min="8941" max="8943" width="10.7109375" bestFit="1" customWidth="1"/>
    <col min="8944" max="8945" width="10.85546875" bestFit="1" customWidth="1"/>
    <col min="8946" max="8946" width="12.28515625" customWidth="1"/>
    <col min="8947" max="8947" width="13.5703125" customWidth="1"/>
    <col min="8948" max="8948" width="14.42578125" customWidth="1"/>
    <col min="9191" max="9191" width="27.42578125" customWidth="1"/>
    <col min="9192" max="9192" width="16" bestFit="1" customWidth="1"/>
    <col min="9193" max="9193" width="9.28515625" bestFit="1" customWidth="1"/>
    <col min="9194" max="9194" width="11.140625" bestFit="1" customWidth="1"/>
    <col min="9195" max="9196" width="9.7109375" bestFit="1" customWidth="1"/>
    <col min="9197" max="9199" width="10.7109375" bestFit="1" customWidth="1"/>
    <col min="9200" max="9201" width="10.85546875" bestFit="1" customWidth="1"/>
    <col min="9202" max="9202" width="12.28515625" customWidth="1"/>
    <col min="9203" max="9203" width="13.5703125" customWidth="1"/>
    <col min="9204" max="9204" width="14.42578125" customWidth="1"/>
    <col min="9447" max="9447" width="27.42578125" customWidth="1"/>
    <col min="9448" max="9448" width="16" bestFit="1" customWidth="1"/>
    <col min="9449" max="9449" width="9.28515625" bestFit="1" customWidth="1"/>
    <col min="9450" max="9450" width="11.140625" bestFit="1" customWidth="1"/>
    <col min="9451" max="9452" width="9.7109375" bestFit="1" customWidth="1"/>
    <col min="9453" max="9455" width="10.7109375" bestFit="1" customWidth="1"/>
    <col min="9456" max="9457" width="10.85546875" bestFit="1" customWidth="1"/>
    <col min="9458" max="9458" width="12.28515625" customWidth="1"/>
    <col min="9459" max="9459" width="13.5703125" customWidth="1"/>
    <col min="9460" max="9460" width="14.42578125" customWidth="1"/>
    <col min="9703" max="9703" width="27.42578125" customWidth="1"/>
    <col min="9704" max="9704" width="16" bestFit="1" customWidth="1"/>
    <col min="9705" max="9705" width="9.28515625" bestFit="1" customWidth="1"/>
    <col min="9706" max="9706" width="11.140625" bestFit="1" customWidth="1"/>
    <col min="9707" max="9708" width="9.7109375" bestFit="1" customWidth="1"/>
    <col min="9709" max="9711" width="10.7109375" bestFit="1" customWidth="1"/>
    <col min="9712" max="9713" width="10.85546875" bestFit="1" customWidth="1"/>
    <col min="9714" max="9714" width="12.28515625" customWidth="1"/>
    <col min="9715" max="9715" width="13.5703125" customWidth="1"/>
    <col min="9716" max="9716" width="14.42578125" customWidth="1"/>
    <col min="9959" max="9959" width="27.42578125" customWidth="1"/>
    <col min="9960" max="9960" width="16" bestFit="1" customWidth="1"/>
    <col min="9961" max="9961" width="9.28515625" bestFit="1" customWidth="1"/>
    <col min="9962" max="9962" width="11.140625" bestFit="1" customWidth="1"/>
    <col min="9963" max="9964" width="9.7109375" bestFit="1" customWidth="1"/>
    <col min="9965" max="9967" width="10.7109375" bestFit="1" customWidth="1"/>
    <col min="9968" max="9969" width="10.85546875" bestFit="1" customWidth="1"/>
    <col min="9970" max="9970" width="12.28515625" customWidth="1"/>
    <col min="9971" max="9971" width="13.5703125" customWidth="1"/>
    <col min="9972" max="9972" width="14.42578125" customWidth="1"/>
    <col min="10215" max="10215" width="27.42578125" customWidth="1"/>
    <col min="10216" max="10216" width="16" bestFit="1" customWidth="1"/>
    <col min="10217" max="10217" width="9.28515625" bestFit="1" customWidth="1"/>
    <col min="10218" max="10218" width="11.140625" bestFit="1" customWidth="1"/>
    <col min="10219" max="10220" width="9.7109375" bestFit="1" customWidth="1"/>
    <col min="10221" max="10223" width="10.7109375" bestFit="1" customWidth="1"/>
    <col min="10224" max="10225" width="10.85546875" bestFit="1" customWidth="1"/>
    <col min="10226" max="10226" width="12.28515625" customWidth="1"/>
    <col min="10227" max="10227" width="13.5703125" customWidth="1"/>
    <col min="10228" max="10228" width="14.42578125" customWidth="1"/>
    <col min="10471" max="10471" width="27.42578125" customWidth="1"/>
    <col min="10472" max="10472" width="16" bestFit="1" customWidth="1"/>
    <col min="10473" max="10473" width="9.28515625" bestFit="1" customWidth="1"/>
    <col min="10474" max="10474" width="11.140625" bestFit="1" customWidth="1"/>
    <col min="10475" max="10476" width="9.7109375" bestFit="1" customWidth="1"/>
    <col min="10477" max="10479" width="10.7109375" bestFit="1" customWidth="1"/>
    <col min="10480" max="10481" width="10.85546875" bestFit="1" customWidth="1"/>
    <col min="10482" max="10482" width="12.28515625" customWidth="1"/>
    <col min="10483" max="10483" width="13.5703125" customWidth="1"/>
    <col min="10484" max="10484" width="14.42578125" customWidth="1"/>
    <col min="10727" max="10727" width="27.42578125" customWidth="1"/>
    <col min="10728" max="10728" width="16" bestFit="1" customWidth="1"/>
    <col min="10729" max="10729" width="9.28515625" bestFit="1" customWidth="1"/>
    <col min="10730" max="10730" width="11.140625" bestFit="1" customWidth="1"/>
    <col min="10731" max="10732" width="9.7109375" bestFit="1" customWidth="1"/>
    <col min="10733" max="10735" width="10.7109375" bestFit="1" customWidth="1"/>
    <col min="10736" max="10737" width="10.85546875" bestFit="1" customWidth="1"/>
    <col min="10738" max="10738" width="12.28515625" customWidth="1"/>
    <col min="10739" max="10739" width="13.5703125" customWidth="1"/>
    <col min="10740" max="10740" width="14.42578125" customWidth="1"/>
    <col min="10983" max="10983" width="27.42578125" customWidth="1"/>
    <col min="10984" max="10984" width="16" bestFit="1" customWidth="1"/>
    <col min="10985" max="10985" width="9.28515625" bestFit="1" customWidth="1"/>
    <col min="10986" max="10986" width="11.140625" bestFit="1" customWidth="1"/>
    <col min="10987" max="10988" width="9.7109375" bestFit="1" customWidth="1"/>
    <col min="10989" max="10991" width="10.7109375" bestFit="1" customWidth="1"/>
    <col min="10992" max="10993" width="10.85546875" bestFit="1" customWidth="1"/>
    <col min="10994" max="10994" width="12.28515625" customWidth="1"/>
    <col min="10995" max="10995" width="13.5703125" customWidth="1"/>
    <col min="10996" max="10996" width="14.42578125" customWidth="1"/>
    <col min="11239" max="11239" width="27.42578125" customWidth="1"/>
    <col min="11240" max="11240" width="16" bestFit="1" customWidth="1"/>
    <col min="11241" max="11241" width="9.28515625" bestFit="1" customWidth="1"/>
    <col min="11242" max="11242" width="11.140625" bestFit="1" customWidth="1"/>
    <col min="11243" max="11244" width="9.7109375" bestFit="1" customWidth="1"/>
    <col min="11245" max="11247" width="10.7109375" bestFit="1" customWidth="1"/>
    <col min="11248" max="11249" width="10.85546875" bestFit="1" customWidth="1"/>
    <col min="11250" max="11250" width="12.28515625" customWidth="1"/>
    <col min="11251" max="11251" width="13.5703125" customWidth="1"/>
    <col min="11252" max="11252" width="14.42578125" customWidth="1"/>
    <col min="11495" max="11495" width="27.42578125" customWidth="1"/>
    <col min="11496" max="11496" width="16" bestFit="1" customWidth="1"/>
    <col min="11497" max="11497" width="9.28515625" bestFit="1" customWidth="1"/>
    <col min="11498" max="11498" width="11.140625" bestFit="1" customWidth="1"/>
    <col min="11499" max="11500" width="9.7109375" bestFit="1" customWidth="1"/>
    <col min="11501" max="11503" width="10.7109375" bestFit="1" customWidth="1"/>
    <col min="11504" max="11505" width="10.85546875" bestFit="1" customWidth="1"/>
    <col min="11506" max="11506" width="12.28515625" customWidth="1"/>
    <col min="11507" max="11507" width="13.5703125" customWidth="1"/>
    <col min="11508" max="11508" width="14.42578125" customWidth="1"/>
    <col min="11751" max="11751" width="27.42578125" customWidth="1"/>
    <col min="11752" max="11752" width="16" bestFit="1" customWidth="1"/>
    <col min="11753" max="11753" width="9.28515625" bestFit="1" customWidth="1"/>
    <col min="11754" max="11754" width="11.140625" bestFit="1" customWidth="1"/>
    <col min="11755" max="11756" width="9.7109375" bestFit="1" customWidth="1"/>
    <col min="11757" max="11759" width="10.7109375" bestFit="1" customWidth="1"/>
    <col min="11760" max="11761" width="10.85546875" bestFit="1" customWidth="1"/>
    <col min="11762" max="11762" width="12.28515625" customWidth="1"/>
    <col min="11763" max="11763" width="13.5703125" customWidth="1"/>
    <col min="11764" max="11764" width="14.42578125" customWidth="1"/>
    <col min="12007" max="12007" width="27.42578125" customWidth="1"/>
    <col min="12008" max="12008" width="16" bestFit="1" customWidth="1"/>
    <col min="12009" max="12009" width="9.28515625" bestFit="1" customWidth="1"/>
    <col min="12010" max="12010" width="11.140625" bestFit="1" customWidth="1"/>
    <col min="12011" max="12012" width="9.7109375" bestFit="1" customWidth="1"/>
    <col min="12013" max="12015" width="10.7109375" bestFit="1" customWidth="1"/>
    <col min="12016" max="12017" width="10.85546875" bestFit="1" customWidth="1"/>
    <col min="12018" max="12018" width="12.28515625" customWidth="1"/>
    <col min="12019" max="12019" width="13.5703125" customWidth="1"/>
    <col min="12020" max="12020" width="14.42578125" customWidth="1"/>
    <col min="12263" max="12263" width="27.42578125" customWidth="1"/>
    <col min="12264" max="12264" width="16" bestFit="1" customWidth="1"/>
    <col min="12265" max="12265" width="9.28515625" bestFit="1" customWidth="1"/>
    <col min="12266" max="12266" width="11.140625" bestFit="1" customWidth="1"/>
    <col min="12267" max="12268" width="9.7109375" bestFit="1" customWidth="1"/>
    <col min="12269" max="12271" width="10.7109375" bestFit="1" customWidth="1"/>
    <col min="12272" max="12273" width="10.85546875" bestFit="1" customWidth="1"/>
    <col min="12274" max="12274" width="12.28515625" customWidth="1"/>
    <col min="12275" max="12275" width="13.5703125" customWidth="1"/>
    <col min="12276" max="12276" width="14.42578125" customWidth="1"/>
    <col min="12519" max="12519" width="27.42578125" customWidth="1"/>
    <col min="12520" max="12520" width="16" bestFit="1" customWidth="1"/>
    <col min="12521" max="12521" width="9.28515625" bestFit="1" customWidth="1"/>
    <col min="12522" max="12522" width="11.140625" bestFit="1" customWidth="1"/>
    <col min="12523" max="12524" width="9.7109375" bestFit="1" customWidth="1"/>
    <col min="12525" max="12527" width="10.7109375" bestFit="1" customWidth="1"/>
    <col min="12528" max="12529" width="10.85546875" bestFit="1" customWidth="1"/>
    <col min="12530" max="12530" width="12.28515625" customWidth="1"/>
    <col min="12531" max="12531" width="13.5703125" customWidth="1"/>
    <col min="12532" max="12532" width="14.42578125" customWidth="1"/>
    <col min="12775" max="12775" width="27.42578125" customWidth="1"/>
    <col min="12776" max="12776" width="16" bestFit="1" customWidth="1"/>
    <col min="12777" max="12777" width="9.28515625" bestFit="1" customWidth="1"/>
    <col min="12778" max="12778" width="11.140625" bestFit="1" customWidth="1"/>
    <col min="12779" max="12780" width="9.7109375" bestFit="1" customWidth="1"/>
    <col min="12781" max="12783" width="10.7109375" bestFit="1" customWidth="1"/>
    <col min="12784" max="12785" width="10.85546875" bestFit="1" customWidth="1"/>
    <col min="12786" max="12786" width="12.28515625" customWidth="1"/>
    <col min="12787" max="12787" width="13.5703125" customWidth="1"/>
    <col min="12788" max="12788" width="14.42578125" customWidth="1"/>
    <col min="13031" max="13031" width="27.42578125" customWidth="1"/>
    <col min="13032" max="13032" width="16" bestFit="1" customWidth="1"/>
    <col min="13033" max="13033" width="9.28515625" bestFit="1" customWidth="1"/>
    <col min="13034" max="13034" width="11.140625" bestFit="1" customWidth="1"/>
    <col min="13035" max="13036" width="9.7109375" bestFit="1" customWidth="1"/>
    <col min="13037" max="13039" width="10.7109375" bestFit="1" customWidth="1"/>
    <col min="13040" max="13041" width="10.85546875" bestFit="1" customWidth="1"/>
    <col min="13042" max="13042" width="12.28515625" customWidth="1"/>
    <col min="13043" max="13043" width="13.5703125" customWidth="1"/>
    <col min="13044" max="13044" width="14.42578125" customWidth="1"/>
    <col min="13287" max="13287" width="27.42578125" customWidth="1"/>
    <col min="13288" max="13288" width="16" bestFit="1" customWidth="1"/>
    <col min="13289" max="13289" width="9.28515625" bestFit="1" customWidth="1"/>
    <col min="13290" max="13290" width="11.140625" bestFit="1" customWidth="1"/>
    <col min="13291" max="13292" width="9.7109375" bestFit="1" customWidth="1"/>
    <col min="13293" max="13295" width="10.7109375" bestFit="1" customWidth="1"/>
    <col min="13296" max="13297" width="10.85546875" bestFit="1" customWidth="1"/>
    <col min="13298" max="13298" width="12.28515625" customWidth="1"/>
    <col min="13299" max="13299" width="13.5703125" customWidth="1"/>
    <col min="13300" max="13300" width="14.42578125" customWidth="1"/>
    <col min="13543" max="13543" width="27.42578125" customWidth="1"/>
    <col min="13544" max="13544" width="16" bestFit="1" customWidth="1"/>
    <col min="13545" max="13545" width="9.28515625" bestFit="1" customWidth="1"/>
    <col min="13546" max="13546" width="11.140625" bestFit="1" customWidth="1"/>
    <col min="13547" max="13548" width="9.7109375" bestFit="1" customWidth="1"/>
    <col min="13549" max="13551" width="10.7109375" bestFit="1" customWidth="1"/>
    <col min="13552" max="13553" width="10.85546875" bestFit="1" customWidth="1"/>
    <col min="13554" max="13554" width="12.28515625" customWidth="1"/>
    <col min="13555" max="13555" width="13.5703125" customWidth="1"/>
    <col min="13556" max="13556" width="14.42578125" customWidth="1"/>
    <col min="13799" max="13799" width="27.42578125" customWidth="1"/>
    <col min="13800" max="13800" width="16" bestFit="1" customWidth="1"/>
    <col min="13801" max="13801" width="9.28515625" bestFit="1" customWidth="1"/>
    <col min="13802" max="13802" width="11.140625" bestFit="1" customWidth="1"/>
    <col min="13803" max="13804" width="9.7109375" bestFit="1" customWidth="1"/>
    <col min="13805" max="13807" width="10.7109375" bestFit="1" customWidth="1"/>
    <col min="13808" max="13809" width="10.85546875" bestFit="1" customWidth="1"/>
    <col min="13810" max="13810" width="12.28515625" customWidth="1"/>
    <col min="13811" max="13811" width="13.5703125" customWidth="1"/>
    <col min="13812" max="13812" width="14.42578125" customWidth="1"/>
    <col min="14055" max="14055" width="27.42578125" customWidth="1"/>
    <col min="14056" max="14056" width="16" bestFit="1" customWidth="1"/>
    <col min="14057" max="14057" width="9.28515625" bestFit="1" customWidth="1"/>
    <col min="14058" max="14058" width="11.140625" bestFit="1" customWidth="1"/>
    <col min="14059" max="14060" width="9.7109375" bestFit="1" customWidth="1"/>
    <col min="14061" max="14063" width="10.7109375" bestFit="1" customWidth="1"/>
    <col min="14064" max="14065" width="10.85546875" bestFit="1" customWidth="1"/>
    <col min="14066" max="14066" width="12.28515625" customWidth="1"/>
    <col min="14067" max="14067" width="13.5703125" customWidth="1"/>
    <col min="14068" max="14068" width="14.42578125" customWidth="1"/>
    <col min="14311" max="14311" width="27.42578125" customWidth="1"/>
    <col min="14312" max="14312" width="16" bestFit="1" customWidth="1"/>
    <col min="14313" max="14313" width="9.28515625" bestFit="1" customWidth="1"/>
    <col min="14314" max="14314" width="11.140625" bestFit="1" customWidth="1"/>
    <col min="14315" max="14316" width="9.7109375" bestFit="1" customWidth="1"/>
    <col min="14317" max="14319" width="10.7109375" bestFit="1" customWidth="1"/>
    <col min="14320" max="14321" width="10.85546875" bestFit="1" customWidth="1"/>
    <col min="14322" max="14322" width="12.28515625" customWidth="1"/>
    <col min="14323" max="14323" width="13.5703125" customWidth="1"/>
    <col min="14324" max="14324" width="14.42578125" customWidth="1"/>
    <col min="14567" max="14567" width="27.42578125" customWidth="1"/>
    <col min="14568" max="14568" width="16" bestFit="1" customWidth="1"/>
    <col min="14569" max="14569" width="9.28515625" bestFit="1" customWidth="1"/>
    <col min="14570" max="14570" width="11.140625" bestFit="1" customWidth="1"/>
    <col min="14571" max="14572" width="9.7109375" bestFit="1" customWidth="1"/>
    <col min="14573" max="14575" width="10.7109375" bestFit="1" customWidth="1"/>
    <col min="14576" max="14577" width="10.85546875" bestFit="1" customWidth="1"/>
    <col min="14578" max="14578" width="12.28515625" customWidth="1"/>
    <col min="14579" max="14579" width="13.5703125" customWidth="1"/>
    <col min="14580" max="14580" width="14.42578125" customWidth="1"/>
    <col min="14823" max="14823" width="27.42578125" customWidth="1"/>
    <col min="14824" max="14824" width="16" bestFit="1" customWidth="1"/>
    <col min="14825" max="14825" width="9.28515625" bestFit="1" customWidth="1"/>
    <col min="14826" max="14826" width="11.140625" bestFit="1" customWidth="1"/>
    <col min="14827" max="14828" width="9.7109375" bestFit="1" customWidth="1"/>
    <col min="14829" max="14831" width="10.7109375" bestFit="1" customWidth="1"/>
    <col min="14832" max="14833" width="10.85546875" bestFit="1" customWidth="1"/>
    <col min="14834" max="14834" width="12.28515625" customWidth="1"/>
    <col min="14835" max="14835" width="13.5703125" customWidth="1"/>
    <col min="14836" max="14836" width="14.42578125" customWidth="1"/>
    <col min="15079" max="15079" width="27.42578125" customWidth="1"/>
    <col min="15080" max="15080" width="16" bestFit="1" customWidth="1"/>
    <col min="15081" max="15081" width="9.28515625" bestFit="1" customWidth="1"/>
    <col min="15082" max="15082" width="11.140625" bestFit="1" customWidth="1"/>
    <col min="15083" max="15084" width="9.7109375" bestFit="1" customWidth="1"/>
    <col min="15085" max="15087" width="10.7109375" bestFit="1" customWidth="1"/>
    <col min="15088" max="15089" width="10.85546875" bestFit="1" customWidth="1"/>
    <col min="15090" max="15090" width="12.28515625" customWidth="1"/>
    <col min="15091" max="15091" width="13.5703125" customWidth="1"/>
    <col min="15092" max="15092" width="14.42578125" customWidth="1"/>
    <col min="15335" max="15335" width="27.42578125" customWidth="1"/>
    <col min="15336" max="15336" width="16" bestFit="1" customWidth="1"/>
    <col min="15337" max="15337" width="9.28515625" bestFit="1" customWidth="1"/>
    <col min="15338" max="15338" width="11.140625" bestFit="1" customWidth="1"/>
    <col min="15339" max="15340" width="9.7109375" bestFit="1" customWidth="1"/>
    <col min="15341" max="15343" width="10.7109375" bestFit="1" customWidth="1"/>
    <col min="15344" max="15345" width="10.85546875" bestFit="1" customWidth="1"/>
    <col min="15346" max="15346" width="12.28515625" customWidth="1"/>
    <col min="15347" max="15347" width="13.5703125" customWidth="1"/>
    <col min="15348" max="15348" width="14.42578125" customWidth="1"/>
    <col min="15591" max="15591" width="27.42578125" customWidth="1"/>
    <col min="15592" max="15592" width="16" bestFit="1" customWidth="1"/>
    <col min="15593" max="15593" width="9.28515625" bestFit="1" customWidth="1"/>
    <col min="15594" max="15594" width="11.140625" bestFit="1" customWidth="1"/>
    <col min="15595" max="15596" width="9.7109375" bestFit="1" customWidth="1"/>
    <col min="15597" max="15599" width="10.7109375" bestFit="1" customWidth="1"/>
    <col min="15600" max="15601" width="10.85546875" bestFit="1" customWidth="1"/>
    <col min="15602" max="15602" width="12.28515625" customWidth="1"/>
    <col min="15603" max="15603" width="13.5703125" customWidth="1"/>
    <col min="15604" max="15604" width="14.42578125" customWidth="1"/>
    <col min="15847" max="15847" width="27.42578125" customWidth="1"/>
    <col min="15848" max="15848" width="16" bestFit="1" customWidth="1"/>
    <col min="15849" max="15849" width="9.28515625" bestFit="1" customWidth="1"/>
    <col min="15850" max="15850" width="11.140625" bestFit="1" customWidth="1"/>
    <col min="15851" max="15852" width="9.7109375" bestFit="1" customWidth="1"/>
    <col min="15853" max="15855" width="10.7109375" bestFit="1" customWidth="1"/>
    <col min="15856" max="15857" width="10.85546875" bestFit="1" customWidth="1"/>
    <col min="15858" max="15858" width="12.28515625" customWidth="1"/>
    <col min="15859" max="15859" width="13.5703125" customWidth="1"/>
    <col min="15860" max="15860" width="14.42578125" customWidth="1"/>
    <col min="16103" max="16103" width="27.42578125" customWidth="1"/>
    <col min="16104" max="16104" width="16" bestFit="1" customWidth="1"/>
    <col min="16105" max="16105" width="9.28515625" bestFit="1" customWidth="1"/>
    <col min="16106" max="16106" width="11.140625" bestFit="1" customWidth="1"/>
    <col min="16107" max="16108" width="9.7109375" bestFit="1" customWidth="1"/>
    <col min="16109" max="16111" width="10.7109375" bestFit="1" customWidth="1"/>
    <col min="16112" max="16113" width="10.85546875" bestFit="1" customWidth="1"/>
    <col min="16114" max="16114" width="12.28515625" customWidth="1"/>
    <col min="16115" max="16115" width="13.5703125" customWidth="1"/>
    <col min="16116" max="16116" width="14.42578125" customWidth="1"/>
  </cols>
  <sheetData>
    <row r="1" spans="1:12" ht="26.25" customHeight="1" x14ac:dyDescent="0.4">
      <c r="A1" s="234" t="s">
        <v>7</v>
      </c>
      <c r="B1" s="234"/>
      <c r="C1" s="234"/>
      <c r="D1" s="234"/>
      <c r="E1" s="234"/>
      <c r="F1" s="234"/>
      <c r="G1" s="234"/>
      <c r="H1" s="234"/>
      <c r="I1" s="234"/>
      <c r="J1" s="234"/>
      <c r="K1" s="234"/>
    </row>
    <row r="2" spans="1:12" s="118" customFormat="1" ht="18" customHeight="1" x14ac:dyDescent="0.25">
      <c r="A2" s="235" t="s">
        <v>26</v>
      </c>
      <c r="B2" s="235"/>
      <c r="C2" s="235"/>
      <c r="D2" s="235"/>
      <c r="E2" s="235"/>
      <c r="F2" s="235"/>
      <c r="G2" s="235"/>
      <c r="H2" s="235"/>
      <c r="I2" s="235"/>
      <c r="J2" s="235"/>
      <c r="K2" s="235"/>
    </row>
    <row r="3" spans="1:12" s="118" customFormat="1" ht="14.25" customHeight="1" x14ac:dyDescent="0.25">
      <c r="A3" s="236" t="s">
        <v>27</v>
      </c>
      <c r="B3" s="236"/>
      <c r="C3" s="236"/>
      <c r="D3" s="236"/>
      <c r="E3" s="236"/>
      <c r="F3" s="236"/>
      <c r="G3" s="236"/>
      <c r="H3" s="236"/>
      <c r="I3" s="236"/>
      <c r="J3" s="236"/>
      <c r="K3" s="236"/>
    </row>
    <row r="4" spans="1:12" ht="12" customHeight="1" x14ac:dyDescent="0.25">
      <c r="A4" s="233"/>
      <c r="B4" s="233"/>
      <c r="C4" s="233"/>
      <c r="D4" s="233"/>
      <c r="E4" s="233"/>
    </row>
    <row r="5" spans="1:12" s="46" customFormat="1" ht="12" customHeight="1" x14ac:dyDescent="0.15">
      <c r="A5" s="237" t="s">
        <v>8</v>
      </c>
      <c r="B5" s="237"/>
      <c r="C5" s="237"/>
      <c r="D5" s="237"/>
      <c r="E5" s="237"/>
      <c r="F5" s="237"/>
      <c r="G5" s="237"/>
      <c r="H5" s="237"/>
      <c r="I5" s="237"/>
      <c r="J5" s="237"/>
      <c r="K5" s="237"/>
    </row>
    <row r="6" spans="1:12" s="46" customFormat="1" ht="18" customHeight="1" x14ac:dyDescent="0.15">
      <c r="A6" s="231" t="s">
        <v>1844</v>
      </c>
      <c r="B6" s="231"/>
      <c r="C6" s="231"/>
      <c r="D6" s="231"/>
      <c r="E6" s="231"/>
      <c r="F6" s="231"/>
    </row>
    <row r="7" spans="1:12" s="46" customFormat="1" ht="18" customHeight="1" x14ac:dyDescent="0.15">
      <c r="A7" s="134" t="s">
        <v>2135</v>
      </c>
      <c r="B7" s="134"/>
      <c r="C7" s="134"/>
      <c r="D7" s="134"/>
      <c r="E7" s="134"/>
      <c r="F7" s="134"/>
    </row>
    <row r="8" spans="1:12" s="46" customFormat="1" ht="11.1" customHeight="1" x14ac:dyDescent="0.15">
      <c r="A8" s="232" t="s">
        <v>414</v>
      </c>
      <c r="B8" s="231"/>
      <c r="C8" s="231"/>
      <c r="D8" s="231"/>
      <c r="E8" s="231"/>
      <c r="F8" s="231"/>
    </row>
    <row r="9" spans="1:12" s="46" customFormat="1" ht="11.1" customHeight="1" x14ac:dyDescent="0.15">
      <c r="A9" s="47" t="s">
        <v>9</v>
      </c>
      <c r="B9" s="47" t="s">
        <v>28</v>
      </c>
      <c r="C9" s="48" t="s">
        <v>10</v>
      </c>
      <c r="D9" s="47" t="s">
        <v>45</v>
      </c>
      <c r="E9" s="47" t="s">
        <v>46</v>
      </c>
      <c r="F9" s="47" t="s">
        <v>48</v>
      </c>
      <c r="G9" s="47" t="s">
        <v>556</v>
      </c>
      <c r="H9" s="47" t="s">
        <v>557</v>
      </c>
      <c r="I9" s="47" t="s">
        <v>558</v>
      </c>
      <c r="J9" s="47" t="s">
        <v>559</v>
      </c>
      <c r="K9" s="47" t="s">
        <v>560</v>
      </c>
    </row>
    <row r="10" spans="1:12" s="46" customFormat="1" ht="11.1" customHeight="1" x14ac:dyDescent="0.15">
      <c r="A10" s="49"/>
      <c r="B10" s="50" t="s">
        <v>11</v>
      </c>
      <c r="C10" s="49"/>
      <c r="D10" s="50" t="s">
        <v>11</v>
      </c>
      <c r="E10" s="50" t="s">
        <v>11</v>
      </c>
      <c r="F10" s="50" t="s">
        <v>11</v>
      </c>
      <c r="G10" s="50" t="s">
        <v>11</v>
      </c>
      <c r="H10" s="50" t="s">
        <v>11</v>
      </c>
      <c r="I10" s="50" t="s">
        <v>11</v>
      </c>
      <c r="J10" s="50" t="s">
        <v>11</v>
      </c>
      <c r="K10" s="50" t="s">
        <v>11</v>
      </c>
    </row>
    <row r="11" spans="1:12" s="46" customFormat="1" ht="11.1" customHeight="1" x14ac:dyDescent="0.15">
      <c r="A11" s="49" t="s">
        <v>33</v>
      </c>
      <c r="B11" s="54">
        <f>'CRONOG. AMPLIAÇÃO'!B11</f>
        <v>442235.85000000003</v>
      </c>
      <c r="C11" s="51">
        <f>B11*100/$B$30</f>
        <v>20.772383499543945</v>
      </c>
      <c r="D11" s="52">
        <f>$B$11/8</f>
        <v>55279.481250000004</v>
      </c>
      <c r="E11" s="52">
        <f t="shared" ref="E11:K11" si="0">$B$11/8</f>
        <v>55279.481250000004</v>
      </c>
      <c r="F11" s="52">
        <f t="shared" si="0"/>
        <v>55279.481250000004</v>
      </c>
      <c r="G11" s="52">
        <f t="shared" si="0"/>
        <v>55279.481250000004</v>
      </c>
      <c r="H11" s="52">
        <f t="shared" si="0"/>
        <v>55279.481250000004</v>
      </c>
      <c r="I11" s="52">
        <f t="shared" si="0"/>
        <v>55279.481250000004</v>
      </c>
      <c r="J11" s="52">
        <f t="shared" si="0"/>
        <v>55279.481250000004</v>
      </c>
      <c r="K11" s="52">
        <f t="shared" si="0"/>
        <v>55279.481250000004</v>
      </c>
      <c r="L11" s="68">
        <f>SUM(D11:K11)</f>
        <v>442235.85000000003</v>
      </c>
    </row>
    <row r="12" spans="1:12" s="46" customFormat="1" ht="11.1" customHeight="1" x14ac:dyDescent="0.15">
      <c r="A12" s="49" t="s">
        <v>36</v>
      </c>
      <c r="B12" s="54">
        <f>'CRONOG. REFORMA'!B11+'CRONOG. AMPLIAÇÃO'!B12</f>
        <v>169049.96</v>
      </c>
      <c r="C12" s="51">
        <f t="shared" ref="C12:C28" si="1">B12*100/$B$30</f>
        <v>7.9404928381599191</v>
      </c>
      <c r="D12" s="52">
        <f>'CRONOG. REFORMA'!D11+'CRONOG. AMPLIAÇÃO'!D12</f>
        <v>56349.986666666664</v>
      </c>
      <c r="E12" s="52">
        <f>'CRONOG. REFORMA'!D11+'CRONOG. AMPLIAÇÃO'!E12</f>
        <v>56349.986666666664</v>
      </c>
      <c r="F12" s="52">
        <f>'CRONOG. REFORMA'!F11+'CRONOG. AMPLIAÇÃO'!F12</f>
        <v>56349.986666666664</v>
      </c>
      <c r="G12" s="52"/>
      <c r="H12" s="52"/>
      <c r="I12" s="52"/>
      <c r="J12" s="52"/>
      <c r="K12" s="52"/>
      <c r="L12" s="68">
        <f t="shared" ref="L12:L29" si="2">SUM(D12:K12)</f>
        <v>169049.96</v>
      </c>
    </row>
    <row r="13" spans="1:12" s="46" customFormat="1" ht="11.1" customHeight="1" x14ac:dyDescent="0.15">
      <c r="A13" s="49" t="s">
        <v>120</v>
      </c>
      <c r="B13" s="54">
        <f>'CRONOG. AMPLIAÇÃO'!B13</f>
        <v>3444.11</v>
      </c>
      <c r="C13" s="51">
        <f t="shared" si="1"/>
        <v>0.16177425175868104</v>
      </c>
      <c r="D13" s="52"/>
      <c r="E13" s="52">
        <f>'CRONOG. AMPLIAÇÃO'!E13</f>
        <v>3444.11</v>
      </c>
      <c r="F13" s="52"/>
      <c r="G13" s="52"/>
      <c r="H13" s="52"/>
      <c r="I13" s="52"/>
      <c r="J13" s="52"/>
      <c r="K13" s="52"/>
      <c r="L13" s="68">
        <f t="shared" si="2"/>
        <v>3444.11</v>
      </c>
    </row>
    <row r="14" spans="1:12" s="46" customFormat="1" ht="11.1" customHeight="1" x14ac:dyDescent="0.15">
      <c r="A14" s="49" t="s">
        <v>757</v>
      </c>
      <c r="B14" s="54">
        <f>'CRONOG. REFORMA'!B12+'CRONOG. AMPLIAÇÃO'!B14</f>
        <v>174594.48999999996</v>
      </c>
      <c r="C14" s="51">
        <f t="shared" si="1"/>
        <v>8.2009265037813872</v>
      </c>
      <c r="D14" s="52">
        <f>'CRONOG. REFORMA'!D12</f>
        <v>2044.3120000000004</v>
      </c>
      <c r="E14" s="52">
        <f>'CRONOG. REFORMA'!E12</f>
        <v>8177.2480000000014</v>
      </c>
      <c r="F14" s="52">
        <f>'CRONOG. AMPLIAÇÃO'!F14</f>
        <v>82186.464999999982</v>
      </c>
      <c r="G14" s="52">
        <f>'CRONOG. AMPLIAÇÃO'!G14</f>
        <v>82186.464999999982</v>
      </c>
      <c r="H14" s="52"/>
      <c r="I14" s="52"/>
      <c r="J14" s="52"/>
      <c r="K14" s="52"/>
      <c r="L14" s="68">
        <f t="shared" si="2"/>
        <v>174594.48999999996</v>
      </c>
    </row>
    <row r="15" spans="1:12" s="46" customFormat="1" ht="11.1" customHeight="1" x14ac:dyDescent="0.15">
      <c r="A15" s="53" t="s">
        <v>425</v>
      </c>
      <c r="B15" s="54">
        <f>'CRONOG. REFORMA'!B13+'CRONOG. AMPLIAÇÃO'!B15</f>
        <v>46765.79</v>
      </c>
      <c r="C15" s="51">
        <f t="shared" si="1"/>
        <v>2.1966489703155845</v>
      </c>
      <c r="D15" s="52">
        <f>'CRONOG. REFORMA'!D13</f>
        <v>2312.4500000000003</v>
      </c>
      <c r="E15" s="52"/>
      <c r="F15" s="52"/>
      <c r="G15" s="52"/>
      <c r="H15" s="52">
        <f>'CRONOG. AMPLIAÇÃO'!H15</f>
        <v>44453.340000000004</v>
      </c>
      <c r="I15" s="52"/>
      <c r="J15" s="52"/>
      <c r="K15" s="52"/>
      <c r="L15" s="68">
        <f t="shared" si="2"/>
        <v>46765.79</v>
      </c>
    </row>
    <row r="16" spans="1:12" s="46" customFormat="1" ht="11.1" customHeight="1" x14ac:dyDescent="0.15">
      <c r="A16" s="53" t="s">
        <v>428</v>
      </c>
      <c r="B16" s="54">
        <f>'CRONOG. REFORMA'!B14+'CRONOG. AMPLIAÇÃO'!B16</f>
        <v>17560.560000000001</v>
      </c>
      <c r="C16" s="51">
        <f t="shared" si="1"/>
        <v>0.82484196337034066</v>
      </c>
      <c r="D16" s="52"/>
      <c r="E16" s="52">
        <f>'CRONOG. REFORMA'!E14</f>
        <v>900.47500000000002</v>
      </c>
      <c r="F16" s="52">
        <f>'CRONOG. REFORMA'!F14</f>
        <v>900.47500000000002</v>
      </c>
      <c r="G16" s="52"/>
      <c r="H16" s="52">
        <f>'CRONOG. AMPLIAÇÃO'!H16</f>
        <v>7879.8050000000003</v>
      </c>
      <c r="I16" s="52">
        <f>'CRONOG. AMPLIAÇÃO'!I16</f>
        <v>7879.8050000000003</v>
      </c>
      <c r="J16" s="52"/>
      <c r="K16" s="52"/>
      <c r="L16" s="68">
        <f t="shared" si="2"/>
        <v>17560.560000000001</v>
      </c>
    </row>
    <row r="17" spans="1:15" s="46" customFormat="1" ht="11.1" customHeight="1" x14ac:dyDescent="0.15">
      <c r="A17" s="53" t="s">
        <v>431</v>
      </c>
      <c r="B17" s="54">
        <f>'CRONOG. REFORMA'!B15+'CRONOG. AMPLIAÇÃO'!B17</f>
        <v>163071.04000000001</v>
      </c>
      <c r="C17" s="51">
        <f t="shared" si="1"/>
        <v>7.6596553186483431</v>
      </c>
      <c r="D17" s="77"/>
      <c r="E17" s="52">
        <f>'CRONOG. REFORMA'!E15</f>
        <v>66558.095000000001</v>
      </c>
      <c r="F17" s="52">
        <f>'CRONOG. REFORMA'!F15</f>
        <v>66558.095000000001</v>
      </c>
      <c r="G17" s="52"/>
      <c r="H17" s="52">
        <f>'CRONOG. AMPLIAÇÃO'!H17</f>
        <v>14977.424999999999</v>
      </c>
      <c r="I17" s="52">
        <f>'CRONOG. AMPLIAÇÃO'!I17</f>
        <v>14977.424999999999</v>
      </c>
      <c r="J17" s="52"/>
      <c r="K17" s="52"/>
      <c r="L17" s="68">
        <f t="shared" si="2"/>
        <v>163071.03999999998</v>
      </c>
    </row>
    <row r="18" spans="1:15" s="46" customFormat="1" ht="11.1" customHeight="1" x14ac:dyDescent="0.15">
      <c r="A18" s="53" t="s">
        <v>436</v>
      </c>
      <c r="B18" s="54">
        <f>'CRONOG. REFORMA'!B16+'CRONOG. AMPLIAÇÃO'!B18</f>
        <v>7974.27</v>
      </c>
      <c r="C18" s="51">
        <f t="shared" si="1"/>
        <v>0.37456166108855332</v>
      </c>
      <c r="D18" s="77"/>
      <c r="E18" s="52"/>
      <c r="F18" s="52">
        <f>'CRONOG. REFORMA'!F16</f>
        <v>2800.98</v>
      </c>
      <c r="G18" s="52"/>
      <c r="H18" s="52">
        <f>'CRONOG. AMPLIAÇÃO'!H18</f>
        <v>5173.29</v>
      </c>
      <c r="I18" s="52"/>
      <c r="J18" s="52"/>
      <c r="K18" s="52"/>
      <c r="L18" s="68">
        <f t="shared" si="2"/>
        <v>7974.27</v>
      </c>
    </row>
    <row r="19" spans="1:15" s="46" customFormat="1" ht="11.1" customHeight="1" x14ac:dyDescent="0.15">
      <c r="A19" s="53" t="s">
        <v>438</v>
      </c>
      <c r="B19" s="54">
        <f>'CRONOG. REFORMA'!B17+'CRONOG. AMPLIAÇÃO'!B19</f>
        <v>210087.74</v>
      </c>
      <c r="C19" s="51">
        <f t="shared" si="1"/>
        <v>9.8680898525808765</v>
      </c>
      <c r="D19" s="52">
        <f>'CRONOG. REFORMA'!D17+'CRONOG. AMPLIAÇÃO'!D19</f>
        <v>0</v>
      </c>
      <c r="E19" s="52">
        <f>'CRONOG. REFORMA'!E17+'CRONOG. AMPLIAÇÃO'!E19</f>
        <v>30114.609999999997</v>
      </c>
      <c r="F19" s="52">
        <f>'CRONOG. REFORMA'!F17+'CRONOG. AMPLIAÇÃO'!F19</f>
        <v>30114.609999999997</v>
      </c>
      <c r="G19" s="52">
        <f>'CRONOG. REFORMA'!G17+'CRONOG. AMPLIAÇÃO'!G19</f>
        <v>49952.84</v>
      </c>
      <c r="H19" s="52">
        <f>'CRONOG. REFORMA'!H17+'CRONOG. AMPLIAÇÃO'!H19</f>
        <v>49952.84</v>
      </c>
      <c r="I19" s="52">
        <f>'CRONOG. REFORMA'!I17+'CRONOG. AMPLIAÇÃO'!I19</f>
        <v>49952.84</v>
      </c>
      <c r="J19" s="52">
        <f>'CRONOG. REFORMA'!J17+'CRONOG. AMPLIAÇÃO'!J19</f>
        <v>0</v>
      </c>
      <c r="K19" s="52">
        <f>'CRONOG. REFORMA'!K17+'CRONOG. AMPLIAÇÃO'!K19</f>
        <v>0</v>
      </c>
      <c r="L19" s="68">
        <f t="shared" si="2"/>
        <v>210087.74</v>
      </c>
    </row>
    <row r="20" spans="1:15" s="46" customFormat="1" ht="11.1" customHeight="1" x14ac:dyDescent="0.15">
      <c r="A20" s="53" t="s">
        <v>459</v>
      </c>
      <c r="B20" s="54">
        <f>'CRONOG. REFORMA'!B18+'CRONOG. AMPLIAÇÃO'!B20</f>
        <v>21348.47</v>
      </c>
      <c r="C20" s="51">
        <f t="shared" si="1"/>
        <v>1.0027649408534132</v>
      </c>
      <c r="D20" s="52"/>
      <c r="E20" s="52">
        <f>'CRONOG. REFORMA'!E18</f>
        <v>1258.33</v>
      </c>
      <c r="F20" s="52">
        <f>'CRONOG. REFORMA'!F18+'CRONOG. AMPLIAÇÃO'!F20</f>
        <v>20090.14</v>
      </c>
      <c r="G20" s="52"/>
      <c r="H20" s="52"/>
      <c r="I20" s="52"/>
      <c r="J20" s="52"/>
      <c r="K20" s="52"/>
      <c r="L20" s="68">
        <f t="shared" si="2"/>
        <v>21348.47</v>
      </c>
    </row>
    <row r="21" spans="1:15" s="46" customFormat="1" ht="11.1" customHeight="1" x14ac:dyDescent="0.15">
      <c r="A21" s="53" t="s">
        <v>462</v>
      </c>
      <c r="B21" s="54">
        <f>'CRONOG. REFORMA'!B19+'CRONOG. AMPLIAÇÃO'!B21</f>
        <v>14633.89</v>
      </c>
      <c r="C21" s="51">
        <f t="shared" si="1"/>
        <v>0.68737253022372824</v>
      </c>
      <c r="D21" s="52"/>
      <c r="E21" s="52"/>
      <c r="F21" s="52"/>
      <c r="G21" s="52">
        <f>'CRONOG. REFORMA'!G19</f>
        <v>3576.16</v>
      </c>
      <c r="H21" s="52"/>
      <c r="I21" s="52">
        <f>'CRONOG. AMPLIAÇÃO'!I21</f>
        <v>11057.73</v>
      </c>
      <c r="J21" s="52"/>
      <c r="K21" s="52"/>
      <c r="L21" s="68">
        <f t="shared" si="2"/>
        <v>14633.89</v>
      </c>
    </row>
    <row r="22" spans="1:15" s="46" customFormat="1" ht="11.1" customHeight="1" x14ac:dyDescent="0.15">
      <c r="A22" s="49" t="s">
        <v>470</v>
      </c>
      <c r="B22" s="54">
        <f>'CRONOG. REFORMA'!B20+'CRONOG. AMPLIAÇÃO'!B22</f>
        <v>39575.770000000004</v>
      </c>
      <c r="C22" s="51">
        <f t="shared" si="1"/>
        <v>1.8589245347923431</v>
      </c>
      <c r="D22" s="56"/>
      <c r="E22" s="52"/>
      <c r="F22" s="52"/>
      <c r="G22" s="52">
        <f>'CRONOG. REFORMA'!G20</f>
        <v>19015.11</v>
      </c>
      <c r="H22" s="52">
        <f>'CRONOG. AMPLIAÇÃO'!H22</f>
        <v>20560.66</v>
      </c>
      <c r="I22" s="52"/>
      <c r="J22" s="52"/>
      <c r="K22" s="52"/>
      <c r="L22" s="68">
        <f t="shared" si="2"/>
        <v>39575.770000000004</v>
      </c>
    </row>
    <row r="23" spans="1:15" s="46" customFormat="1" ht="11.1" customHeight="1" x14ac:dyDescent="0.15">
      <c r="A23" s="49" t="s">
        <v>479</v>
      </c>
      <c r="B23" s="54">
        <f>'CRONOG. REFORMA'!B21+'CRONOG. AMPLIAÇÃO'!B23</f>
        <v>36239.279999999999</v>
      </c>
      <c r="C23" s="51">
        <f t="shared" si="1"/>
        <v>1.702205332080954</v>
      </c>
      <c r="D23" s="56"/>
      <c r="E23" s="52"/>
      <c r="F23" s="52"/>
      <c r="G23" s="52">
        <f>'CRONOG. REFORMA'!G21</f>
        <v>24312.600000000002</v>
      </c>
      <c r="H23" s="52">
        <f>'CRONOG. AMPLIAÇÃO'!H23</f>
        <v>11926.68</v>
      </c>
      <c r="I23" s="121"/>
      <c r="J23" s="52"/>
      <c r="K23" s="52"/>
      <c r="L23" s="68">
        <f t="shared" si="2"/>
        <v>36239.279999999999</v>
      </c>
    </row>
    <row r="24" spans="1:15" s="46" customFormat="1" ht="11.1" customHeight="1" x14ac:dyDescent="0.15">
      <c r="A24" s="49" t="s">
        <v>483</v>
      </c>
      <c r="B24" s="54">
        <f>'CRONOG. REFORMA'!B22+'CRONOG. AMPLIAÇÃO'!B24</f>
        <v>49917.99</v>
      </c>
      <c r="C24" s="51">
        <f t="shared" si="1"/>
        <v>2.3447118360178165</v>
      </c>
      <c r="D24" s="56"/>
      <c r="E24" s="52"/>
      <c r="F24" s="52"/>
      <c r="G24" s="52"/>
      <c r="H24" s="68">
        <f>'CRONOG. REFORMA'!H22</f>
        <v>22480.01</v>
      </c>
      <c r="I24" s="52"/>
      <c r="J24" s="120">
        <f>'CRONOG. AMPLIAÇÃO'!J24</f>
        <v>27437.98</v>
      </c>
      <c r="K24" s="52"/>
      <c r="L24" s="68">
        <f t="shared" si="2"/>
        <v>49917.99</v>
      </c>
    </row>
    <row r="25" spans="1:15" s="46" customFormat="1" ht="11.1" customHeight="1" x14ac:dyDescent="0.15">
      <c r="A25" s="49" t="s">
        <v>499</v>
      </c>
      <c r="B25" s="54">
        <f>'CRONOG. REFORMA'!B23+'CRONOG. AMPLIAÇÃO'!B25</f>
        <v>182121.59999999998</v>
      </c>
      <c r="C25" s="51">
        <f t="shared" si="1"/>
        <v>8.5544844877468478</v>
      </c>
      <c r="D25" s="56"/>
      <c r="E25" s="52"/>
      <c r="F25" s="52"/>
      <c r="G25" s="52">
        <f>'CRONOG. REFORMA'!G23</f>
        <v>10660.15</v>
      </c>
      <c r="H25" s="52">
        <f>'CRONOG. AMPLIAÇÃO'!H25</f>
        <v>85730.724999999991</v>
      </c>
      <c r="I25" s="122">
        <f>'CRONOG. AMPLIAÇÃO'!I25</f>
        <v>85730.724999999991</v>
      </c>
      <c r="J25" s="52"/>
      <c r="K25" s="52"/>
      <c r="L25" s="68">
        <f t="shared" si="2"/>
        <v>182121.59999999998</v>
      </c>
    </row>
    <row r="26" spans="1:15" s="46" customFormat="1" ht="11.1" customHeight="1" x14ac:dyDescent="0.15">
      <c r="A26" s="49" t="s">
        <v>41</v>
      </c>
      <c r="B26" s="54">
        <f>'CRONOG. AMPLIAÇÃO'!B26</f>
        <v>139587.28999999992</v>
      </c>
      <c r="C26" s="51">
        <f t="shared" si="1"/>
        <v>6.5565935451457724</v>
      </c>
      <c r="D26" s="56"/>
      <c r="E26" s="52"/>
      <c r="F26" s="52"/>
      <c r="G26" s="52"/>
      <c r="H26" s="122">
        <f>'CRONOG. AMPLIAÇÃO'!H26</f>
        <v>69793.64499999996</v>
      </c>
      <c r="I26" s="68">
        <f>'CRONOG. AMPLIAÇÃO'!I26</f>
        <v>69793.64499999996</v>
      </c>
      <c r="J26" s="52"/>
      <c r="K26" s="52"/>
      <c r="L26" s="68">
        <f t="shared" si="2"/>
        <v>139587.28999999992</v>
      </c>
    </row>
    <row r="27" spans="1:15" s="46" customFormat="1" ht="11.1" customHeight="1" x14ac:dyDescent="0.15">
      <c r="A27" s="49" t="s">
        <v>507</v>
      </c>
      <c r="B27" s="58">
        <f>'CRONOG. REFORMA'!B24+'CRONOG. AMPLIAÇÃO'!B27</f>
        <v>171877.65000000002</v>
      </c>
      <c r="C27" s="51">
        <f t="shared" si="1"/>
        <v>8.0733130541099065</v>
      </c>
      <c r="D27" s="56"/>
      <c r="E27" s="52"/>
      <c r="F27" s="52"/>
      <c r="G27" s="52"/>
      <c r="H27" s="52">
        <f>'CRONOG. REFORMA'!H24</f>
        <v>64230.790000000008</v>
      </c>
      <c r="I27" s="52">
        <f>'CRONOG. REFORMA'!I24</f>
        <v>64230.790000000008</v>
      </c>
      <c r="J27" s="52">
        <f>'CRONOG. AMPLIAÇÃO'!J27</f>
        <v>43416.069999999992</v>
      </c>
      <c r="K27" s="52"/>
      <c r="L27" s="68">
        <f t="shared" si="2"/>
        <v>171877.65000000002</v>
      </c>
    </row>
    <row r="28" spans="1:15" s="46" customFormat="1" ht="11.1" customHeight="1" x14ac:dyDescent="0.15">
      <c r="A28" s="49" t="s">
        <v>538</v>
      </c>
      <c r="B28" s="54">
        <f>'CRONOG. REFORMA'!B25+'CRONOG. AMPLIAÇÃO'!B28</f>
        <v>238874.80000000002</v>
      </c>
      <c r="C28" s="51">
        <f t="shared" si="1"/>
        <v>11.220254879781592</v>
      </c>
      <c r="D28" s="56">
        <f>'CRONOG. REFORMA'!D25+'CRONOG. AMPLIAÇÃO'!D28</f>
        <v>0</v>
      </c>
      <c r="E28" s="56">
        <f>'CRONOG. REFORMA'!E25+'CRONOG. AMPLIAÇÃO'!E28</f>
        <v>0</v>
      </c>
      <c r="F28" s="56">
        <f>'CRONOG. REFORMA'!F25+'CRONOG. AMPLIAÇÃO'!F28</f>
        <v>0</v>
      </c>
      <c r="G28" s="56">
        <f>'CRONOG. REFORMA'!G25+'CRONOG. AMPLIAÇÃO'!G28</f>
        <v>35260.108</v>
      </c>
      <c r="H28" s="56">
        <f>'CRONOG. REFORMA'!H25+'CRONOG. AMPLIAÇÃO'!H28</f>
        <v>35260.108</v>
      </c>
      <c r="I28" s="56">
        <f>'CRONOG. REFORMA'!I25+'CRONOG. AMPLIAÇÃO'!I28</f>
        <v>35260.108</v>
      </c>
      <c r="J28" s="56">
        <f>'CRONOG. REFORMA'!J25+'CRONOG. AMPLIAÇÃO'!J28</f>
        <v>35260.108</v>
      </c>
      <c r="K28" s="56">
        <f>'CRONOG. REFORMA'!K25+'CRONOG. AMPLIAÇÃO'!K28</f>
        <v>97834.368000000002</v>
      </c>
      <c r="L28" s="68">
        <f t="shared" si="2"/>
        <v>238874.8</v>
      </c>
      <c r="O28" s="131"/>
    </row>
    <row r="29" spans="1:15" s="46" customFormat="1" ht="11.1" customHeight="1" x14ac:dyDescent="0.15">
      <c r="A29" s="57" t="s">
        <v>12</v>
      </c>
      <c r="B29" s="58"/>
      <c r="C29" s="58"/>
      <c r="D29" s="58">
        <f t="shared" ref="D29:K29" si="3">SUM(D11:D28)</f>
        <v>115986.22991666668</v>
      </c>
      <c r="E29" s="58">
        <f t="shared" si="3"/>
        <v>222082.33591666666</v>
      </c>
      <c r="F29" s="58">
        <f t="shared" si="3"/>
        <v>314280.23291666666</v>
      </c>
      <c r="G29" s="58">
        <f t="shared" si="3"/>
        <v>280242.91424999997</v>
      </c>
      <c r="H29" s="58">
        <f t="shared" si="3"/>
        <v>487698.79924999992</v>
      </c>
      <c r="I29" s="58">
        <f t="shared" si="3"/>
        <v>394162.54924999992</v>
      </c>
      <c r="J29" s="58">
        <f t="shared" si="3"/>
        <v>161393.63925000001</v>
      </c>
      <c r="K29" s="58">
        <f t="shared" si="3"/>
        <v>153113.84925</v>
      </c>
      <c r="L29" s="68">
        <f t="shared" si="2"/>
        <v>2128960.5499999998</v>
      </c>
    </row>
    <row r="30" spans="1:15" s="46" customFormat="1" ht="11.1" customHeight="1" x14ac:dyDescent="0.15">
      <c r="A30" s="57" t="s">
        <v>13</v>
      </c>
      <c r="B30" s="59">
        <f>SUM(B11:B28)</f>
        <v>2128960.5499999998</v>
      </c>
      <c r="C30" s="58">
        <f>SUM(C11:C28)</f>
        <v>100.00000000000001</v>
      </c>
      <c r="D30" s="58">
        <f>D29</f>
        <v>115986.22991666668</v>
      </c>
      <c r="E30" s="58">
        <f t="shared" ref="E30:K30" si="4">D30+E29</f>
        <v>338068.56583333336</v>
      </c>
      <c r="F30" s="58">
        <f t="shared" si="4"/>
        <v>652348.79875000007</v>
      </c>
      <c r="G30" s="58">
        <f t="shared" si="4"/>
        <v>932591.71299999999</v>
      </c>
      <c r="H30" s="58">
        <f t="shared" si="4"/>
        <v>1420290.5122499999</v>
      </c>
      <c r="I30" s="58">
        <f t="shared" si="4"/>
        <v>1814453.0614999998</v>
      </c>
      <c r="J30" s="58">
        <f t="shared" si="4"/>
        <v>1975846.7007499998</v>
      </c>
      <c r="K30" s="58">
        <f t="shared" si="4"/>
        <v>2128960.5499999998</v>
      </c>
    </row>
    <row r="31" spans="1:15" s="46" customFormat="1" ht="11.1" customHeight="1" x14ac:dyDescent="0.15">
      <c r="A31" s="49"/>
      <c r="B31" s="55"/>
      <c r="C31" s="55"/>
      <c r="D31" s="56"/>
      <c r="E31" s="56"/>
      <c r="F31" s="56"/>
      <c r="G31" s="56"/>
      <c r="H31" s="56"/>
      <c r="I31" s="56"/>
      <c r="J31" s="56"/>
      <c r="K31" s="56"/>
    </row>
    <row r="32" spans="1:15" s="46" customFormat="1" ht="11.1" customHeight="1" x14ac:dyDescent="0.15">
      <c r="A32" s="49" t="s">
        <v>14</v>
      </c>
      <c r="B32" s="55"/>
      <c r="C32" s="55"/>
      <c r="D32" s="60">
        <f t="shared" ref="D32:K32" si="5">D29/$B$30</f>
        <v>5.4480215669880164E-2</v>
      </c>
      <c r="E32" s="60">
        <f t="shared" si="5"/>
        <v>0.10431491364021127</v>
      </c>
      <c r="F32" s="60">
        <f t="shared" si="5"/>
        <v>0.14762144508345479</v>
      </c>
      <c r="G32" s="60">
        <f t="shared" si="5"/>
        <v>0.13163368116426583</v>
      </c>
      <c r="H32" s="60">
        <f t="shared" si="5"/>
        <v>0.22907836373482823</v>
      </c>
      <c r="I32" s="60">
        <f t="shared" si="5"/>
        <v>0.18514319076978666</v>
      </c>
      <c r="J32" s="60">
        <f t="shared" si="5"/>
        <v>7.5808656600048333E-2</v>
      </c>
      <c r="K32" s="60">
        <f t="shared" si="5"/>
        <v>7.1919533337524738E-2</v>
      </c>
    </row>
    <row r="33" spans="1:11" s="46" customFormat="1" ht="11.1" customHeight="1" x14ac:dyDescent="0.15">
      <c r="A33" s="49" t="s">
        <v>15</v>
      </c>
      <c r="B33" s="55"/>
      <c r="C33" s="55"/>
      <c r="D33" s="60">
        <f>D30/B30</f>
        <v>5.4480215669880164E-2</v>
      </c>
      <c r="E33" s="60">
        <f t="shared" ref="E33:K33" si="6">D33+E32</f>
        <v>0.15879512931009143</v>
      </c>
      <c r="F33" s="60">
        <f t="shared" si="6"/>
        <v>0.30641657439354619</v>
      </c>
      <c r="G33" s="60">
        <f t="shared" si="6"/>
        <v>0.43805025555781202</v>
      </c>
      <c r="H33" s="60">
        <f t="shared" si="6"/>
        <v>0.66712861929264022</v>
      </c>
      <c r="I33" s="60">
        <f t="shared" si="6"/>
        <v>0.85227181006242692</v>
      </c>
      <c r="J33" s="60">
        <f t="shared" si="6"/>
        <v>0.92808046666247523</v>
      </c>
      <c r="K33" s="60">
        <f t="shared" si="6"/>
        <v>1</v>
      </c>
    </row>
    <row r="34" spans="1:11" s="46" customFormat="1" ht="11.1" customHeight="1" x14ac:dyDescent="0.15">
      <c r="A34" s="49" t="s">
        <v>16</v>
      </c>
      <c r="B34" s="55"/>
      <c r="C34" s="55"/>
      <c r="D34" s="60">
        <f t="shared" ref="D34:K35" si="7">D32</f>
        <v>5.4480215669880164E-2</v>
      </c>
      <c r="E34" s="60">
        <f t="shared" si="7"/>
        <v>0.10431491364021127</v>
      </c>
      <c r="F34" s="60">
        <f t="shared" si="7"/>
        <v>0.14762144508345479</v>
      </c>
      <c r="G34" s="60">
        <f t="shared" si="7"/>
        <v>0.13163368116426583</v>
      </c>
      <c r="H34" s="60">
        <f t="shared" si="7"/>
        <v>0.22907836373482823</v>
      </c>
      <c r="I34" s="60">
        <f t="shared" si="7"/>
        <v>0.18514319076978666</v>
      </c>
      <c r="J34" s="60">
        <f t="shared" si="7"/>
        <v>7.5808656600048333E-2</v>
      </c>
      <c r="K34" s="60">
        <f t="shared" si="7"/>
        <v>7.1919533337524738E-2</v>
      </c>
    </row>
    <row r="35" spans="1:11" s="46" customFormat="1" ht="11.1" customHeight="1" x14ac:dyDescent="0.15">
      <c r="A35" s="49" t="s">
        <v>17</v>
      </c>
      <c r="B35" s="55"/>
      <c r="C35" s="55"/>
      <c r="D35" s="60">
        <f t="shared" si="7"/>
        <v>5.4480215669880164E-2</v>
      </c>
      <c r="E35" s="60">
        <f t="shared" si="7"/>
        <v>0.15879512931009143</v>
      </c>
      <c r="F35" s="60">
        <f t="shared" si="7"/>
        <v>0.30641657439354619</v>
      </c>
      <c r="G35" s="60">
        <f t="shared" si="7"/>
        <v>0.43805025555781202</v>
      </c>
      <c r="H35" s="60">
        <f t="shared" si="7"/>
        <v>0.66712861929264022</v>
      </c>
      <c r="I35" s="60">
        <f t="shared" si="7"/>
        <v>0.85227181006242692</v>
      </c>
      <c r="J35" s="60">
        <f t="shared" si="7"/>
        <v>0.92808046666247523</v>
      </c>
      <c r="K35" s="60">
        <f t="shared" si="7"/>
        <v>1</v>
      </c>
    </row>
    <row r="36" spans="1:11" s="46" customFormat="1" ht="11.1" customHeight="1" x14ac:dyDescent="0.15">
      <c r="C36" s="61"/>
    </row>
    <row r="37" spans="1:11" s="46" customFormat="1" ht="11.1" customHeight="1" x14ac:dyDescent="0.15">
      <c r="C37" s="61"/>
      <c r="E37" s="62"/>
    </row>
    <row r="38" spans="1:11" s="46" customFormat="1" ht="11.1" customHeight="1" x14ac:dyDescent="0.2">
      <c r="A38" s="3" t="s">
        <v>2155</v>
      </c>
      <c r="B38" s="63"/>
      <c r="C38" s="64"/>
      <c r="D38" s="63"/>
      <c r="E38" s="63"/>
    </row>
    <row r="39" spans="1:11" s="46" customFormat="1" ht="11.1" customHeight="1" x14ac:dyDescent="0.15">
      <c r="A39" s="63"/>
      <c r="B39" s="63"/>
      <c r="C39" s="64"/>
      <c r="D39" s="63"/>
      <c r="E39" s="63"/>
    </row>
    <row r="40" spans="1:11" s="46" customFormat="1" ht="11.1" customHeight="1" x14ac:dyDescent="0.15">
      <c r="A40" s="63"/>
      <c r="B40" s="63"/>
      <c r="C40" s="64"/>
      <c r="D40" s="63"/>
      <c r="E40" s="63"/>
    </row>
    <row r="41" spans="1:11" s="46" customFormat="1" ht="11.1" customHeight="1" x14ac:dyDescent="0.15">
      <c r="A41" s="63"/>
      <c r="B41" s="63"/>
      <c r="C41" s="64"/>
      <c r="D41" s="63"/>
      <c r="E41" s="63"/>
    </row>
    <row r="42" spans="1:11" s="46" customFormat="1" ht="11.1" customHeight="1" x14ac:dyDescent="0.15">
      <c r="A42" s="63"/>
      <c r="B42" s="63"/>
      <c r="C42" s="64"/>
      <c r="D42" s="63"/>
      <c r="E42" s="63"/>
    </row>
    <row r="43" spans="1:11" s="46" customFormat="1" ht="11.1" customHeight="1" x14ac:dyDescent="0.15">
      <c r="A43" s="65"/>
      <c r="B43" s="63"/>
      <c r="C43" s="64"/>
      <c r="D43" s="63"/>
      <c r="E43" s="63"/>
    </row>
    <row r="44" spans="1:11" s="46" customFormat="1" ht="11.1" customHeight="1" x14ac:dyDescent="0.15">
      <c r="A44" s="65"/>
      <c r="B44" s="63"/>
      <c r="C44" s="64"/>
      <c r="D44" s="63"/>
      <c r="E44" s="63"/>
    </row>
    <row r="45" spans="1:11" s="46" customFormat="1" ht="11.1" customHeight="1" x14ac:dyDescent="0.15">
      <c r="A45" s="65"/>
      <c r="B45" s="63"/>
      <c r="C45" s="64"/>
      <c r="D45" s="63"/>
      <c r="E45" s="63"/>
    </row>
  </sheetData>
  <mergeCells count="7">
    <mergeCell ref="A8:F8"/>
    <mergeCell ref="A4:E4"/>
    <mergeCell ref="A6:F6"/>
    <mergeCell ref="A1:K1"/>
    <mergeCell ref="A2:K2"/>
    <mergeCell ref="A3:K3"/>
    <mergeCell ref="A5:K5"/>
  </mergeCells>
  <pageMargins left="0.51181102362204722" right="0.51181102362204722" top="0.78740157480314965" bottom="0.78740157480314965" header="0.31496062992125984" footer="0.31496062992125984"/>
  <pageSetup paperSize="9" scale="98"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2759B6-817B-44D9-8A6E-D10DDF3860B7}">
  <dimension ref="A1:F30"/>
  <sheetViews>
    <sheetView workbookViewId="0">
      <selection activeCell="B6" sqref="B6"/>
    </sheetView>
  </sheetViews>
  <sheetFormatPr defaultRowHeight="15" x14ac:dyDescent="0.25"/>
  <cols>
    <col min="1" max="1" width="46.28515625" bestFit="1" customWidth="1"/>
    <col min="2" max="2" width="23.7109375" customWidth="1"/>
    <col min="3" max="3" width="19.28515625" customWidth="1"/>
    <col min="4" max="4" width="15.140625" customWidth="1"/>
    <col min="5" max="5" width="14" customWidth="1"/>
    <col min="6" max="6" width="12.140625" bestFit="1" customWidth="1"/>
  </cols>
  <sheetData>
    <row r="1" spans="1:6" ht="25.9" customHeight="1" thickBot="1" x14ac:dyDescent="0.3">
      <c r="A1" s="70" t="s">
        <v>1226</v>
      </c>
      <c r="B1" s="281" t="s">
        <v>1547</v>
      </c>
      <c r="C1" s="281"/>
      <c r="D1" s="281"/>
      <c r="E1" s="281"/>
      <c r="F1" s="282"/>
    </row>
    <row r="2" spans="1:6" ht="25.5" x14ac:dyDescent="0.25">
      <c r="A2" s="103" t="s">
        <v>95</v>
      </c>
      <c r="B2" s="104" t="s">
        <v>101</v>
      </c>
      <c r="C2" s="74" t="s">
        <v>96</v>
      </c>
      <c r="D2" s="74" t="s">
        <v>97</v>
      </c>
      <c r="E2" s="74" t="s">
        <v>98</v>
      </c>
      <c r="F2" s="105" t="s">
        <v>99</v>
      </c>
    </row>
    <row r="3" spans="1:6" ht="15.75" x14ac:dyDescent="0.25">
      <c r="A3" s="81" t="s">
        <v>2147</v>
      </c>
      <c r="B3" s="81"/>
      <c r="C3" s="106"/>
      <c r="D3" s="106"/>
      <c r="E3" s="78" t="s">
        <v>2148</v>
      </c>
      <c r="F3" s="107">
        <v>40000</v>
      </c>
    </row>
    <row r="4" spans="1:6" ht="15.75" x14ac:dyDescent="0.25">
      <c r="A4" s="81" t="s">
        <v>2150</v>
      </c>
      <c r="B4" s="81"/>
      <c r="C4" s="106"/>
      <c r="D4" s="106"/>
      <c r="E4" s="78" t="s">
        <v>2151</v>
      </c>
      <c r="F4" s="107">
        <v>36000</v>
      </c>
    </row>
    <row r="5" spans="1:6" ht="15.75" x14ac:dyDescent="0.25">
      <c r="A5" s="81" t="s">
        <v>2152</v>
      </c>
      <c r="B5" s="81"/>
      <c r="C5" s="106"/>
      <c r="D5" s="106"/>
      <c r="E5" s="78" t="s">
        <v>2153</v>
      </c>
      <c r="F5" s="107">
        <v>57900</v>
      </c>
    </row>
    <row r="6" spans="1:6" ht="15.75" x14ac:dyDescent="0.25">
      <c r="A6" s="81" t="s">
        <v>2149</v>
      </c>
      <c r="B6" s="81"/>
      <c r="C6" s="106"/>
      <c r="D6" s="71"/>
      <c r="E6" s="78" t="s">
        <v>2148</v>
      </c>
      <c r="F6" s="107">
        <v>49900</v>
      </c>
    </row>
    <row r="7" spans="1:6" ht="15.75" x14ac:dyDescent="0.25">
      <c r="A7" s="81" t="s">
        <v>177</v>
      </c>
      <c r="B7" s="81"/>
      <c r="C7" s="106"/>
      <c r="D7" s="71"/>
      <c r="E7" s="78" t="s">
        <v>2148</v>
      </c>
      <c r="F7" s="107">
        <v>33136</v>
      </c>
    </row>
    <row r="8" spans="1:6" ht="16.5" thickBot="1" x14ac:dyDescent="0.3">
      <c r="A8" s="279" t="s">
        <v>100</v>
      </c>
      <c r="B8" s="280"/>
      <c r="C8" s="280"/>
      <c r="D8" s="280"/>
      <c r="E8" s="280"/>
      <c r="F8" s="108">
        <f>MEDIAN(F3:F7)</f>
        <v>40000</v>
      </c>
    </row>
    <row r="9" spans="1:6" ht="15.75" thickBot="1" x14ac:dyDescent="0.3">
      <c r="F9" s="79"/>
    </row>
    <row r="10" spans="1:6" ht="15.75" thickBot="1" x14ac:dyDescent="0.3">
      <c r="A10" s="70" t="s">
        <v>1521</v>
      </c>
      <c r="B10" s="281" t="s">
        <v>1522</v>
      </c>
      <c r="C10" s="281"/>
      <c r="D10" s="281"/>
      <c r="E10" s="281"/>
      <c r="F10" s="282"/>
    </row>
    <row r="11" spans="1:6" ht="25.5" x14ac:dyDescent="0.25">
      <c r="A11" s="103" t="s">
        <v>95</v>
      </c>
      <c r="B11" s="104" t="s">
        <v>101</v>
      </c>
      <c r="C11" s="74" t="s">
        <v>96</v>
      </c>
      <c r="D11" s="74" t="s">
        <v>97</v>
      </c>
      <c r="E11" s="74" t="s">
        <v>98</v>
      </c>
      <c r="F11" s="105" t="s">
        <v>99</v>
      </c>
    </row>
    <row r="12" spans="1:6" ht="15.75" x14ac:dyDescent="0.25">
      <c r="A12" s="81" t="s">
        <v>1548</v>
      </c>
      <c r="B12" s="81"/>
      <c r="C12" s="106"/>
      <c r="D12" s="106"/>
      <c r="E12" s="78" t="s">
        <v>2139</v>
      </c>
      <c r="F12" s="107">
        <f>823.6+41.51</f>
        <v>865.11</v>
      </c>
    </row>
    <row r="13" spans="1:6" ht="15.75" x14ac:dyDescent="0.25">
      <c r="A13" s="81" t="s">
        <v>1549</v>
      </c>
      <c r="B13" s="81"/>
      <c r="C13" s="106"/>
      <c r="D13" s="71"/>
      <c r="E13" s="78" t="s">
        <v>2139</v>
      </c>
      <c r="F13" s="107">
        <f>757.36+10.88</f>
        <v>768.24</v>
      </c>
    </row>
    <row r="14" spans="1:6" ht="15.75" x14ac:dyDescent="0.25">
      <c r="A14" s="81" t="s">
        <v>1550</v>
      </c>
      <c r="B14" s="81"/>
      <c r="C14" s="106"/>
      <c r="D14" s="112"/>
      <c r="E14" s="78" t="s">
        <v>2144</v>
      </c>
      <c r="F14" s="107">
        <f>903+25.09</f>
        <v>928.09</v>
      </c>
    </row>
    <row r="15" spans="1:6" ht="16.5" thickBot="1" x14ac:dyDescent="0.3">
      <c r="A15" s="279"/>
      <c r="B15" s="280"/>
      <c r="C15" s="280"/>
      <c r="D15" s="280"/>
      <c r="E15" s="280"/>
      <c r="F15" s="108"/>
    </row>
    <row r="16" spans="1:6" ht="16.5" thickBot="1" x14ac:dyDescent="0.3">
      <c r="A16" s="279" t="s">
        <v>100</v>
      </c>
      <c r="B16" s="280"/>
      <c r="C16" s="280"/>
      <c r="D16" s="280"/>
      <c r="E16" s="280"/>
      <c r="F16" s="108">
        <f>MEDIAN(F12:F15)</f>
        <v>865.11</v>
      </c>
    </row>
    <row r="17" spans="1:6" ht="16.5" thickBot="1" x14ac:dyDescent="0.3">
      <c r="A17" s="109"/>
      <c r="B17" s="110"/>
      <c r="C17" s="110"/>
      <c r="D17" s="110"/>
      <c r="E17" s="110"/>
      <c r="F17" s="111"/>
    </row>
    <row r="18" spans="1:6" ht="15.75" thickBot="1" x14ac:dyDescent="0.3">
      <c r="A18" s="70" t="s">
        <v>1460</v>
      </c>
      <c r="B18" s="281" t="s">
        <v>841</v>
      </c>
      <c r="C18" s="281"/>
      <c r="D18" s="281"/>
      <c r="E18" s="281"/>
      <c r="F18" s="282"/>
    </row>
    <row r="19" spans="1:6" ht="25.5" x14ac:dyDescent="0.25">
      <c r="A19" s="103" t="s">
        <v>95</v>
      </c>
      <c r="B19" s="104" t="s">
        <v>101</v>
      </c>
      <c r="C19" s="74" t="s">
        <v>96</v>
      </c>
      <c r="D19" s="74" t="s">
        <v>97</v>
      </c>
      <c r="E19" s="74" t="s">
        <v>98</v>
      </c>
      <c r="F19" s="105" t="s">
        <v>99</v>
      </c>
    </row>
    <row r="20" spans="1:6" ht="15.75" x14ac:dyDescent="0.25">
      <c r="A20" s="81" t="s">
        <v>1551</v>
      </c>
      <c r="B20" s="81"/>
      <c r="C20" s="106"/>
      <c r="D20" s="106"/>
      <c r="E20" s="78" t="s">
        <v>2139</v>
      </c>
      <c r="F20" s="107">
        <f>196.7+19.9</f>
        <v>216.6</v>
      </c>
    </row>
    <row r="21" spans="1:6" ht="15.75" x14ac:dyDescent="0.25">
      <c r="A21" s="81" t="s">
        <v>2141</v>
      </c>
      <c r="B21" s="81"/>
      <c r="C21" s="106"/>
      <c r="D21" s="71"/>
      <c r="E21" s="78" t="s">
        <v>2139</v>
      </c>
      <c r="F21" s="107">
        <f>169.95+20.24</f>
        <v>190.19</v>
      </c>
    </row>
    <row r="22" spans="1:6" ht="15.75" x14ac:dyDescent="0.25">
      <c r="A22" s="81" t="s">
        <v>2140</v>
      </c>
      <c r="B22" s="81"/>
      <c r="C22" s="106"/>
      <c r="D22" s="112"/>
      <c r="E22" s="78" t="s">
        <v>2139</v>
      </c>
      <c r="F22" s="107">
        <f>224.9+9.61</f>
        <v>234.51</v>
      </c>
    </row>
    <row r="23" spans="1:6" ht="16.5" thickBot="1" x14ac:dyDescent="0.3">
      <c r="A23" s="279" t="s">
        <v>100</v>
      </c>
      <c r="B23" s="280"/>
      <c r="C23" s="280"/>
      <c r="D23" s="280"/>
      <c r="E23" s="280"/>
      <c r="F23" s="108">
        <f>MEDIAN(F19:F22)</f>
        <v>216.6</v>
      </c>
    </row>
    <row r="24" spans="1:6" ht="15.75" thickBot="1" x14ac:dyDescent="0.3"/>
    <row r="25" spans="1:6" ht="37.5" customHeight="1" thickBot="1" x14ac:dyDescent="0.3">
      <c r="A25" s="70" t="s">
        <v>1851</v>
      </c>
      <c r="B25" s="281" t="s">
        <v>1852</v>
      </c>
      <c r="C25" s="281"/>
      <c r="D25" s="281"/>
      <c r="E25" s="281"/>
      <c r="F25" s="282"/>
    </row>
    <row r="26" spans="1:6" ht="25.5" x14ac:dyDescent="0.25">
      <c r="A26" s="103" t="s">
        <v>95</v>
      </c>
      <c r="B26" s="104" t="s">
        <v>101</v>
      </c>
      <c r="C26" s="74" t="s">
        <v>96</v>
      </c>
      <c r="D26" s="74" t="s">
        <v>97</v>
      </c>
      <c r="E26" s="74" t="s">
        <v>98</v>
      </c>
      <c r="F26" s="105" t="s">
        <v>99</v>
      </c>
    </row>
    <row r="27" spans="1:6" ht="15.75" x14ac:dyDescent="0.25">
      <c r="A27" s="81" t="s">
        <v>1551</v>
      </c>
      <c r="B27" s="81"/>
      <c r="C27" s="106"/>
      <c r="D27" s="106"/>
      <c r="E27" s="78" t="s">
        <v>2139</v>
      </c>
      <c r="F27" s="107">
        <f>5.41+21.97</f>
        <v>27.38</v>
      </c>
    </row>
    <row r="28" spans="1:6" ht="15.75" x14ac:dyDescent="0.25">
      <c r="A28" s="81" t="s">
        <v>2142</v>
      </c>
      <c r="B28" s="81"/>
      <c r="C28" s="106"/>
      <c r="D28" s="71"/>
      <c r="E28" s="78" t="s">
        <v>2139</v>
      </c>
      <c r="F28" s="107">
        <f>8.5+8.91</f>
        <v>17.41</v>
      </c>
    </row>
    <row r="29" spans="1:6" ht="15.75" x14ac:dyDescent="0.25">
      <c r="A29" s="81" t="s">
        <v>2145</v>
      </c>
      <c r="B29" s="81"/>
      <c r="C29" s="106"/>
      <c r="D29" s="112"/>
      <c r="E29" s="78" t="s">
        <v>2139</v>
      </c>
      <c r="F29" s="107">
        <f>4.19+19.24</f>
        <v>23.43</v>
      </c>
    </row>
    <row r="30" spans="1:6" ht="16.5" thickBot="1" x14ac:dyDescent="0.3">
      <c r="A30" s="279" t="s">
        <v>100</v>
      </c>
      <c r="B30" s="280"/>
      <c r="C30" s="280"/>
      <c r="D30" s="280"/>
      <c r="E30" s="280"/>
      <c r="F30" s="108">
        <f>MEDIAN(F26:F29)</f>
        <v>23.43</v>
      </c>
    </row>
  </sheetData>
  <mergeCells count="9">
    <mergeCell ref="A30:E30"/>
    <mergeCell ref="B18:F18"/>
    <mergeCell ref="A23:E23"/>
    <mergeCell ref="A16:E16"/>
    <mergeCell ref="B1:F1"/>
    <mergeCell ref="A8:E8"/>
    <mergeCell ref="B10:F10"/>
    <mergeCell ref="A15:E15"/>
    <mergeCell ref="B25:F25"/>
  </mergeCells>
  <pageMargins left="0.511811024" right="0.511811024" top="0.78740157499999996" bottom="0.78740157499999996" header="0.31496062000000002" footer="0.3149606200000000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7A2119-3851-44F4-AD0E-EB85C37B17E7}">
  <dimension ref="A1:M432"/>
  <sheetViews>
    <sheetView workbookViewId="0">
      <selection activeCell="D9" sqref="D9:D10"/>
    </sheetView>
  </sheetViews>
  <sheetFormatPr defaultRowHeight="15" x14ac:dyDescent="0.25"/>
  <cols>
    <col min="1" max="1" width="20.28515625" customWidth="1"/>
    <col min="2" max="2" width="13.7109375" customWidth="1"/>
    <col min="4" max="4" width="41.85546875" customWidth="1"/>
    <col min="6" max="7" width="12.5703125" customWidth="1"/>
    <col min="10" max="10" width="13.42578125" customWidth="1"/>
  </cols>
  <sheetData>
    <row r="1" spans="1:13" ht="51" x14ac:dyDescent="0.25">
      <c r="A1" s="156" t="s">
        <v>0</v>
      </c>
      <c r="B1" s="90" t="s">
        <v>105</v>
      </c>
      <c r="C1" s="90" t="s">
        <v>106</v>
      </c>
      <c r="D1" s="90" t="s">
        <v>1</v>
      </c>
      <c r="E1" s="90" t="s">
        <v>107</v>
      </c>
      <c r="F1" s="91" t="s">
        <v>3</v>
      </c>
      <c r="G1" s="91" t="s">
        <v>108</v>
      </c>
      <c r="H1" s="92" t="s">
        <v>109</v>
      </c>
      <c r="I1" s="91" t="s">
        <v>110</v>
      </c>
      <c r="J1" s="157" t="s">
        <v>111</v>
      </c>
      <c r="K1" s="322" t="s">
        <v>2018</v>
      </c>
      <c r="L1" s="322" t="s">
        <v>2163</v>
      </c>
      <c r="M1" s="322" t="s">
        <v>2164</v>
      </c>
    </row>
    <row r="2" spans="1:13" x14ac:dyDescent="0.25">
      <c r="A2" s="139" t="s">
        <v>780</v>
      </c>
      <c r="B2" s="139" t="s">
        <v>115</v>
      </c>
      <c r="C2" s="139" t="s">
        <v>2137</v>
      </c>
      <c r="D2" s="139" t="s">
        <v>781</v>
      </c>
      <c r="E2" s="139" t="s">
        <v>35</v>
      </c>
      <c r="F2" s="139">
        <v>1</v>
      </c>
      <c r="G2" s="139">
        <v>344628.74</v>
      </c>
      <c r="H2" s="320">
        <v>344628.74</v>
      </c>
      <c r="I2" s="320">
        <v>417000.77</v>
      </c>
      <c r="J2" s="139">
        <v>417000.77</v>
      </c>
      <c r="K2">
        <f>SUMIF($A$2:$A$429,A2,$J$2:$J$429)</f>
        <v>417000.77</v>
      </c>
      <c r="L2" s="141">
        <f>J2/$J$430</f>
        <v>0.19587059515968941</v>
      </c>
      <c r="M2" s="141">
        <f>L2</f>
        <v>0.19587059515968941</v>
      </c>
    </row>
    <row r="3" spans="1:13" x14ac:dyDescent="0.25">
      <c r="A3" s="140" t="s">
        <v>440</v>
      </c>
      <c r="B3" s="140" t="s">
        <v>116</v>
      </c>
      <c r="C3" s="140" t="s">
        <v>2146</v>
      </c>
      <c r="D3" s="140" t="s">
        <v>441</v>
      </c>
      <c r="E3" s="140" t="s">
        <v>39</v>
      </c>
      <c r="F3" s="140">
        <v>1369.65</v>
      </c>
      <c r="G3" s="140">
        <v>28.72</v>
      </c>
      <c r="H3" s="140">
        <v>39336.35</v>
      </c>
      <c r="I3" s="140">
        <v>34.75</v>
      </c>
      <c r="J3" s="140">
        <v>47595.34</v>
      </c>
      <c r="K3">
        <f>SUMIF($A$2:$A$429,A3,$J$2:$J$429)</f>
        <v>164991.96</v>
      </c>
      <c r="L3" s="141">
        <f t="shared" ref="L3:L66" si="0">J3/$J$430</f>
        <v>2.2356139948201462E-2</v>
      </c>
      <c r="M3" s="141">
        <f>L3+M2</f>
        <v>0.21822673510789087</v>
      </c>
    </row>
    <row r="4" spans="1:13" x14ac:dyDescent="0.25">
      <c r="A4" s="139" t="s">
        <v>440</v>
      </c>
      <c r="B4" s="139" t="s">
        <v>116</v>
      </c>
      <c r="C4" s="139" t="s">
        <v>2146</v>
      </c>
      <c r="D4" s="139" t="s">
        <v>441</v>
      </c>
      <c r="E4" s="139" t="s">
        <v>39</v>
      </c>
      <c r="F4" s="139">
        <v>3378.32</v>
      </c>
      <c r="G4" s="139">
        <v>28.72</v>
      </c>
      <c r="H4" s="320">
        <v>97025.35</v>
      </c>
      <c r="I4" s="320">
        <v>34.75</v>
      </c>
      <c r="J4" s="139">
        <v>117396.62</v>
      </c>
      <c r="K4">
        <f>SUMIF($A$2:$A$429,A4,$J$2:$J$429)</f>
        <v>164991.96</v>
      </c>
      <c r="L4" s="141">
        <f t="shared" si="0"/>
        <v>5.5142693931082898E-2</v>
      </c>
      <c r="M4" s="141">
        <f t="shared" ref="M4:M67" si="1">L4+M3</f>
        <v>0.27336942903897377</v>
      </c>
    </row>
    <row r="5" spans="1:13" x14ac:dyDescent="0.25">
      <c r="A5" s="140" t="s">
        <v>1602</v>
      </c>
      <c r="B5" s="140" t="s">
        <v>116</v>
      </c>
      <c r="C5" s="140" t="s">
        <v>2146</v>
      </c>
      <c r="D5" s="140" t="s">
        <v>1603</v>
      </c>
      <c r="E5" s="140" t="s">
        <v>37</v>
      </c>
      <c r="F5" s="140">
        <v>117.5</v>
      </c>
      <c r="G5" s="140">
        <v>827.02</v>
      </c>
      <c r="H5" s="140">
        <v>97174.85</v>
      </c>
      <c r="I5" s="140">
        <v>1000.69</v>
      </c>
      <c r="J5" s="140">
        <v>117581.08</v>
      </c>
      <c r="K5">
        <f>SUMIF($A$2:$A$429,A5,$J$2:$J$429)</f>
        <v>117581.08</v>
      </c>
      <c r="L5" s="141">
        <f t="shared" si="0"/>
        <v>5.522933715234879E-2</v>
      </c>
      <c r="M5" s="141">
        <f t="shared" si="1"/>
        <v>0.32859876619132256</v>
      </c>
    </row>
    <row r="6" spans="1:13" x14ac:dyDescent="0.25">
      <c r="A6" s="139" t="s">
        <v>554</v>
      </c>
      <c r="B6" s="139" t="s">
        <v>116</v>
      </c>
      <c r="C6" s="139" t="s">
        <v>2146</v>
      </c>
      <c r="D6" s="139" t="s">
        <v>555</v>
      </c>
      <c r="E6" s="139" t="s">
        <v>37</v>
      </c>
      <c r="F6" s="139">
        <v>8.02</v>
      </c>
      <c r="G6" s="139">
        <v>987.96</v>
      </c>
      <c r="H6" s="320">
        <v>7923.44</v>
      </c>
      <c r="I6" s="320">
        <v>1195.43</v>
      </c>
      <c r="J6" s="139">
        <v>9587.35</v>
      </c>
      <c r="K6">
        <f>SUMIF($A$2:$A$429,A6,$J$2:$J$429)</f>
        <v>74810.010000000009</v>
      </c>
      <c r="L6" s="141">
        <f t="shared" si="0"/>
        <v>4.5033009183753983E-3</v>
      </c>
      <c r="M6" s="141">
        <f t="shared" si="1"/>
        <v>0.33310206710969797</v>
      </c>
    </row>
    <row r="7" spans="1:13" x14ac:dyDescent="0.25">
      <c r="A7" s="140" t="s">
        <v>554</v>
      </c>
      <c r="B7" s="140" t="s">
        <v>116</v>
      </c>
      <c r="C7" s="140" t="s">
        <v>2146</v>
      </c>
      <c r="D7" s="140" t="s">
        <v>555</v>
      </c>
      <c r="E7" s="140" t="s">
        <v>37</v>
      </c>
      <c r="F7" s="140">
        <v>54.56</v>
      </c>
      <c r="G7" s="140">
        <v>987.96</v>
      </c>
      <c r="H7" s="140">
        <v>53903.1</v>
      </c>
      <c r="I7" s="140">
        <v>1195.43</v>
      </c>
      <c r="J7" s="140">
        <v>65222.66</v>
      </c>
      <c r="K7">
        <f>SUMIF($A$2:$A$429,A7,$J$2:$J$429)</f>
        <v>74810.010000000009</v>
      </c>
      <c r="L7" s="141">
        <f t="shared" si="0"/>
        <v>3.0635917607773403E-2</v>
      </c>
      <c r="M7" s="141">
        <f t="shared" si="1"/>
        <v>0.36373798471747137</v>
      </c>
    </row>
    <row r="8" spans="1:13" x14ac:dyDescent="0.25">
      <c r="A8" s="139" t="s">
        <v>771</v>
      </c>
      <c r="B8" s="139" t="s">
        <v>174</v>
      </c>
      <c r="C8" s="139" t="s">
        <v>2146</v>
      </c>
      <c r="D8" s="139" t="s">
        <v>772</v>
      </c>
      <c r="E8" s="139" t="s">
        <v>773</v>
      </c>
      <c r="F8" s="139">
        <v>1</v>
      </c>
      <c r="G8" s="139">
        <v>43530.57</v>
      </c>
      <c r="H8" s="320">
        <v>43530.57</v>
      </c>
      <c r="I8" s="320">
        <v>52671.99</v>
      </c>
      <c r="J8" s="139">
        <v>52671.99</v>
      </c>
      <c r="K8">
        <f>SUMIF($A$2:$A$429,A8,$J$2:$J$429)</f>
        <v>52671.99</v>
      </c>
      <c r="L8" s="141">
        <f t="shared" si="0"/>
        <v>2.4740707384173912E-2</v>
      </c>
      <c r="M8" s="141">
        <f t="shared" si="1"/>
        <v>0.38847869210164526</v>
      </c>
    </row>
    <row r="9" spans="1:13" x14ac:dyDescent="0.25">
      <c r="A9" s="139" t="s">
        <v>611</v>
      </c>
      <c r="B9" s="139" t="s">
        <v>115</v>
      </c>
      <c r="C9" s="139" t="s">
        <v>2137</v>
      </c>
      <c r="D9" s="139" t="s">
        <v>612</v>
      </c>
      <c r="E9" s="139" t="s">
        <v>35</v>
      </c>
      <c r="F9" s="139">
        <v>1</v>
      </c>
      <c r="G9" s="139">
        <v>40000</v>
      </c>
      <c r="H9" s="320">
        <v>40000</v>
      </c>
      <c r="I9" s="320">
        <v>48400</v>
      </c>
      <c r="J9" s="139">
        <v>48400</v>
      </c>
      <c r="K9">
        <f>SUMIF($A$2:$A$429,A9,$J$2:$J$429)</f>
        <v>48400</v>
      </c>
      <c r="L9" s="141">
        <f t="shared" si="0"/>
        <v>2.2734099041900969E-2</v>
      </c>
      <c r="M9" s="141">
        <f t="shared" si="1"/>
        <v>0.41121279114354625</v>
      </c>
    </row>
    <row r="10" spans="1:13" x14ac:dyDescent="0.25">
      <c r="A10" s="140" t="s">
        <v>520</v>
      </c>
      <c r="B10" s="140" t="s">
        <v>114</v>
      </c>
      <c r="C10" s="140" t="s">
        <v>2137</v>
      </c>
      <c r="D10" s="140" t="s">
        <v>521</v>
      </c>
      <c r="E10" s="140" t="s">
        <v>37</v>
      </c>
      <c r="F10" s="140">
        <v>8</v>
      </c>
      <c r="G10" s="140">
        <v>15.48</v>
      </c>
      <c r="H10" s="140">
        <v>123.84</v>
      </c>
      <c r="I10" s="140">
        <v>18.73</v>
      </c>
      <c r="J10" s="140">
        <v>149.84</v>
      </c>
      <c r="K10">
        <f>SUMIF($A$2:$A$429,A10,$J$2:$J$429)</f>
        <v>45064.38</v>
      </c>
      <c r="L10" s="141">
        <f t="shared" si="0"/>
        <v>7.0381764471868623E-5</v>
      </c>
      <c r="M10" s="141">
        <f t="shared" si="1"/>
        <v>0.41128317290801814</v>
      </c>
    </row>
    <row r="11" spans="1:13" x14ac:dyDescent="0.25">
      <c r="A11" s="139" t="s">
        <v>520</v>
      </c>
      <c r="B11" s="139" t="s">
        <v>114</v>
      </c>
      <c r="C11" s="139" t="s">
        <v>2137</v>
      </c>
      <c r="D11" s="139" t="s">
        <v>521</v>
      </c>
      <c r="E11" s="139" t="s">
        <v>37</v>
      </c>
      <c r="F11" s="139">
        <v>12.3</v>
      </c>
      <c r="G11" s="139">
        <v>15.48</v>
      </c>
      <c r="H11" s="320">
        <v>190.4</v>
      </c>
      <c r="I11" s="320">
        <v>18.73</v>
      </c>
      <c r="J11" s="139">
        <v>230.38</v>
      </c>
      <c r="K11">
        <f>SUMIF($A$2:$A$429,A11,$J$2:$J$429)</f>
        <v>45064.38</v>
      </c>
      <c r="L11" s="141">
        <f t="shared" si="0"/>
        <v>1.0821243258828812E-4</v>
      </c>
      <c r="M11" s="141">
        <f t="shared" si="1"/>
        <v>0.41139138534060643</v>
      </c>
    </row>
    <row r="12" spans="1:13" x14ac:dyDescent="0.25">
      <c r="A12" s="139" t="s">
        <v>520</v>
      </c>
      <c r="B12" s="139" t="s">
        <v>114</v>
      </c>
      <c r="C12" s="139" t="s">
        <v>2137</v>
      </c>
      <c r="D12" s="139" t="s">
        <v>521</v>
      </c>
      <c r="E12" s="139" t="s">
        <v>37</v>
      </c>
      <c r="F12" s="139">
        <v>88.3</v>
      </c>
      <c r="G12" s="139">
        <v>15.48</v>
      </c>
      <c r="H12" s="320">
        <v>1366.88</v>
      </c>
      <c r="I12" s="320">
        <v>18.73</v>
      </c>
      <c r="J12" s="139">
        <v>1653.86</v>
      </c>
      <c r="K12">
        <f>SUMIF($A$2:$A$429,A12,$J$2:$J$429)</f>
        <v>45064.38</v>
      </c>
      <c r="L12" s="141">
        <f t="shared" si="0"/>
        <v>7.7683919507104003E-4</v>
      </c>
      <c r="M12" s="141">
        <f t="shared" si="1"/>
        <v>0.41216822453567747</v>
      </c>
    </row>
    <row r="13" spans="1:13" x14ac:dyDescent="0.25">
      <c r="A13" s="139" t="s">
        <v>520</v>
      </c>
      <c r="B13" s="139" t="s">
        <v>114</v>
      </c>
      <c r="C13" s="139" t="s">
        <v>2137</v>
      </c>
      <c r="D13" s="139" t="s">
        <v>521</v>
      </c>
      <c r="E13" s="139" t="s">
        <v>37</v>
      </c>
      <c r="F13" s="139">
        <v>241.8</v>
      </c>
      <c r="G13" s="139">
        <v>15.48</v>
      </c>
      <c r="H13" s="320">
        <v>3743.06</v>
      </c>
      <c r="I13" s="320">
        <v>18.73</v>
      </c>
      <c r="J13" s="139">
        <v>4528.91</v>
      </c>
      <c r="K13">
        <f>SUMIF($A$2:$A$429,A13,$J$2:$J$429)</f>
        <v>45064.38</v>
      </c>
      <c r="L13" s="141">
        <f t="shared" si="0"/>
        <v>2.1272869523110685E-3</v>
      </c>
      <c r="M13" s="141">
        <f t="shared" si="1"/>
        <v>0.41429551148798854</v>
      </c>
    </row>
    <row r="14" spans="1:13" x14ac:dyDescent="0.25">
      <c r="A14" s="140" t="s">
        <v>520</v>
      </c>
      <c r="B14" s="140" t="s">
        <v>114</v>
      </c>
      <c r="C14" s="140" t="s">
        <v>2137</v>
      </c>
      <c r="D14" s="140" t="s">
        <v>521</v>
      </c>
      <c r="E14" s="140" t="s">
        <v>37</v>
      </c>
      <c r="F14" s="140">
        <v>882</v>
      </c>
      <c r="G14" s="140">
        <v>15.48</v>
      </c>
      <c r="H14" s="140">
        <v>13653.36</v>
      </c>
      <c r="I14" s="140">
        <v>18.73</v>
      </c>
      <c r="J14" s="140">
        <v>16519.86</v>
      </c>
      <c r="K14">
        <f>SUMIF($A$2:$A$429,A14,$J$2:$J$429)</f>
        <v>45064.38</v>
      </c>
      <c r="L14" s="141">
        <f t="shared" si="0"/>
        <v>7.7595895330235158E-3</v>
      </c>
      <c r="M14" s="141">
        <f t="shared" si="1"/>
        <v>0.42205510102101207</v>
      </c>
    </row>
    <row r="15" spans="1:13" x14ac:dyDescent="0.25">
      <c r="A15" s="140" t="s">
        <v>520</v>
      </c>
      <c r="B15" s="140" t="s">
        <v>114</v>
      </c>
      <c r="C15" s="140" t="s">
        <v>2137</v>
      </c>
      <c r="D15" s="140" t="s">
        <v>521</v>
      </c>
      <c r="E15" s="140" t="s">
        <v>37</v>
      </c>
      <c r="F15" s="140">
        <v>1173.5999999999999</v>
      </c>
      <c r="G15" s="140">
        <v>15.48</v>
      </c>
      <c r="H15" s="140">
        <v>18167.330000000002</v>
      </c>
      <c r="I15" s="140">
        <v>18.73</v>
      </c>
      <c r="J15" s="140">
        <v>21981.53</v>
      </c>
      <c r="K15">
        <f>SUMIF($A$2:$A$429,A15,$J$2:$J$429)</f>
        <v>45064.38</v>
      </c>
      <c r="L15" s="141">
        <f t="shared" si="0"/>
        <v>1.0325005787448707E-2</v>
      </c>
      <c r="M15" s="141">
        <f t="shared" si="1"/>
        <v>0.43238010680846078</v>
      </c>
    </row>
    <row r="16" spans="1:13" x14ac:dyDescent="0.25">
      <c r="A16" s="140" t="s">
        <v>443</v>
      </c>
      <c r="B16" s="140" t="s">
        <v>116</v>
      </c>
      <c r="C16" s="140" t="s">
        <v>2146</v>
      </c>
      <c r="D16" s="140" t="s">
        <v>444</v>
      </c>
      <c r="E16" s="140" t="s">
        <v>37</v>
      </c>
      <c r="F16" s="140">
        <v>68.48</v>
      </c>
      <c r="G16" s="140">
        <v>152.47</v>
      </c>
      <c r="H16" s="140">
        <v>10441.15</v>
      </c>
      <c r="I16" s="140">
        <v>184.49</v>
      </c>
      <c r="J16" s="140">
        <v>12633.88</v>
      </c>
      <c r="K16">
        <f>SUMIF($A$2:$A$429,A16,$J$2:$J$429)</f>
        <v>43797.93</v>
      </c>
      <c r="L16" s="141">
        <f t="shared" si="0"/>
        <v>5.9342950248655333E-3</v>
      </c>
      <c r="M16" s="141">
        <f t="shared" si="1"/>
        <v>0.43831440183332632</v>
      </c>
    </row>
    <row r="17" spans="1:13" x14ac:dyDescent="0.25">
      <c r="A17" s="139" t="s">
        <v>443</v>
      </c>
      <c r="B17" s="139" t="s">
        <v>116</v>
      </c>
      <c r="C17" s="139" t="s">
        <v>2146</v>
      </c>
      <c r="D17" s="139" t="s">
        <v>444</v>
      </c>
      <c r="E17" s="139" t="s">
        <v>37</v>
      </c>
      <c r="F17" s="139">
        <v>168.92</v>
      </c>
      <c r="G17" s="139">
        <v>152.47</v>
      </c>
      <c r="H17" s="320">
        <v>25755.23</v>
      </c>
      <c r="I17" s="320">
        <v>184.49</v>
      </c>
      <c r="J17" s="139">
        <v>31164.05</v>
      </c>
      <c r="K17">
        <f>SUMIF($A$2:$A$429,A17,$J$2:$J$429)</f>
        <v>43797.93</v>
      </c>
      <c r="L17" s="141">
        <f t="shared" si="0"/>
        <v>1.4638152876999048E-2</v>
      </c>
      <c r="M17" s="141">
        <f t="shared" si="1"/>
        <v>0.45295255471032536</v>
      </c>
    </row>
    <row r="18" spans="1:13" x14ac:dyDescent="0.25">
      <c r="A18" s="139" t="s">
        <v>481</v>
      </c>
      <c r="B18" s="139" t="s">
        <v>114</v>
      </c>
      <c r="C18" s="139" t="s">
        <v>2137</v>
      </c>
      <c r="D18" s="139" t="s">
        <v>482</v>
      </c>
      <c r="E18" s="139" t="s">
        <v>37</v>
      </c>
      <c r="F18" s="139">
        <v>88.3</v>
      </c>
      <c r="G18" s="139">
        <v>106.47</v>
      </c>
      <c r="H18" s="320">
        <v>9401.2999999999993</v>
      </c>
      <c r="I18" s="320">
        <v>128.83000000000001</v>
      </c>
      <c r="J18" s="139">
        <v>11375.69</v>
      </c>
      <c r="K18">
        <f>SUMIF($A$2:$A$429,A18,$J$2:$J$429)</f>
        <v>34565.090000000004</v>
      </c>
      <c r="L18" s="141">
        <f t="shared" si="0"/>
        <v>5.3433070894620344E-3</v>
      </c>
      <c r="M18" s="141">
        <f t="shared" si="1"/>
        <v>0.45829586179978737</v>
      </c>
    </row>
    <row r="19" spans="1:13" x14ac:dyDescent="0.25">
      <c r="A19" s="140" t="s">
        <v>481</v>
      </c>
      <c r="B19" s="140" t="s">
        <v>114</v>
      </c>
      <c r="C19" s="140" t="s">
        <v>2137</v>
      </c>
      <c r="D19" s="140" t="s">
        <v>482</v>
      </c>
      <c r="E19" s="140" t="s">
        <v>37</v>
      </c>
      <c r="F19" s="140">
        <v>180</v>
      </c>
      <c r="G19" s="140">
        <v>106.47</v>
      </c>
      <c r="H19" s="140">
        <v>19164.599999999999</v>
      </c>
      <c r="I19" s="140">
        <v>128.83000000000001</v>
      </c>
      <c r="J19" s="140">
        <v>23189.4</v>
      </c>
      <c r="K19">
        <f>SUMIF($A$2:$A$429,A19,$J$2:$J$429)</f>
        <v>34565.090000000004</v>
      </c>
      <c r="L19" s="141">
        <f t="shared" si="0"/>
        <v>1.0892357775253273E-2</v>
      </c>
      <c r="M19" s="141">
        <f t="shared" si="1"/>
        <v>0.46918821957504064</v>
      </c>
    </row>
    <row r="20" spans="1:13" x14ac:dyDescent="0.25">
      <c r="A20" s="140" t="s">
        <v>769</v>
      </c>
      <c r="B20" s="140" t="s">
        <v>114</v>
      </c>
      <c r="C20" s="140" t="s">
        <v>2137</v>
      </c>
      <c r="D20" s="140" t="s">
        <v>770</v>
      </c>
      <c r="E20" s="140" t="s">
        <v>40</v>
      </c>
      <c r="F20" s="140">
        <v>25</v>
      </c>
      <c r="G20" s="140">
        <v>115.86</v>
      </c>
      <c r="H20" s="140">
        <v>2896.5</v>
      </c>
      <c r="I20" s="140">
        <v>140.19</v>
      </c>
      <c r="J20" s="140">
        <v>3504.75</v>
      </c>
      <c r="K20">
        <f>SUMIF($A$2:$A$429,A20,$J$2:$J$429)</f>
        <v>34346.550000000003</v>
      </c>
      <c r="L20" s="141">
        <f t="shared" si="0"/>
        <v>1.6462259011798021E-3</v>
      </c>
      <c r="M20" s="141">
        <f t="shared" si="1"/>
        <v>0.47083444547622044</v>
      </c>
    </row>
    <row r="21" spans="1:13" x14ac:dyDescent="0.25">
      <c r="A21" s="139" t="s">
        <v>769</v>
      </c>
      <c r="B21" s="139" t="s">
        <v>114</v>
      </c>
      <c r="C21" s="139" t="s">
        <v>2137</v>
      </c>
      <c r="D21" s="139" t="s">
        <v>770</v>
      </c>
      <c r="E21" s="139" t="s">
        <v>40</v>
      </c>
      <c r="F21" s="139">
        <v>220</v>
      </c>
      <c r="G21" s="139">
        <v>115.86</v>
      </c>
      <c r="H21" s="320">
        <v>25489.200000000001</v>
      </c>
      <c r="I21" s="320">
        <v>140.19</v>
      </c>
      <c r="J21" s="139">
        <v>30841.8</v>
      </c>
      <c r="K21">
        <f>SUMIF($A$2:$A$429,A21,$J$2:$J$429)</f>
        <v>34346.550000000003</v>
      </c>
      <c r="L21" s="141">
        <f t="shared" si="0"/>
        <v>1.4486787930382258E-2</v>
      </c>
      <c r="M21" s="141">
        <f t="shared" si="1"/>
        <v>0.48532123340660271</v>
      </c>
    </row>
    <row r="22" spans="1:13" x14ac:dyDescent="0.25">
      <c r="A22" s="140" t="s">
        <v>433</v>
      </c>
      <c r="B22" s="140" t="s">
        <v>116</v>
      </c>
      <c r="C22" s="140" t="s">
        <v>2146</v>
      </c>
      <c r="D22" s="140" t="s">
        <v>434</v>
      </c>
      <c r="E22" s="140" t="s">
        <v>37</v>
      </c>
      <c r="F22" s="140">
        <v>6.3</v>
      </c>
      <c r="G22" s="140">
        <v>1332.82</v>
      </c>
      <c r="H22" s="140">
        <v>8396.77</v>
      </c>
      <c r="I22" s="140">
        <v>1612.71</v>
      </c>
      <c r="J22" s="140">
        <v>10160.07</v>
      </c>
      <c r="K22">
        <f>SUMIF($A$2:$A$429,A22,$J$2:$J$429)</f>
        <v>30189.93</v>
      </c>
      <c r="L22" s="141">
        <f t="shared" si="0"/>
        <v>4.7723148275340245E-3</v>
      </c>
      <c r="M22" s="141">
        <f t="shared" si="1"/>
        <v>0.49009354823413676</v>
      </c>
    </row>
    <row r="23" spans="1:13" x14ac:dyDescent="0.25">
      <c r="A23" s="139" t="s">
        <v>433</v>
      </c>
      <c r="B23" s="139" t="s">
        <v>116</v>
      </c>
      <c r="C23" s="139" t="s">
        <v>2146</v>
      </c>
      <c r="D23" s="139" t="s">
        <v>434</v>
      </c>
      <c r="E23" s="139" t="s">
        <v>37</v>
      </c>
      <c r="F23" s="139">
        <v>12.42</v>
      </c>
      <c r="G23" s="139">
        <v>1332.82</v>
      </c>
      <c r="H23" s="320">
        <v>16553.62</v>
      </c>
      <c r="I23" s="320">
        <v>1612.71</v>
      </c>
      <c r="J23" s="139">
        <v>20029.86</v>
      </c>
      <c r="K23">
        <f>SUMIF($A$2:$A$429,A23,$J$2:$J$429)</f>
        <v>30189.93</v>
      </c>
      <c r="L23" s="141">
        <f t="shared" si="0"/>
        <v>9.4082814263514586E-3</v>
      </c>
      <c r="M23" s="141">
        <f t="shared" si="1"/>
        <v>0.49950182966048823</v>
      </c>
    </row>
    <row r="24" spans="1:13" x14ac:dyDescent="0.25">
      <c r="A24" s="139" t="s">
        <v>524</v>
      </c>
      <c r="B24" s="139" t="s">
        <v>114</v>
      </c>
      <c r="C24" s="139" t="s">
        <v>2137</v>
      </c>
      <c r="D24" s="139" t="s">
        <v>525</v>
      </c>
      <c r="E24" s="139" t="s">
        <v>37</v>
      </c>
      <c r="F24" s="139">
        <v>12.3</v>
      </c>
      <c r="G24" s="139">
        <v>22.74</v>
      </c>
      <c r="H24" s="320">
        <v>279.7</v>
      </c>
      <c r="I24" s="320">
        <v>27.51</v>
      </c>
      <c r="J24" s="139">
        <v>338.37</v>
      </c>
      <c r="K24">
        <f>SUMIF($A$2:$A$429,A24,$J$2:$J$429)</f>
        <v>28813.97</v>
      </c>
      <c r="L24" s="141">
        <f t="shared" si="0"/>
        <v>1.5893671679355437E-4</v>
      </c>
      <c r="M24" s="141">
        <f t="shared" si="1"/>
        <v>0.4996607663772818</v>
      </c>
    </row>
    <row r="25" spans="1:13" x14ac:dyDescent="0.25">
      <c r="A25" s="139" t="s">
        <v>524</v>
      </c>
      <c r="B25" s="139" t="s">
        <v>114</v>
      </c>
      <c r="C25" s="139" t="s">
        <v>2137</v>
      </c>
      <c r="D25" s="139" t="s">
        <v>525</v>
      </c>
      <c r="E25" s="139" t="s">
        <v>37</v>
      </c>
      <c r="F25" s="139">
        <v>88.3</v>
      </c>
      <c r="G25" s="139">
        <v>22.74</v>
      </c>
      <c r="H25" s="320">
        <v>2007.94</v>
      </c>
      <c r="I25" s="320">
        <v>27.51</v>
      </c>
      <c r="J25" s="139">
        <v>2429.13</v>
      </c>
      <c r="K25">
        <f>SUMIF($A$2:$A$429,A25,$J$2:$J$429)</f>
        <v>28813.97</v>
      </c>
      <c r="L25" s="141">
        <f t="shared" si="0"/>
        <v>1.1409934298688617E-3</v>
      </c>
      <c r="M25" s="141">
        <f t="shared" si="1"/>
        <v>0.50080175980715069</v>
      </c>
    </row>
    <row r="26" spans="1:13" x14ac:dyDescent="0.25">
      <c r="A26" s="139" t="s">
        <v>524</v>
      </c>
      <c r="B26" s="139" t="s">
        <v>114</v>
      </c>
      <c r="C26" s="139" t="s">
        <v>2137</v>
      </c>
      <c r="D26" s="139" t="s">
        <v>525</v>
      </c>
      <c r="E26" s="139" t="s">
        <v>37</v>
      </c>
      <c r="F26" s="139">
        <v>241.8</v>
      </c>
      <c r="G26" s="139">
        <v>22.74</v>
      </c>
      <c r="H26" s="320">
        <v>5498.53</v>
      </c>
      <c r="I26" s="320">
        <v>27.51</v>
      </c>
      <c r="J26" s="139">
        <v>6651.92</v>
      </c>
      <c r="K26">
        <f>SUMIF($A$2:$A$429,A26,$J$2:$J$429)</f>
        <v>28813.97</v>
      </c>
      <c r="L26" s="141">
        <f t="shared" si="0"/>
        <v>3.1244919028678079E-3</v>
      </c>
      <c r="M26" s="141">
        <f t="shared" si="1"/>
        <v>0.50392625171001848</v>
      </c>
    </row>
    <row r="27" spans="1:13" x14ac:dyDescent="0.25">
      <c r="A27" s="140" t="s">
        <v>524</v>
      </c>
      <c r="B27" s="140" t="s">
        <v>114</v>
      </c>
      <c r="C27" s="140" t="s">
        <v>2137</v>
      </c>
      <c r="D27" s="140" t="s">
        <v>525</v>
      </c>
      <c r="E27" s="140" t="s">
        <v>37</v>
      </c>
      <c r="F27" s="140">
        <v>330</v>
      </c>
      <c r="G27" s="140">
        <v>22.74</v>
      </c>
      <c r="H27" s="140">
        <v>7504.2</v>
      </c>
      <c r="I27" s="140">
        <v>27.51</v>
      </c>
      <c r="J27" s="140">
        <v>9078.2999999999993</v>
      </c>
      <c r="K27">
        <f>SUMIF($A$2:$A$429,A27,$J$2:$J$429)</f>
        <v>28813.97</v>
      </c>
      <c r="L27" s="141">
        <f t="shared" si="0"/>
        <v>4.2641936225638341E-3</v>
      </c>
      <c r="M27" s="141">
        <f t="shared" si="1"/>
        <v>0.50819044533258229</v>
      </c>
    </row>
    <row r="28" spans="1:13" x14ac:dyDescent="0.25">
      <c r="A28" s="140" t="s">
        <v>524</v>
      </c>
      <c r="B28" s="140" t="s">
        <v>114</v>
      </c>
      <c r="C28" s="140" t="s">
        <v>2137</v>
      </c>
      <c r="D28" s="140" t="s">
        <v>525</v>
      </c>
      <c r="E28" s="140" t="s">
        <v>37</v>
      </c>
      <c r="F28" s="140">
        <v>375</v>
      </c>
      <c r="G28" s="140">
        <v>22.74</v>
      </c>
      <c r="H28" s="140">
        <v>8527.5</v>
      </c>
      <c r="I28" s="140">
        <v>27.51</v>
      </c>
      <c r="J28" s="140">
        <v>10316.25</v>
      </c>
      <c r="K28">
        <f>SUMIF($A$2:$A$429,A28,$J$2:$J$429)</f>
        <v>28813.97</v>
      </c>
      <c r="L28" s="141">
        <f t="shared" si="0"/>
        <v>4.845674571095266E-3</v>
      </c>
      <c r="M28" s="141">
        <f t="shared" si="1"/>
        <v>0.51303611990367759</v>
      </c>
    </row>
    <row r="29" spans="1:13" x14ac:dyDescent="0.25">
      <c r="A29" s="139" t="s">
        <v>579</v>
      </c>
      <c r="B29" s="139" t="s">
        <v>114</v>
      </c>
      <c r="C29" s="139" t="s">
        <v>2137</v>
      </c>
      <c r="D29" s="139" t="s">
        <v>580</v>
      </c>
      <c r="E29" s="139" t="s">
        <v>37</v>
      </c>
      <c r="F29" s="139">
        <v>229</v>
      </c>
      <c r="G29" s="139">
        <v>103.06</v>
      </c>
      <c r="H29" s="320">
        <v>23600.74</v>
      </c>
      <c r="I29" s="320">
        <v>124.7</v>
      </c>
      <c r="J29" s="139">
        <v>28556.3</v>
      </c>
      <c r="K29">
        <f>SUMIF($A$2:$A$429,A29,$J$2:$J$429)</f>
        <v>28556.3</v>
      </c>
      <c r="L29" s="141">
        <f t="shared" si="0"/>
        <v>1.3413259348558608E-2</v>
      </c>
      <c r="M29" s="141">
        <f t="shared" si="1"/>
        <v>0.52644937925223623</v>
      </c>
    </row>
    <row r="30" spans="1:13" x14ac:dyDescent="0.25">
      <c r="A30" s="139" t="s">
        <v>51</v>
      </c>
      <c r="B30" s="139" t="s">
        <v>114</v>
      </c>
      <c r="C30" s="139" t="s">
        <v>2137</v>
      </c>
      <c r="D30" s="139" t="s">
        <v>422</v>
      </c>
      <c r="E30" s="139" t="s">
        <v>37</v>
      </c>
      <c r="F30" s="139">
        <v>106.74</v>
      </c>
      <c r="G30" s="139">
        <v>96.36</v>
      </c>
      <c r="H30" s="320">
        <v>10285.469999999999</v>
      </c>
      <c r="I30" s="320">
        <v>116.6</v>
      </c>
      <c r="J30" s="139">
        <v>12445.88</v>
      </c>
      <c r="K30">
        <f>SUMIF($A$2:$A$429,A30,$J$2:$J$429)</f>
        <v>28059.79</v>
      </c>
      <c r="L30" s="141">
        <f t="shared" si="0"/>
        <v>5.8459890203226119E-3</v>
      </c>
      <c r="M30" s="141">
        <f t="shared" si="1"/>
        <v>0.53229536827255886</v>
      </c>
    </row>
    <row r="31" spans="1:13" x14ac:dyDescent="0.25">
      <c r="A31" s="140" t="s">
        <v>51</v>
      </c>
      <c r="B31" s="140" t="s">
        <v>114</v>
      </c>
      <c r="C31" s="140" t="s">
        <v>2137</v>
      </c>
      <c r="D31" s="140" t="s">
        <v>422</v>
      </c>
      <c r="E31" s="140" t="s">
        <v>37</v>
      </c>
      <c r="F31" s="140">
        <v>133.91</v>
      </c>
      <c r="G31" s="140">
        <v>96.36</v>
      </c>
      <c r="H31" s="321">
        <v>12903.57</v>
      </c>
      <c r="I31" s="321">
        <v>116.6</v>
      </c>
      <c r="J31" s="140">
        <v>15613.91</v>
      </c>
      <c r="K31">
        <f>SUMIF($A$2:$A$429,A31,$J$2:$J$429)</f>
        <v>28059.79</v>
      </c>
      <c r="L31" s="141">
        <f t="shared" si="0"/>
        <v>7.334053230812561E-3</v>
      </c>
      <c r="M31" s="141">
        <f t="shared" si="1"/>
        <v>0.53962942150337145</v>
      </c>
    </row>
    <row r="32" spans="1:13" x14ac:dyDescent="0.25">
      <c r="A32" s="140" t="s">
        <v>1667</v>
      </c>
      <c r="B32" s="140" t="s">
        <v>116</v>
      </c>
      <c r="C32" s="140" t="s">
        <v>2146</v>
      </c>
      <c r="D32" s="140" t="s">
        <v>1668</v>
      </c>
      <c r="E32" s="140" t="s">
        <v>35</v>
      </c>
      <c r="F32" s="140">
        <v>82</v>
      </c>
      <c r="G32" s="140">
        <v>270.69</v>
      </c>
      <c r="H32" s="140">
        <v>22196.58</v>
      </c>
      <c r="I32" s="140">
        <v>327.52999999999997</v>
      </c>
      <c r="J32" s="140">
        <v>26857.46</v>
      </c>
      <c r="K32">
        <f>SUMIF($A$2:$A$429,A32,$J$2:$J$429)</f>
        <v>26857.46</v>
      </c>
      <c r="L32" s="141">
        <f t="shared" si="0"/>
        <v>1.2615292472187884E-2</v>
      </c>
      <c r="M32" s="141">
        <f t="shared" si="1"/>
        <v>0.5522447139755593</v>
      </c>
    </row>
    <row r="33" spans="1:13" x14ac:dyDescent="0.25">
      <c r="A33" s="140" t="s">
        <v>1571</v>
      </c>
      <c r="B33" s="140" t="s">
        <v>116</v>
      </c>
      <c r="C33" s="140" t="s">
        <v>2146</v>
      </c>
      <c r="D33" s="140" t="s">
        <v>1572</v>
      </c>
      <c r="E33" s="140" t="s">
        <v>37</v>
      </c>
      <c r="F33" s="140">
        <v>2606.87</v>
      </c>
      <c r="G33" s="140">
        <v>8.17</v>
      </c>
      <c r="H33" s="321">
        <v>21298.13</v>
      </c>
      <c r="I33" s="321">
        <v>9.8800000000000008</v>
      </c>
      <c r="J33" s="140">
        <v>25755.88</v>
      </c>
      <c r="K33">
        <f>SUMIF($A$2:$A$429,A33,$J$2:$J$429)</f>
        <v>25755.88</v>
      </c>
      <c r="L33" s="141">
        <f t="shared" si="0"/>
        <v>1.2097866256845379E-2</v>
      </c>
      <c r="M33" s="141">
        <f t="shared" si="1"/>
        <v>0.56434258023240469</v>
      </c>
    </row>
    <row r="34" spans="1:13" x14ac:dyDescent="0.25">
      <c r="A34" s="139" t="s">
        <v>549</v>
      </c>
      <c r="B34" s="139" t="s">
        <v>116</v>
      </c>
      <c r="C34" s="139" t="s">
        <v>2146</v>
      </c>
      <c r="D34" s="139" t="s">
        <v>550</v>
      </c>
      <c r="E34" s="139" t="s">
        <v>37</v>
      </c>
      <c r="F34" s="139">
        <v>242.08</v>
      </c>
      <c r="G34" s="139">
        <v>21.81</v>
      </c>
      <c r="H34" s="320">
        <v>5279.76</v>
      </c>
      <c r="I34" s="320">
        <v>26.39</v>
      </c>
      <c r="J34" s="139">
        <v>6388.49</v>
      </c>
      <c r="K34">
        <f>SUMIF($A$2:$A$429,A34,$J$2:$J$429)</f>
        <v>22178.949999999997</v>
      </c>
      <c r="L34" s="141">
        <f t="shared" si="0"/>
        <v>3.0007554625659902E-3</v>
      </c>
      <c r="M34" s="141">
        <f t="shared" si="1"/>
        <v>0.56734333569497064</v>
      </c>
    </row>
    <row r="35" spans="1:13" x14ac:dyDescent="0.25">
      <c r="A35" s="140" t="s">
        <v>549</v>
      </c>
      <c r="B35" s="140" t="s">
        <v>116</v>
      </c>
      <c r="C35" s="140" t="s">
        <v>2146</v>
      </c>
      <c r="D35" s="140" t="s">
        <v>550</v>
      </c>
      <c r="E35" s="140" t="s">
        <v>37</v>
      </c>
      <c r="F35" s="140">
        <v>598.35</v>
      </c>
      <c r="G35" s="140">
        <v>21.81</v>
      </c>
      <c r="H35" s="140">
        <v>13050.01</v>
      </c>
      <c r="I35" s="140">
        <v>26.39</v>
      </c>
      <c r="J35" s="140">
        <v>15790.46</v>
      </c>
      <c r="K35">
        <f>SUMIF($A$2:$A$429,A35,$J$2:$J$429)</f>
        <v>22178.949999999997</v>
      </c>
      <c r="L35" s="141">
        <f t="shared" si="0"/>
        <v>7.4169810239085865E-3</v>
      </c>
      <c r="M35" s="141">
        <f t="shared" si="1"/>
        <v>0.57476031671887928</v>
      </c>
    </row>
    <row r="36" spans="1:13" x14ac:dyDescent="0.25">
      <c r="A36" s="139" t="s">
        <v>543</v>
      </c>
      <c r="B36" s="139" t="s">
        <v>114</v>
      </c>
      <c r="C36" s="139" t="s">
        <v>2137</v>
      </c>
      <c r="D36" s="139" t="s">
        <v>544</v>
      </c>
      <c r="E36" s="139" t="s">
        <v>37</v>
      </c>
      <c r="F36" s="139">
        <v>8.34</v>
      </c>
      <c r="G36" s="139">
        <v>112.83</v>
      </c>
      <c r="H36" s="320">
        <v>941</v>
      </c>
      <c r="I36" s="320">
        <v>136.52000000000001</v>
      </c>
      <c r="J36" s="139">
        <v>1138.58</v>
      </c>
      <c r="K36">
        <f>SUMIF($A$2:$A$429,A36,$J$2:$J$429)</f>
        <v>21522.379999999997</v>
      </c>
      <c r="L36" s="141">
        <f t="shared" si="0"/>
        <v>5.3480558857701662E-4</v>
      </c>
      <c r="M36" s="141">
        <f t="shared" si="1"/>
        <v>0.57529512230745627</v>
      </c>
    </row>
    <row r="37" spans="1:13" x14ac:dyDescent="0.25">
      <c r="A37" s="139" t="s">
        <v>543</v>
      </c>
      <c r="B37" s="139" t="s">
        <v>114</v>
      </c>
      <c r="C37" s="139" t="s">
        <v>2137</v>
      </c>
      <c r="D37" s="139" t="s">
        <v>544</v>
      </c>
      <c r="E37" s="139" t="s">
        <v>37</v>
      </c>
      <c r="F37" s="139">
        <v>149.31</v>
      </c>
      <c r="G37" s="139">
        <v>112.83</v>
      </c>
      <c r="H37" s="320">
        <v>16846.650000000001</v>
      </c>
      <c r="I37" s="320">
        <v>136.52000000000001</v>
      </c>
      <c r="J37" s="139">
        <v>20383.8</v>
      </c>
      <c r="K37">
        <f>SUMIF($A$2:$A$429,A37,$J$2:$J$429)</f>
        <v>21522.379999999997</v>
      </c>
      <c r="L37" s="141">
        <f t="shared" si="0"/>
        <v>9.574531571287211E-3</v>
      </c>
      <c r="M37" s="141">
        <f t="shared" si="1"/>
        <v>0.58486965387874346</v>
      </c>
    </row>
    <row r="38" spans="1:13" x14ac:dyDescent="0.25">
      <c r="A38" s="140" t="s">
        <v>510</v>
      </c>
      <c r="B38" s="140" t="s">
        <v>114</v>
      </c>
      <c r="C38" s="140" t="s">
        <v>2137</v>
      </c>
      <c r="D38" s="140" t="s">
        <v>511</v>
      </c>
      <c r="E38" s="140" t="s">
        <v>37</v>
      </c>
      <c r="F38" s="140">
        <v>156.16999999999999</v>
      </c>
      <c r="G38" s="140">
        <v>31.89</v>
      </c>
      <c r="H38" s="140">
        <v>4980.26</v>
      </c>
      <c r="I38" s="140">
        <v>38.590000000000003</v>
      </c>
      <c r="J38" s="140">
        <v>6026.6</v>
      </c>
      <c r="K38">
        <f>SUMIF($A$2:$A$429,A38,$J$2:$J$429)</f>
        <v>20841.690000000002</v>
      </c>
      <c r="L38" s="141">
        <f t="shared" si="0"/>
        <v>2.8307711009487686E-3</v>
      </c>
      <c r="M38" s="141">
        <f t="shared" si="1"/>
        <v>0.58770042497969222</v>
      </c>
    </row>
    <row r="39" spans="1:13" x14ac:dyDescent="0.25">
      <c r="A39" s="139" t="s">
        <v>510</v>
      </c>
      <c r="B39" s="139" t="s">
        <v>114</v>
      </c>
      <c r="C39" s="139" t="s">
        <v>2137</v>
      </c>
      <c r="D39" s="139" t="s">
        <v>511</v>
      </c>
      <c r="E39" s="139" t="s">
        <v>37</v>
      </c>
      <c r="F39" s="139">
        <v>383.91</v>
      </c>
      <c r="G39" s="139">
        <v>31.89</v>
      </c>
      <c r="H39" s="320">
        <v>12242.89</v>
      </c>
      <c r="I39" s="320">
        <v>38.590000000000003</v>
      </c>
      <c r="J39" s="139">
        <v>14815.09</v>
      </c>
      <c r="K39">
        <f>SUMIF($A$2:$A$429,A39,$J$2:$J$429)</f>
        <v>20841.690000000002</v>
      </c>
      <c r="L39" s="141">
        <f t="shared" si="0"/>
        <v>6.958837259807369E-3</v>
      </c>
      <c r="M39" s="141">
        <f t="shared" si="1"/>
        <v>0.59465926223949961</v>
      </c>
    </row>
    <row r="40" spans="1:13" x14ac:dyDescent="0.25">
      <c r="A40" s="140" t="s">
        <v>465</v>
      </c>
      <c r="B40" s="140" t="s">
        <v>114</v>
      </c>
      <c r="C40" s="140" t="s">
        <v>2137</v>
      </c>
      <c r="D40" s="140" t="s">
        <v>466</v>
      </c>
      <c r="E40" s="140" t="s">
        <v>37</v>
      </c>
      <c r="F40" s="140">
        <v>8</v>
      </c>
      <c r="G40" s="140">
        <v>47.62</v>
      </c>
      <c r="H40" s="140">
        <v>380.96</v>
      </c>
      <c r="I40" s="140">
        <v>57.62</v>
      </c>
      <c r="J40" s="140">
        <v>460.96</v>
      </c>
      <c r="K40">
        <f>SUMIF($A$2:$A$429,A40,$J$2:$J$429)</f>
        <v>19521.66</v>
      </c>
      <c r="L40" s="141">
        <f t="shared" si="0"/>
        <v>2.1651880773460063E-4</v>
      </c>
      <c r="M40" s="141">
        <f t="shared" si="1"/>
        <v>0.59487578104723426</v>
      </c>
    </row>
    <row r="41" spans="1:13" x14ac:dyDescent="0.25">
      <c r="A41" s="140" t="s">
        <v>465</v>
      </c>
      <c r="B41" s="140" t="s">
        <v>114</v>
      </c>
      <c r="C41" s="140" t="s">
        <v>2137</v>
      </c>
      <c r="D41" s="140" t="s">
        <v>466</v>
      </c>
      <c r="E41" s="140" t="s">
        <v>37</v>
      </c>
      <c r="F41" s="140">
        <v>33</v>
      </c>
      <c r="G41" s="140">
        <v>47.62</v>
      </c>
      <c r="H41" s="140">
        <v>1571.46</v>
      </c>
      <c r="I41" s="140">
        <v>57.62</v>
      </c>
      <c r="J41" s="140">
        <v>1901.46</v>
      </c>
      <c r="K41">
        <f>SUMIF($A$2:$A$429,A41,$J$2:$J$429)</f>
        <v>19521.66</v>
      </c>
      <c r="L41" s="141">
        <f t="shared" si="0"/>
        <v>8.9314008190522767E-4</v>
      </c>
      <c r="M41" s="141">
        <f t="shared" si="1"/>
        <v>0.59576892112913948</v>
      </c>
    </row>
    <row r="42" spans="1:13" x14ac:dyDescent="0.25">
      <c r="A42" s="140" t="s">
        <v>465</v>
      </c>
      <c r="B42" s="140" t="s">
        <v>2162</v>
      </c>
      <c r="C42" s="140" t="s">
        <v>2162</v>
      </c>
      <c r="D42" s="140" t="s">
        <v>466</v>
      </c>
      <c r="E42" s="140" t="s">
        <v>37</v>
      </c>
      <c r="F42" s="140">
        <v>56</v>
      </c>
      <c r="G42" s="140">
        <v>47.62</v>
      </c>
      <c r="H42" s="140">
        <v>2666.72</v>
      </c>
      <c r="I42" s="140">
        <v>57.62</v>
      </c>
      <c r="J42" s="140">
        <v>3226.72</v>
      </c>
      <c r="K42">
        <f>SUMIF($A$2:$A$429,A42,$J$2:$J$429)</f>
        <v>19521.66</v>
      </c>
      <c r="L42" s="141">
        <f t="shared" si="0"/>
        <v>1.5156316541422043E-3</v>
      </c>
      <c r="M42" s="141">
        <f t="shared" si="1"/>
        <v>0.59728455278328174</v>
      </c>
    </row>
    <row r="43" spans="1:13" x14ac:dyDescent="0.25">
      <c r="A43" s="139" t="s">
        <v>465</v>
      </c>
      <c r="B43" s="139" t="s">
        <v>114</v>
      </c>
      <c r="C43" s="139" t="s">
        <v>2137</v>
      </c>
      <c r="D43" s="139" t="s">
        <v>466</v>
      </c>
      <c r="E43" s="139" t="s">
        <v>37</v>
      </c>
      <c r="F43" s="139">
        <v>241.8</v>
      </c>
      <c r="G43" s="139">
        <v>47.62</v>
      </c>
      <c r="H43" s="320">
        <v>11514.52</v>
      </c>
      <c r="I43" s="320">
        <v>57.62</v>
      </c>
      <c r="J43" s="139">
        <v>13932.52</v>
      </c>
      <c r="K43">
        <f>SUMIF($A$2:$A$429,A43,$J$2:$J$429)</f>
        <v>19521.66</v>
      </c>
      <c r="L43" s="141">
        <f t="shared" si="0"/>
        <v>6.5442828426294647E-3</v>
      </c>
      <c r="M43" s="141">
        <f t="shared" si="1"/>
        <v>0.60382883562591116</v>
      </c>
    </row>
    <row r="44" spans="1:13" x14ac:dyDescent="0.25">
      <c r="A44" s="139" t="s">
        <v>1973</v>
      </c>
      <c r="B44" s="139" t="s">
        <v>118</v>
      </c>
      <c r="C44" s="139" t="s">
        <v>1956</v>
      </c>
      <c r="D44" s="139" t="s">
        <v>1974</v>
      </c>
      <c r="E44" s="139" t="s">
        <v>40</v>
      </c>
      <c r="F44" s="139">
        <v>12.3</v>
      </c>
      <c r="G44" s="139">
        <v>1264.97</v>
      </c>
      <c r="H44" s="320">
        <v>15559.13</v>
      </c>
      <c r="I44" s="320">
        <v>1530.61</v>
      </c>
      <c r="J44" s="139">
        <v>18826.5</v>
      </c>
      <c r="K44">
        <f>SUMIF($A$2:$A$429,A44,$J$2:$J$429)</f>
        <v>18826.5</v>
      </c>
      <c r="L44" s="141">
        <f t="shared" si="0"/>
        <v>8.8430478432303429E-3</v>
      </c>
      <c r="M44" s="141">
        <f t="shared" si="1"/>
        <v>0.61267188346914148</v>
      </c>
    </row>
    <row r="45" spans="1:13" x14ac:dyDescent="0.25">
      <c r="A45" s="139" t="s">
        <v>782</v>
      </c>
      <c r="B45" s="139" t="s">
        <v>116</v>
      </c>
      <c r="C45" s="139" t="s">
        <v>2146</v>
      </c>
      <c r="D45" s="139" t="s">
        <v>783</v>
      </c>
      <c r="E45" s="139" t="s">
        <v>35</v>
      </c>
      <c r="F45" s="139">
        <v>4</v>
      </c>
      <c r="G45" s="139">
        <v>3844.02</v>
      </c>
      <c r="H45" s="320">
        <v>15376.08</v>
      </c>
      <c r="I45" s="320">
        <v>4651.2700000000004</v>
      </c>
      <c r="J45" s="139">
        <v>18605.080000000002</v>
      </c>
      <c r="K45">
        <f>SUMIF($A$2:$A$429,A45,$J$2:$J$429)</f>
        <v>18605.080000000002</v>
      </c>
      <c r="L45" s="141">
        <f t="shared" si="0"/>
        <v>8.739044037241548E-3</v>
      </c>
      <c r="M45" s="141">
        <f t="shared" si="1"/>
        <v>0.62141092750638305</v>
      </c>
    </row>
    <row r="46" spans="1:13" x14ac:dyDescent="0.25">
      <c r="A46" s="140" t="s">
        <v>2014</v>
      </c>
      <c r="B46" s="140" t="s">
        <v>116</v>
      </c>
      <c r="C46" s="140" t="s">
        <v>2146</v>
      </c>
      <c r="D46" s="140" t="s">
        <v>2015</v>
      </c>
      <c r="E46" s="140" t="s">
        <v>37</v>
      </c>
      <c r="F46" s="140">
        <v>8.4</v>
      </c>
      <c r="G46" s="140">
        <v>1670.78</v>
      </c>
      <c r="H46" s="140">
        <v>14034.55</v>
      </c>
      <c r="I46" s="140">
        <v>2021.64</v>
      </c>
      <c r="J46" s="140">
        <v>16981.78</v>
      </c>
      <c r="K46">
        <f>SUMIF($A$2:$A$429,A46,$J$2:$J$429)</f>
        <v>16981.78</v>
      </c>
      <c r="L46" s="141">
        <f t="shared" si="0"/>
        <v>7.9765592650366327E-3</v>
      </c>
      <c r="M46" s="141">
        <f t="shared" si="1"/>
        <v>0.62938748677141965</v>
      </c>
    </row>
    <row r="47" spans="1:13" x14ac:dyDescent="0.25">
      <c r="A47" s="140" t="s">
        <v>486</v>
      </c>
      <c r="B47" s="140" t="s">
        <v>114</v>
      </c>
      <c r="C47" s="140" t="s">
        <v>2137</v>
      </c>
      <c r="D47" s="140" t="s">
        <v>487</v>
      </c>
      <c r="E47" s="140" t="s">
        <v>37</v>
      </c>
      <c r="F47" s="140">
        <v>50</v>
      </c>
      <c r="G47" s="140">
        <v>110.18</v>
      </c>
      <c r="H47" s="140">
        <v>5509</v>
      </c>
      <c r="I47" s="140">
        <v>133.32</v>
      </c>
      <c r="J47" s="140">
        <v>6666</v>
      </c>
      <c r="K47">
        <f>SUMIF($A$2:$A$429,A47,$J$2:$J$429)</f>
        <v>16731.66</v>
      </c>
      <c r="L47" s="141">
        <f t="shared" si="0"/>
        <v>3.1311054589527247E-3</v>
      </c>
      <c r="M47" s="141">
        <f t="shared" si="1"/>
        <v>0.63251859223037232</v>
      </c>
    </row>
    <row r="48" spans="1:13" x14ac:dyDescent="0.25">
      <c r="A48" s="139" t="s">
        <v>486</v>
      </c>
      <c r="B48" s="139" t="s">
        <v>114</v>
      </c>
      <c r="C48" s="139" t="s">
        <v>2137</v>
      </c>
      <c r="D48" s="139" t="s">
        <v>487</v>
      </c>
      <c r="E48" s="139" t="s">
        <v>37</v>
      </c>
      <c r="F48" s="139">
        <v>75.5</v>
      </c>
      <c r="G48" s="139">
        <v>110.18</v>
      </c>
      <c r="H48" s="320">
        <v>8318.59</v>
      </c>
      <c r="I48" s="320">
        <v>133.32</v>
      </c>
      <c r="J48" s="139">
        <v>10065.66</v>
      </c>
      <c r="K48">
        <f>SUMIF($A$2:$A$429,A48,$J$2:$J$429)</f>
        <v>16731.66</v>
      </c>
      <c r="L48" s="141">
        <f t="shared" si="0"/>
        <v>4.7279692430186142E-3</v>
      </c>
      <c r="M48" s="141">
        <f t="shared" si="1"/>
        <v>0.63724656147339098</v>
      </c>
    </row>
    <row r="49" spans="1:13" x14ac:dyDescent="0.25">
      <c r="A49" s="139" t="s">
        <v>52</v>
      </c>
      <c r="B49" s="139" t="s">
        <v>114</v>
      </c>
      <c r="C49" s="139" t="s">
        <v>2137</v>
      </c>
      <c r="D49" s="139" t="s">
        <v>53</v>
      </c>
      <c r="E49" s="139" t="s">
        <v>37</v>
      </c>
      <c r="F49" s="139">
        <v>12</v>
      </c>
      <c r="G49" s="139">
        <v>474.47</v>
      </c>
      <c r="H49" s="320">
        <v>5693.64</v>
      </c>
      <c r="I49" s="320">
        <v>574.11</v>
      </c>
      <c r="J49" s="139">
        <v>6889.32</v>
      </c>
      <c r="K49">
        <f>SUMIF($A$2:$A$429,A49,$J$2:$J$429)</f>
        <v>16534.37</v>
      </c>
      <c r="L49" s="141">
        <f t="shared" si="0"/>
        <v>3.2360017192427518E-3</v>
      </c>
      <c r="M49" s="141">
        <f t="shared" si="1"/>
        <v>0.64048256319263375</v>
      </c>
    </row>
    <row r="50" spans="1:13" x14ac:dyDescent="0.25">
      <c r="A50" s="140" t="s">
        <v>52</v>
      </c>
      <c r="B50" s="140" t="s">
        <v>114</v>
      </c>
      <c r="C50" s="140" t="s">
        <v>2137</v>
      </c>
      <c r="D50" s="140" t="s">
        <v>53</v>
      </c>
      <c r="E50" s="140" t="s">
        <v>37</v>
      </c>
      <c r="F50" s="140">
        <v>16.8</v>
      </c>
      <c r="G50" s="140">
        <v>474.47</v>
      </c>
      <c r="H50" s="140">
        <v>7971.1</v>
      </c>
      <c r="I50" s="140">
        <v>574.11</v>
      </c>
      <c r="J50" s="140">
        <v>9645.0499999999993</v>
      </c>
      <c r="K50">
        <f>SUMIF($A$2:$A$429,A50,$J$2:$J$429)</f>
        <v>16534.37</v>
      </c>
      <c r="L50" s="141">
        <f t="shared" si="0"/>
        <v>4.5304033463654326E-3</v>
      </c>
      <c r="M50" s="141">
        <f t="shared" si="1"/>
        <v>0.6450129665389992</v>
      </c>
    </row>
    <row r="51" spans="1:13" x14ac:dyDescent="0.25">
      <c r="A51" s="140" t="s">
        <v>460</v>
      </c>
      <c r="B51" s="140" t="s">
        <v>114</v>
      </c>
      <c r="C51" s="140" t="s">
        <v>2137</v>
      </c>
      <c r="D51" s="140" t="s">
        <v>461</v>
      </c>
      <c r="E51" s="140" t="s">
        <v>37</v>
      </c>
      <c r="F51" s="140">
        <v>7.04</v>
      </c>
      <c r="G51" s="140">
        <v>131.69</v>
      </c>
      <c r="H51" s="140">
        <v>927.1</v>
      </c>
      <c r="I51" s="140">
        <v>159.35</v>
      </c>
      <c r="J51" s="140">
        <v>1121.82</v>
      </c>
      <c r="K51">
        <f>SUMIF($A$2:$A$429,A51,$J$2:$J$429)</f>
        <v>15751.74</v>
      </c>
      <c r="L51" s="141">
        <f t="shared" si="0"/>
        <v>5.2693320221457326E-4</v>
      </c>
      <c r="M51" s="141">
        <f t="shared" si="1"/>
        <v>0.64553989974121373</v>
      </c>
    </row>
    <row r="52" spans="1:13" x14ac:dyDescent="0.25">
      <c r="A52" s="139" t="s">
        <v>460</v>
      </c>
      <c r="B52" s="139" t="s">
        <v>114</v>
      </c>
      <c r="C52" s="139" t="s">
        <v>2137</v>
      </c>
      <c r="D52" s="139" t="s">
        <v>461</v>
      </c>
      <c r="E52" s="139" t="s">
        <v>37</v>
      </c>
      <c r="F52" s="139">
        <v>91.81</v>
      </c>
      <c r="G52" s="139">
        <v>131.69</v>
      </c>
      <c r="H52" s="320">
        <v>12090.46</v>
      </c>
      <c r="I52" s="320">
        <v>159.35</v>
      </c>
      <c r="J52" s="139">
        <v>14629.92</v>
      </c>
      <c r="K52">
        <f>SUMIF($A$2:$A$429,A52,$J$2:$J$429)</f>
        <v>15751.74</v>
      </c>
      <c r="L52" s="141">
        <f t="shared" si="0"/>
        <v>6.8718605424604928E-3</v>
      </c>
      <c r="M52" s="141">
        <f t="shared" si="1"/>
        <v>0.6524117602836742</v>
      </c>
    </row>
    <row r="53" spans="1:13" x14ac:dyDescent="0.25">
      <c r="A53" s="140" t="s">
        <v>516</v>
      </c>
      <c r="B53" s="140" t="s">
        <v>114</v>
      </c>
      <c r="C53" s="140" t="s">
        <v>2137</v>
      </c>
      <c r="D53" s="140" t="s">
        <v>517</v>
      </c>
      <c r="E53" s="140" t="s">
        <v>37</v>
      </c>
      <c r="F53" s="140">
        <v>8</v>
      </c>
      <c r="G53" s="140">
        <v>5.27</v>
      </c>
      <c r="H53" s="140">
        <v>42.16</v>
      </c>
      <c r="I53" s="140">
        <v>6.38</v>
      </c>
      <c r="J53" s="140">
        <v>51.04</v>
      </c>
      <c r="K53">
        <f>SUMIF($A$2:$A$429,A53,$J$2:$J$429)</f>
        <v>15350.27</v>
      </c>
      <c r="L53" s="141">
        <f t="shared" si="0"/>
        <v>2.3974140807822841E-5</v>
      </c>
      <c r="M53" s="141">
        <f t="shared" si="1"/>
        <v>0.65243573442448199</v>
      </c>
    </row>
    <row r="54" spans="1:13" x14ac:dyDescent="0.25">
      <c r="A54" s="139" t="s">
        <v>516</v>
      </c>
      <c r="B54" s="139" t="s">
        <v>114</v>
      </c>
      <c r="C54" s="139" t="s">
        <v>2137</v>
      </c>
      <c r="D54" s="139" t="s">
        <v>517</v>
      </c>
      <c r="E54" s="139" t="s">
        <v>37</v>
      </c>
      <c r="F54" s="139">
        <v>12.3</v>
      </c>
      <c r="G54" s="139">
        <v>5.27</v>
      </c>
      <c r="H54" s="320">
        <v>64.819999999999993</v>
      </c>
      <c r="I54" s="320">
        <v>6.38</v>
      </c>
      <c r="J54" s="139">
        <v>78.47</v>
      </c>
      <c r="K54">
        <f>SUMIF($A$2:$A$429,A54,$J$2:$J$429)</f>
        <v>15350.27</v>
      </c>
      <c r="L54" s="141">
        <f t="shared" si="0"/>
        <v>3.6858362640867129E-5</v>
      </c>
      <c r="M54" s="141">
        <f t="shared" si="1"/>
        <v>0.65247259278712288</v>
      </c>
    </row>
    <row r="55" spans="1:13" x14ac:dyDescent="0.25">
      <c r="A55" s="139" t="s">
        <v>516</v>
      </c>
      <c r="B55" s="139" t="s">
        <v>114</v>
      </c>
      <c r="C55" s="139" t="s">
        <v>2137</v>
      </c>
      <c r="D55" s="139" t="s">
        <v>517</v>
      </c>
      <c r="E55" s="139" t="s">
        <v>37</v>
      </c>
      <c r="F55" s="139">
        <v>88.3</v>
      </c>
      <c r="G55" s="139">
        <v>5.27</v>
      </c>
      <c r="H55" s="320">
        <v>465.34</v>
      </c>
      <c r="I55" s="320">
        <v>6.38</v>
      </c>
      <c r="J55" s="139">
        <v>563.35</v>
      </c>
      <c r="K55">
        <f>SUMIF($A$2:$A$429,A55,$J$2:$J$429)</f>
        <v>15350.27</v>
      </c>
      <c r="L55" s="141">
        <f t="shared" si="0"/>
        <v>2.6461270031518411E-4</v>
      </c>
      <c r="M55" s="141">
        <f t="shared" si="1"/>
        <v>0.65273720548743808</v>
      </c>
    </row>
    <row r="56" spans="1:13" x14ac:dyDescent="0.25">
      <c r="A56" s="139" t="s">
        <v>516</v>
      </c>
      <c r="B56" s="139" t="s">
        <v>114</v>
      </c>
      <c r="C56" s="139" t="s">
        <v>2137</v>
      </c>
      <c r="D56" s="139" t="s">
        <v>517</v>
      </c>
      <c r="E56" s="139" t="s">
        <v>37</v>
      </c>
      <c r="F56" s="139">
        <v>241.8</v>
      </c>
      <c r="G56" s="139">
        <v>5.27</v>
      </c>
      <c r="H56" s="320">
        <v>1274.29</v>
      </c>
      <c r="I56" s="320">
        <v>6.38</v>
      </c>
      <c r="J56" s="139">
        <v>1542.68</v>
      </c>
      <c r="K56">
        <f>SUMIF($A$2:$A$429,A56,$J$2:$J$429)</f>
        <v>15350.27</v>
      </c>
      <c r="L56" s="141">
        <f t="shared" si="0"/>
        <v>7.2461652706528495E-4</v>
      </c>
      <c r="M56" s="141">
        <f t="shared" si="1"/>
        <v>0.65346182201450331</v>
      </c>
    </row>
    <row r="57" spans="1:13" x14ac:dyDescent="0.25">
      <c r="A57" s="140" t="s">
        <v>516</v>
      </c>
      <c r="B57" s="140" t="s">
        <v>114</v>
      </c>
      <c r="C57" s="140" t="s">
        <v>2137</v>
      </c>
      <c r="D57" s="140" t="s">
        <v>517</v>
      </c>
      <c r="E57" s="140" t="s">
        <v>37</v>
      </c>
      <c r="F57" s="140">
        <v>882</v>
      </c>
      <c r="G57" s="140">
        <v>5.27</v>
      </c>
      <c r="H57" s="140">
        <v>4648.1400000000003</v>
      </c>
      <c r="I57" s="140">
        <v>6.38</v>
      </c>
      <c r="J57" s="140">
        <v>5627.16</v>
      </c>
      <c r="K57">
        <f>SUMIF($A$2:$A$429,A57,$J$2:$J$429)</f>
        <v>15350.27</v>
      </c>
      <c r="L57" s="141">
        <f t="shared" si="0"/>
        <v>2.6431490240624682E-3</v>
      </c>
      <c r="M57" s="141">
        <f t="shared" si="1"/>
        <v>0.6561049710385658</v>
      </c>
    </row>
    <row r="58" spans="1:13" x14ac:dyDescent="0.25">
      <c r="A58" s="140" t="s">
        <v>516</v>
      </c>
      <c r="B58" s="140" t="s">
        <v>114</v>
      </c>
      <c r="C58" s="140" t="s">
        <v>2137</v>
      </c>
      <c r="D58" s="140" t="s">
        <v>517</v>
      </c>
      <c r="E58" s="140" t="s">
        <v>37</v>
      </c>
      <c r="F58" s="140">
        <v>1173.5999999999999</v>
      </c>
      <c r="G58" s="140">
        <v>5.27</v>
      </c>
      <c r="H58" s="140">
        <v>6184.87</v>
      </c>
      <c r="I58" s="140">
        <v>6.38</v>
      </c>
      <c r="J58" s="140">
        <v>7487.57</v>
      </c>
      <c r="K58">
        <f>SUMIF($A$2:$A$429,A58,$J$2:$J$429)</f>
        <v>15350.27</v>
      </c>
      <c r="L58" s="141">
        <f t="shared" si="0"/>
        <v>3.5170073959331907E-3</v>
      </c>
      <c r="M58" s="141">
        <f t="shared" si="1"/>
        <v>0.65962197843449899</v>
      </c>
    </row>
    <row r="59" spans="1:13" x14ac:dyDescent="0.25">
      <c r="A59" s="139" t="s">
        <v>49</v>
      </c>
      <c r="B59" s="139" t="s">
        <v>116</v>
      </c>
      <c r="C59" s="139" t="s">
        <v>2146</v>
      </c>
      <c r="D59" s="139" t="s">
        <v>50</v>
      </c>
      <c r="E59" s="139" t="s">
        <v>38</v>
      </c>
      <c r="F59" s="139">
        <v>20</v>
      </c>
      <c r="G59" s="139">
        <v>117.21</v>
      </c>
      <c r="H59" s="320">
        <v>2344.1999999999998</v>
      </c>
      <c r="I59" s="320">
        <v>141.83000000000001</v>
      </c>
      <c r="J59" s="139">
        <v>2836.6</v>
      </c>
      <c r="K59">
        <f>SUMIF($A$2:$A$429,A59,$J$2:$J$429)</f>
        <v>15317.640000000001</v>
      </c>
      <c r="L59" s="141">
        <f t="shared" si="0"/>
        <v>1.3323873004598406E-3</v>
      </c>
      <c r="M59" s="141">
        <f t="shared" si="1"/>
        <v>0.6609543657349588</v>
      </c>
    </row>
    <row r="60" spans="1:13" x14ac:dyDescent="0.25">
      <c r="A60" s="140" t="s">
        <v>49</v>
      </c>
      <c r="B60" s="140" t="s">
        <v>116</v>
      </c>
      <c r="C60" s="140" t="s">
        <v>2146</v>
      </c>
      <c r="D60" s="140" t="s">
        <v>50</v>
      </c>
      <c r="E60" s="140" t="s">
        <v>38</v>
      </c>
      <c r="F60" s="140">
        <v>88</v>
      </c>
      <c r="G60" s="140">
        <v>117.21</v>
      </c>
      <c r="H60" s="321">
        <v>10314.48</v>
      </c>
      <c r="I60" s="321">
        <v>141.83000000000001</v>
      </c>
      <c r="J60" s="140">
        <v>12481.04</v>
      </c>
      <c r="K60">
        <f>SUMIF($A$2:$A$429,A60,$J$2:$J$429)</f>
        <v>15317.640000000001</v>
      </c>
      <c r="L60" s="141">
        <f t="shared" si="0"/>
        <v>5.8625041220232996E-3</v>
      </c>
      <c r="M60" s="141">
        <f t="shared" si="1"/>
        <v>0.66681686985698208</v>
      </c>
    </row>
    <row r="61" spans="1:13" x14ac:dyDescent="0.25">
      <c r="A61" s="139" t="s">
        <v>1962</v>
      </c>
      <c r="B61" s="139" t="s">
        <v>116</v>
      </c>
      <c r="C61" s="139" t="s">
        <v>2146</v>
      </c>
      <c r="D61" s="139" t="s">
        <v>1964</v>
      </c>
      <c r="E61" s="139" t="s">
        <v>56</v>
      </c>
      <c r="F61" s="139">
        <v>8</v>
      </c>
      <c r="G61" s="139">
        <v>1563.31</v>
      </c>
      <c r="H61" s="320">
        <v>12506.48</v>
      </c>
      <c r="I61" s="320">
        <v>1891.61</v>
      </c>
      <c r="J61" s="139">
        <v>15132.88</v>
      </c>
      <c r="K61">
        <f>SUMIF($A$2:$A$429,A61,$J$2:$J$429)</f>
        <v>15132.88</v>
      </c>
      <c r="L61" s="141">
        <f t="shared" si="0"/>
        <v>7.1081072873802132E-3</v>
      </c>
      <c r="M61" s="141">
        <f t="shared" si="1"/>
        <v>0.67392497714436228</v>
      </c>
    </row>
    <row r="62" spans="1:13" x14ac:dyDescent="0.25">
      <c r="A62" s="139" t="s">
        <v>877</v>
      </c>
      <c r="B62" s="139" t="s">
        <v>114</v>
      </c>
      <c r="C62" s="139" t="s">
        <v>2137</v>
      </c>
      <c r="D62" s="139" t="s">
        <v>878</v>
      </c>
      <c r="E62" s="139" t="s">
        <v>40</v>
      </c>
      <c r="F62" s="139">
        <v>111.1</v>
      </c>
      <c r="G62" s="139">
        <v>109.21</v>
      </c>
      <c r="H62" s="320">
        <v>12133.23</v>
      </c>
      <c r="I62" s="320">
        <v>132.15</v>
      </c>
      <c r="J62" s="139">
        <v>14681.87</v>
      </c>
      <c r="K62">
        <f>SUMIF($A$2:$A$429,A62,$J$2:$J$429)</f>
        <v>14681.87</v>
      </c>
      <c r="L62" s="141">
        <f t="shared" si="0"/>
        <v>6.8962621219073265E-3</v>
      </c>
      <c r="M62" s="141">
        <f t="shared" si="1"/>
        <v>0.68082123926626958</v>
      </c>
    </row>
    <row r="63" spans="1:13" x14ac:dyDescent="0.25">
      <c r="A63" s="139" t="s">
        <v>475</v>
      </c>
      <c r="B63" s="139" t="s">
        <v>116</v>
      </c>
      <c r="C63" s="139" t="s">
        <v>2146</v>
      </c>
      <c r="D63" s="139" t="s">
        <v>476</v>
      </c>
      <c r="E63" s="139" t="s">
        <v>37</v>
      </c>
      <c r="F63" s="139">
        <v>25.9</v>
      </c>
      <c r="G63" s="139">
        <v>109.22</v>
      </c>
      <c r="H63" s="320">
        <v>2828.8</v>
      </c>
      <c r="I63" s="320">
        <v>132.16</v>
      </c>
      <c r="J63" s="139">
        <v>3422.94</v>
      </c>
      <c r="K63">
        <f>SUMIF($A$2:$A$429,A63,$J$2:$J$429)</f>
        <v>14524.380000000001</v>
      </c>
      <c r="L63" s="141">
        <f t="shared" si="0"/>
        <v>1.6077986978199278E-3</v>
      </c>
      <c r="M63" s="141">
        <f t="shared" si="1"/>
        <v>0.68242903796408949</v>
      </c>
    </row>
    <row r="64" spans="1:13" x14ac:dyDescent="0.25">
      <c r="A64" s="140" t="s">
        <v>475</v>
      </c>
      <c r="B64" s="140" t="s">
        <v>116</v>
      </c>
      <c r="C64" s="140" t="s">
        <v>2146</v>
      </c>
      <c r="D64" s="140" t="s">
        <v>476</v>
      </c>
      <c r="E64" s="140" t="s">
        <v>37</v>
      </c>
      <c r="F64" s="140">
        <v>84</v>
      </c>
      <c r="G64" s="140">
        <v>109.22</v>
      </c>
      <c r="H64" s="140">
        <v>9174.48</v>
      </c>
      <c r="I64" s="140">
        <v>132.16</v>
      </c>
      <c r="J64" s="140">
        <v>11101.44</v>
      </c>
      <c r="K64">
        <f>SUMIF($A$2:$A$429,A64,$J$2:$J$429)</f>
        <v>14524.380000000001</v>
      </c>
      <c r="L64" s="141">
        <f t="shared" si="0"/>
        <v>5.2144883567710977E-3</v>
      </c>
      <c r="M64" s="141">
        <f t="shared" si="1"/>
        <v>0.68764352632086057</v>
      </c>
    </row>
    <row r="65" spans="1:13" x14ac:dyDescent="0.25">
      <c r="A65" s="139" t="s">
        <v>518</v>
      </c>
      <c r="B65" s="139" t="s">
        <v>114</v>
      </c>
      <c r="C65" s="139" t="s">
        <v>2137</v>
      </c>
      <c r="D65" s="139" t="s">
        <v>519</v>
      </c>
      <c r="E65" s="139" t="s">
        <v>37</v>
      </c>
      <c r="F65" s="139">
        <v>75.5</v>
      </c>
      <c r="G65" s="139">
        <v>18.54</v>
      </c>
      <c r="H65" s="320">
        <v>1399.77</v>
      </c>
      <c r="I65" s="320">
        <v>22.43</v>
      </c>
      <c r="J65" s="139">
        <v>1693.47</v>
      </c>
      <c r="K65">
        <f>SUMIF($A$2:$A$429,A65,$J$2:$J$429)</f>
        <v>14075.279999999999</v>
      </c>
      <c r="L65" s="141">
        <f t="shared" si="0"/>
        <v>7.9544451868776935E-4</v>
      </c>
      <c r="M65" s="141">
        <f t="shared" si="1"/>
        <v>0.6884389708395483</v>
      </c>
    </row>
    <row r="66" spans="1:13" x14ac:dyDescent="0.25">
      <c r="A66" s="140" t="s">
        <v>518</v>
      </c>
      <c r="B66" s="140" t="s">
        <v>114</v>
      </c>
      <c r="C66" s="140" t="s">
        <v>2137</v>
      </c>
      <c r="D66" s="140" t="s">
        <v>519</v>
      </c>
      <c r="E66" s="140" t="s">
        <v>37</v>
      </c>
      <c r="F66" s="140">
        <v>552.02</v>
      </c>
      <c r="G66" s="140">
        <v>18.54</v>
      </c>
      <c r="H66" s="140">
        <v>10234.450000000001</v>
      </c>
      <c r="I66" s="140">
        <v>22.43</v>
      </c>
      <c r="J66" s="140">
        <v>12381.81</v>
      </c>
      <c r="K66">
        <f>SUMIF($A$2:$A$429,A66,$J$2:$J$429)</f>
        <v>14075.279999999999</v>
      </c>
      <c r="L66" s="141">
        <f t="shared" si="0"/>
        <v>5.8158945218595003E-3</v>
      </c>
      <c r="M66" s="141">
        <f t="shared" si="1"/>
        <v>0.69425486536140779</v>
      </c>
    </row>
    <row r="67" spans="1:13" x14ac:dyDescent="0.25">
      <c r="A67" s="140" t="s">
        <v>429</v>
      </c>
      <c r="B67" s="140" t="s">
        <v>114</v>
      </c>
      <c r="C67" s="140" t="s">
        <v>2137</v>
      </c>
      <c r="D67" s="140" t="s">
        <v>430</v>
      </c>
      <c r="E67" s="140" t="s">
        <v>35</v>
      </c>
      <c r="F67" s="140">
        <v>1</v>
      </c>
      <c r="G67" s="140">
        <v>1488.39</v>
      </c>
      <c r="H67" s="140">
        <v>1488.39</v>
      </c>
      <c r="I67" s="140">
        <v>1800.95</v>
      </c>
      <c r="J67" s="140">
        <v>1800.95</v>
      </c>
      <c r="K67">
        <f>SUMIF($A$2:$A$429,A67,$J$2:$J$429)</f>
        <v>12606.650000000001</v>
      </c>
      <c r="L67" s="141">
        <f t="shared" ref="L67:L130" si="2">J67/$J$430</f>
        <v>8.4592924937007346E-4</v>
      </c>
      <c r="M67" s="141">
        <f t="shared" si="1"/>
        <v>0.69510079461077789</v>
      </c>
    </row>
    <row r="68" spans="1:13" x14ac:dyDescent="0.25">
      <c r="A68" s="139" t="s">
        <v>429</v>
      </c>
      <c r="B68" s="139" t="s">
        <v>114</v>
      </c>
      <c r="C68" s="139" t="s">
        <v>2137</v>
      </c>
      <c r="D68" s="139" t="s">
        <v>430</v>
      </c>
      <c r="E68" s="139" t="s">
        <v>35</v>
      </c>
      <c r="F68" s="139">
        <v>6</v>
      </c>
      <c r="G68" s="139">
        <v>1488.39</v>
      </c>
      <c r="H68" s="320">
        <v>8930.34</v>
      </c>
      <c r="I68" s="320">
        <v>1800.95</v>
      </c>
      <c r="J68" s="139">
        <v>10805.7</v>
      </c>
      <c r="K68">
        <f>SUMIF($A$2:$A$429,A68,$J$2:$J$429)</f>
        <v>12606.650000000001</v>
      </c>
      <c r="L68" s="141">
        <f t="shared" si="2"/>
        <v>5.0755754962204403E-3</v>
      </c>
      <c r="M68" s="141">
        <f t="shared" ref="M68:M131" si="3">L68+M67</f>
        <v>0.70017637010699829</v>
      </c>
    </row>
    <row r="69" spans="1:13" x14ac:dyDescent="0.25">
      <c r="A69" s="139" t="s">
        <v>522</v>
      </c>
      <c r="B69" s="139" t="s">
        <v>114</v>
      </c>
      <c r="C69" s="139" t="s">
        <v>2137</v>
      </c>
      <c r="D69" s="139" t="s">
        <v>523</v>
      </c>
      <c r="E69" s="139" t="s">
        <v>37</v>
      </c>
      <c r="F69" s="139">
        <v>75.5</v>
      </c>
      <c r="G69" s="139">
        <v>40.96</v>
      </c>
      <c r="H69" s="320">
        <v>3092.48</v>
      </c>
      <c r="I69" s="320">
        <v>49.56</v>
      </c>
      <c r="J69" s="139">
        <v>3741.78</v>
      </c>
      <c r="K69">
        <f>SUMIF($A$2:$A$429,A69,$J$2:$J$429)</f>
        <v>11968.74</v>
      </c>
      <c r="L69" s="141">
        <f t="shared" si="2"/>
        <v>1.7575619238224011E-3</v>
      </c>
      <c r="M69" s="141">
        <f t="shared" si="3"/>
        <v>0.70193393203082066</v>
      </c>
    </row>
    <row r="70" spans="1:13" x14ac:dyDescent="0.25">
      <c r="A70" s="140" t="s">
        <v>522</v>
      </c>
      <c r="B70" s="140" t="s">
        <v>114</v>
      </c>
      <c r="C70" s="140" t="s">
        <v>2137</v>
      </c>
      <c r="D70" s="140" t="s">
        <v>523</v>
      </c>
      <c r="E70" s="140" t="s">
        <v>37</v>
      </c>
      <c r="F70" s="140">
        <v>166</v>
      </c>
      <c r="G70" s="140">
        <v>40.96</v>
      </c>
      <c r="H70" s="140">
        <v>6799.36</v>
      </c>
      <c r="I70" s="140">
        <v>49.56</v>
      </c>
      <c r="J70" s="140">
        <v>8226.9599999999991</v>
      </c>
      <c r="K70">
        <f>SUMIF($A$2:$A$429,A70,$J$2:$J$429)</f>
        <v>11968.74</v>
      </c>
      <c r="L70" s="141">
        <f t="shared" si="2"/>
        <v>3.8643083358214378E-3</v>
      </c>
      <c r="M70" s="141">
        <f t="shared" si="3"/>
        <v>0.70579824036664207</v>
      </c>
    </row>
    <row r="71" spans="1:13" x14ac:dyDescent="0.25">
      <c r="A71" s="139" t="s">
        <v>906</v>
      </c>
      <c r="B71" s="139" t="s">
        <v>114</v>
      </c>
      <c r="C71" s="139" t="s">
        <v>2137</v>
      </c>
      <c r="D71" s="139" t="s">
        <v>907</v>
      </c>
      <c r="E71" s="139" t="s">
        <v>35</v>
      </c>
      <c r="F71" s="139">
        <v>4</v>
      </c>
      <c r="G71" s="139">
        <v>2420.36</v>
      </c>
      <c r="H71" s="320">
        <v>9681.44</v>
      </c>
      <c r="I71" s="320">
        <v>2928.63</v>
      </c>
      <c r="J71" s="139">
        <v>11714.52</v>
      </c>
      <c r="K71">
        <f>SUMIF($A$2:$A$429,A71,$J$2:$J$429)</f>
        <v>11714.52</v>
      </c>
      <c r="L71" s="141">
        <f t="shared" si="2"/>
        <v>5.5024598741390445E-3</v>
      </c>
      <c r="M71" s="141">
        <f t="shared" si="3"/>
        <v>0.71130070024078107</v>
      </c>
    </row>
    <row r="72" spans="1:13" x14ac:dyDescent="0.25">
      <c r="A72" s="140" t="s">
        <v>1674</v>
      </c>
      <c r="B72" s="140" t="s">
        <v>116</v>
      </c>
      <c r="C72" s="140" t="s">
        <v>2146</v>
      </c>
      <c r="D72" s="140" t="s">
        <v>1675</v>
      </c>
      <c r="E72" s="140" t="s">
        <v>37</v>
      </c>
      <c r="F72" s="140">
        <v>19.739999999999998</v>
      </c>
      <c r="G72" s="140">
        <v>483.98</v>
      </c>
      <c r="H72" s="140">
        <v>9553.77</v>
      </c>
      <c r="I72" s="140">
        <v>585.62</v>
      </c>
      <c r="J72" s="140">
        <v>11560.14</v>
      </c>
      <c r="K72">
        <f>SUMIF($A$2:$A$429,A72,$J$2:$J$429)</f>
        <v>11560.14</v>
      </c>
      <c r="L72" s="141">
        <f t="shared" si="2"/>
        <v>5.4299456136000217E-3</v>
      </c>
      <c r="M72" s="141">
        <f t="shared" si="3"/>
        <v>0.71673064585438107</v>
      </c>
    </row>
    <row r="73" spans="1:13" x14ac:dyDescent="0.25">
      <c r="A73" s="139" t="s">
        <v>684</v>
      </c>
      <c r="B73" s="139" t="s">
        <v>116</v>
      </c>
      <c r="C73" s="139" t="s">
        <v>2146</v>
      </c>
      <c r="D73" s="139" t="s">
        <v>685</v>
      </c>
      <c r="E73" s="139" t="s">
        <v>35</v>
      </c>
      <c r="F73" s="139">
        <v>35</v>
      </c>
      <c r="G73" s="139">
        <v>268.01</v>
      </c>
      <c r="H73" s="320">
        <v>9380.35</v>
      </c>
      <c r="I73" s="320">
        <v>324.29000000000002</v>
      </c>
      <c r="J73" s="139">
        <v>11350.15</v>
      </c>
      <c r="K73">
        <f>SUMIF($A$2:$A$429,A73,$J$2:$J$429)</f>
        <v>11350.15</v>
      </c>
      <c r="L73" s="141">
        <f t="shared" si="2"/>
        <v>5.3313106248023198E-3</v>
      </c>
      <c r="M73" s="141">
        <f t="shared" si="3"/>
        <v>0.72206195647918336</v>
      </c>
    </row>
    <row r="74" spans="1:13" x14ac:dyDescent="0.25">
      <c r="A74" s="140" t="s">
        <v>455</v>
      </c>
      <c r="B74" s="140" t="s">
        <v>114</v>
      </c>
      <c r="C74" s="140" t="s">
        <v>2137</v>
      </c>
      <c r="D74" s="140" t="s">
        <v>456</v>
      </c>
      <c r="E74" s="140" t="s">
        <v>38</v>
      </c>
      <c r="F74" s="140">
        <v>1.61</v>
      </c>
      <c r="G74" s="140">
        <v>636.58000000000004</v>
      </c>
      <c r="H74" s="140">
        <v>1024.8900000000001</v>
      </c>
      <c r="I74" s="140">
        <v>770.26</v>
      </c>
      <c r="J74" s="140">
        <v>1240.1199999999999</v>
      </c>
      <c r="K74">
        <f>SUMIF($A$2:$A$429,A74,$J$2:$J$429)</f>
        <v>11076.34</v>
      </c>
      <c r="L74" s="141">
        <f t="shared" si="2"/>
        <v>5.8250022528599647E-4</v>
      </c>
      <c r="M74" s="141">
        <f t="shared" si="3"/>
        <v>0.72264445670446931</v>
      </c>
    </row>
    <row r="75" spans="1:13" x14ac:dyDescent="0.25">
      <c r="A75" s="139" t="s">
        <v>455</v>
      </c>
      <c r="B75" s="139" t="s">
        <v>114</v>
      </c>
      <c r="C75" s="139" t="s">
        <v>2137</v>
      </c>
      <c r="D75" s="139" t="s">
        <v>456</v>
      </c>
      <c r="E75" s="139" t="s">
        <v>38</v>
      </c>
      <c r="F75" s="139">
        <v>12.77</v>
      </c>
      <c r="G75" s="139">
        <v>636.58000000000004</v>
      </c>
      <c r="H75" s="320">
        <v>8129.13</v>
      </c>
      <c r="I75" s="320">
        <v>770.26</v>
      </c>
      <c r="J75" s="139">
        <v>9836.2199999999993</v>
      </c>
      <c r="K75">
        <f>SUMIF($A$2:$A$429,A75,$J$2:$J$429)</f>
        <v>11076.34</v>
      </c>
      <c r="L75" s="141">
        <f t="shared" si="2"/>
        <v>4.6201983404530397E-3</v>
      </c>
      <c r="M75" s="141">
        <f t="shared" si="3"/>
        <v>0.72726465504492233</v>
      </c>
    </row>
    <row r="76" spans="1:13" x14ac:dyDescent="0.25">
      <c r="A76" s="139" t="s">
        <v>545</v>
      </c>
      <c r="B76" s="139" t="s">
        <v>114</v>
      </c>
      <c r="C76" s="139" t="s">
        <v>2137</v>
      </c>
      <c r="D76" s="139" t="s">
        <v>546</v>
      </c>
      <c r="E76" s="139" t="s">
        <v>37</v>
      </c>
      <c r="F76" s="139">
        <v>63.7</v>
      </c>
      <c r="G76" s="139">
        <v>67.989999999999995</v>
      </c>
      <c r="H76" s="320">
        <v>4330.96</v>
      </c>
      <c r="I76" s="320">
        <v>82.27</v>
      </c>
      <c r="J76" s="139">
        <v>5240.6000000000004</v>
      </c>
      <c r="K76">
        <f>SUMIF($A$2:$A$429,A76,$J$2:$J$429)</f>
        <v>10629.29</v>
      </c>
      <c r="L76" s="141">
        <f t="shared" si="2"/>
        <v>2.4615768479129387E-3</v>
      </c>
      <c r="M76" s="141">
        <f t="shared" si="3"/>
        <v>0.72972623189283525</v>
      </c>
    </row>
    <row r="77" spans="1:13" x14ac:dyDescent="0.25">
      <c r="A77" s="140" t="s">
        <v>545</v>
      </c>
      <c r="B77" s="140" t="s">
        <v>114</v>
      </c>
      <c r="C77" s="140" t="s">
        <v>2137</v>
      </c>
      <c r="D77" s="140" t="s">
        <v>546</v>
      </c>
      <c r="E77" s="140" t="s">
        <v>37</v>
      </c>
      <c r="F77" s="140">
        <v>65.5</v>
      </c>
      <c r="G77" s="140">
        <v>67.989999999999995</v>
      </c>
      <c r="H77" s="140">
        <v>4453.3500000000004</v>
      </c>
      <c r="I77" s="140">
        <v>82.27</v>
      </c>
      <c r="J77" s="140">
        <v>5388.69</v>
      </c>
      <c r="K77">
        <f>SUMIF($A$2:$A$429,A77,$J$2:$J$429)</f>
        <v>10629.29</v>
      </c>
      <c r="L77" s="141">
        <f t="shared" si="2"/>
        <v>2.5311366150020938E-3</v>
      </c>
      <c r="M77" s="141">
        <f t="shared" si="3"/>
        <v>0.73225736850783729</v>
      </c>
    </row>
    <row r="78" spans="1:13" x14ac:dyDescent="0.25">
      <c r="A78" s="139" t="s">
        <v>533</v>
      </c>
      <c r="B78" s="139" t="s">
        <v>114</v>
      </c>
      <c r="C78" s="139" t="s">
        <v>2137</v>
      </c>
      <c r="D78" s="139" t="s">
        <v>534</v>
      </c>
      <c r="E78" s="139" t="s">
        <v>37</v>
      </c>
      <c r="F78" s="139">
        <v>16.079999999999998</v>
      </c>
      <c r="G78" s="139">
        <v>34.9</v>
      </c>
      <c r="H78" s="320">
        <v>561.19000000000005</v>
      </c>
      <c r="I78" s="320">
        <v>42.23</v>
      </c>
      <c r="J78" s="139">
        <v>679.06</v>
      </c>
      <c r="K78">
        <f>SUMIF($A$2:$A$429,A78,$J$2:$J$429)</f>
        <v>10402.519999999999</v>
      </c>
      <c r="L78" s="141">
        <f t="shared" si="2"/>
        <v>3.1896316726019155E-4</v>
      </c>
      <c r="M78" s="141">
        <f t="shared" si="3"/>
        <v>0.7325763316750975</v>
      </c>
    </row>
    <row r="79" spans="1:13" x14ac:dyDescent="0.25">
      <c r="A79" s="140" t="s">
        <v>533</v>
      </c>
      <c r="B79" s="140" t="s">
        <v>114</v>
      </c>
      <c r="C79" s="140" t="s">
        <v>2137</v>
      </c>
      <c r="D79" s="140" t="s">
        <v>534</v>
      </c>
      <c r="E79" s="140" t="s">
        <v>37</v>
      </c>
      <c r="F79" s="140">
        <v>230.25</v>
      </c>
      <c r="G79" s="140">
        <v>34.9</v>
      </c>
      <c r="H79" s="140">
        <v>8035.73</v>
      </c>
      <c r="I79" s="140">
        <v>42.23</v>
      </c>
      <c r="J79" s="140">
        <v>9723.4599999999991</v>
      </c>
      <c r="K79">
        <f>SUMIF($A$2:$A$429,A79,$J$2:$J$429)</f>
        <v>10402.519999999999</v>
      </c>
      <c r="L79" s="141">
        <f t="shared" si="2"/>
        <v>4.5672335262388923E-3</v>
      </c>
      <c r="M79" s="141">
        <f t="shared" si="3"/>
        <v>0.73714356520133639</v>
      </c>
    </row>
    <row r="80" spans="1:13" x14ac:dyDescent="0.25">
      <c r="A80" s="140" t="s">
        <v>1653</v>
      </c>
      <c r="B80" s="140" t="s">
        <v>116</v>
      </c>
      <c r="C80" s="140" t="s">
        <v>2146</v>
      </c>
      <c r="D80" s="140" t="s">
        <v>1654</v>
      </c>
      <c r="E80" s="140" t="s">
        <v>35</v>
      </c>
      <c r="F80" s="140">
        <v>1</v>
      </c>
      <c r="G80" s="140">
        <v>8356.7900000000009</v>
      </c>
      <c r="H80" s="140">
        <v>8356.7900000000009</v>
      </c>
      <c r="I80" s="140">
        <v>10111.709999999999</v>
      </c>
      <c r="J80" s="140">
        <v>10111.709999999999</v>
      </c>
      <c r="K80">
        <f>SUMIF($A$2:$A$429,A80,$J$2:$J$429)</f>
        <v>10111.709999999999</v>
      </c>
      <c r="L80" s="141">
        <f t="shared" si="2"/>
        <v>4.7495995170037282E-3</v>
      </c>
      <c r="M80" s="141">
        <f t="shared" si="3"/>
        <v>0.7418931647183401</v>
      </c>
    </row>
    <row r="81" spans="1:13" x14ac:dyDescent="0.25">
      <c r="A81" s="140" t="s">
        <v>451</v>
      </c>
      <c r="B81" s="140" t="s">
        <v>114</v>
      </c>
      <c r="C81" s="140" t="s">
        <v>2137</v>
      </c>
      <c r="D81" s="140" t="s">
        <v>452</v>
      </c>
      <c r="E81" s="140" t="s">
        <v>37</v>
      </c>
      <c r="F81" s="140">
        <v>7.25</v>
      </c>
      <c r="G81" s="140">
        <v>79.599999999999994</v>
      </c>
      <c r="H81" s="140">
        <v>577.1</v>
      </c>
      <c r="I81" s="140">
        <v>96.32</v>
      </c>
      <c r="J81" s="140">
        <v>698.32</v>
      </c>
      <c r="K81">
        <f>SUMIF($A$2:$A$429,A81,$J$2:$J$429)</f>
        <v>10109.75</v>
      </c>
      <c r="L81" s="141">
        <f t="shared" si="2"/>
        <v>3.2800983559793978E-4</v>
      </c>
      <c r="M81" s="141">
        <f t="shared" si="3"/>
        <v>0.74222117455393799</v>
      </c>
    </row>
    <row r="82" spans="1:13" x14ac:dyDescent="0.25">
      <c r="A82" s="139" t="s">
        <v>451</v>
      </c>
      <c r="B82" s="139" t="s">
        <v>114</v>
      </c>
      <c r="C82" s="139" t="s">
        <v>2137</v>
      </c>
      <c r="D82" s="139" t="s">
        <v>452</v>
      </c>
      <c r="E82" s="139" t="s">
        <v>37</v>
      </c>
      <c r="F82" s="139">
        <v>97.71</v>
      </c>
      <c r="G82" s="139">
        <v>79.599999999999994</v>
      </c>
      <c r="H82" s="320">
        <v>7777.72</v>
      </c>
      <c r="I82" s="320">
        <v>96.32</v>
      </c>
      <c r="J82" s="139">
        <v>9411.43</v>
      </c>
      <c r="K82">
        <f>SUMIF($A$2:$A$429,A82,$J$2:$J$429)</f>
        <v>10109.75</v>
      </c>
      <c r="L82" s="141">
        <f t="shared" si="2"/>
        <v>4.4206690443371497E-3</v>
      </c>
      <c r="M82" s="141">
        <f t="shared" si="3"/>
        <v>0.74664184359827512</v>
      </c>
    </row>
    <row r="83" spans="1:13" x14ac:dyDescent="0.25">
      <c r="A83" s="139" t="s">
        <v>170</v>
      </c>
      <c r="B83" s="139" t="s">
        <v>117</v>
      </c>
      <c r="C83" s="139" t="s">
        <v>2137</v>
      </c>
      <c r="D83" s="139" t="s">
        <v>171</v>
      </c>
      <c r="E83" s="139" t="s">
        <v>35</v>
      </c>
      <c r="F83" s="139">
        <v>1</v>
      </c>
      <c r="G83" s="139">
        <v>8308.43</v>
      </c>
      <c r="H83" s="320">
        <v>8308.43</v>
      </c>
      <c r="I83" s="320">
        <v>10053.200000000001</v>
      </c>
      <c r="J83" s="139">
        <v>10053.200000000001</v>
      </c>
      <c r="K83">
        <f>SUMIF($A$2:$A$429,A83,$J$2:$J$429)</f>
        <v>10053.200000000001</v>
      </c>
      <c r="L83" s="141">
        <f t="shared" si="2"/>
        <v>4.7221166216536948E-3</v>
      </c>
      <c r="M83" s="141">
        <f t="shared" si="3"/>
        <v>0.75136396021992879</v>
      </c>
    </row>
    <row r="84" spans="1:13" x14ac:dyDescent="0.25">
      <c r="A84" s="139" t="s">
        <v>565</v>
      </c>
      <c r="B84" s="139" t="s">
        <v>116</v>
      </c>
      <c r="C84" s="139" t="s">
        <v>2146</v>
      </c>
      <c r="D84" s="139" t="s">
        <v>566</v>
      </c>
      <c r="E84" s="139" t="s">
        <v>1940</v>
      </c>
      <c r="F84" s="139">
        <v>300</v>
      </c>
      <c r="G84" s="139">
        <v>27.4</v>
      </c>
      <c r="H84" s="320">
        <v>8220</v>
      </c>
      <c r="I84" s="320">
        <v>33.159999999999997</v>
      </c>
      <c r="J84" s="139">
        <v>9948</v>
      </c>
      <c r="K84">
        <f>SUMIF($A$2:$A$429,A84,$J$2:$J$429)</f>
        <v>9948</v>
      </c>
      <c r="L84" s="141">
        <f t="shared" si="2"/>
        <v>4.6727028361328686E-3</v>
      </c>
      <c r="M84" s="141">
        <f t="shared" si="3"/>
        <v>0.75603666305606165</v>
      </c>
    </row>
    <row r="85" spans="1:13" x14ac:dyDescent="0.25">
      <c r="A85" s="139" t="s">
        <v>1963</v>
      </c>
      <c r="B85" s="139" t="s">
        <v>116</v>
      </c>
      <c r="C85" s="139" t="s">
        <v>2146</v>
      </c>
      <c r="D85" s="139" t="s">
        <v>1965</v>
      </c>
      <c r="E85" s="139" t="s">
        <v>56</v>
      </c>
      <c r="F85" s="139">
        <v>8</v>
      </c>
      <c r="G85" s="139">
        <v>1019.25</v>
      </c>
      <c r="H85" s="320">
        <v>8154</v>
      </c>
      <c r="I85" s="320">
        <v>1233.29</v>
      </c>
      <c r="J85" s="139">
        <v>9866.32</v>
      </c>
      <c r="K85">
        <f>SUMIF($A$2:$A$429,A85,$J$2:$J$429)</f>
        <v>9866.32</v>
      </c>
      <c r="L85" s="141">
        <f t="shared" si="2"/>
        <v>4.6343366954357101E-3</v>
      </c>
      <c r="M85" s="141">
        <f t="shared" si="3"/>
        <v>0.76067099975149732</v>
      </c>
    </row>
    <row r="86" spans="1:13" x14ac:dyDescent="0.25">
      <c r="A86" s="139" t="s">
        <v>536</v>
      </c>
      <c r="B86" s="139" t="s">
        <v>118</v>
      </c>
      <c r="C86" s="139" t="s">
        <v>1956</v>
      </c>
      <c r="D86" s="139" t="s">
        <v>537</v>
      </c>
      <c r="E86" s="139" t="s">
        <v>40</v>
      </c>
      <c r="F86" s="139">
        <v>82.3</v>
      </c>
      <c r="G86" s="139">
        <v>21.31</v>
      </c>
      <c r="H86" s="320">
        <v>1753.81</v>
      </c>
      <c r="I86" s="320">
        <v>25.79</v>
      </c>
      <c r="J86" s="139">
        <v>2122.52</v>
      </c>
      <c r="K86">
        <f>SUMIF($A$2:$A$429,A86,$J$2:$J$429)</f>
        <v>9795.56</v>
      </c>
      <c r="L86" s="141">
        <f t="shared" si="2"/>
        <v>9.9697479128957951E-4</v>
      </c>
      <c r="M86" s="141">
        <f t="shared" si="3"/>
        <v>0.7616679745427869</v>
      </c>
    </row>
    <row r="87" spans="1:13" x14ac:dyDescent="0.25">
      <c r="A87" s="140" t="s">
        <v>536</v>
      </c>
      <c r="B87" s="140" t="s">
        <v>118</v>
      </c>
      <c r="C87" s="140" t="s">
        <v>1956</v>
      </c>
      <c r="D87" s="140" t="s">
        <v>537</v>
      </c>
      <c r="E87" s="140" t="s">
        <v>40</v>
      </c>
      <c r="F87" s="140">
        <v>297.52</v>
      </c>
      <c r="G87" s="140">
        <v>21.31</v>
      </c>
      <c r="H87" s="140">
        <v>6340.15</v>
      </c>
      <c r="I87" s="140">
        <v>25.79</v>
      </c>
      <c r="J87" s="140">
        <v>7673.04</v>
      </c>
      <c r="K87">
        <f>SUMIF($A$2:$A$429,A87,$J$2:$J$429)</f>
        <v>9795.56</v>
      </c>
      <c r="L87" s="141">
        <f t="shared" si="2"/>
        <v>3.6041250271171038E-3</v>
      </c>
      <c r="M87" s="141">
        <f t="shared" si="3"/>
        <v>0.76527209956990405</v>
      </c>
    </row>
    <row r="88" spans="1:13" x14ac:dyDescent="0.25">
      <c r="A88" s="139" t="s">
        <v>716</v>
      </c>
      <c r="B88" s="139" t="s">
        <v>114</v>
      </c>
      <c r="C88" s="139" t="s">
        <v>2137</v>
      </c>
      <c r="D88" s="139" t="s">
        <v>717</v>
      </c>
      <c r="E88" s="139" t="s">
        <v>40</v>
      </c>
      <c r="F88" s="139">
        <v>125</v>
      </c>
      <c r="G88" s="139">
        <v>64.59</v>
      </c>
      <c r="H88" s="320">
        <v>8073.75</v>
      </c>
      <c r="I88" s="320">
        <v>78.150000000000006</v>
      </c>
      <c r="J88" s="139">
        <v>9768.75</v>
      </c>
      <c r="K88">
        <f>SUMIF($A$2:$A$429,A88,$J$2:$J$429)</f>
        <v>9768.75</v>
      </c>
      <c r="L88" s="141">
        <f t="shared" si="2"/>
        <v>4.5885068185035141E-3</v>
      </c>
      <c r="M88" s="141">
        <f t="shared" si="3"/>
        <v>0.76986060638840759</v>
      </c>
    </row>
    <row r="89" spans="1:13" x14ac:dyDescent="0.25">
      <c r="A89" s="139" t="s">
        <v>778</v>
      </c>
      <c r="B89" s="139" t="s">
        <v>116</v>
      </c>
      <c r="C89" s="139" t="s">
        <v>2146</v>
      </c>
      <c r="D89" s="139" t="s">
        <v>779</v>
      </c>
      <c r="E89" s="139" t="s">
        <v>38</v>
      </c>
      <c r="F89" s="139">
        <v>6.9</v>
      </c>
      <c r="G89" s="139">
        <v>1156.6400000000001</v>
      </c>
      <c r="H89" s="320">
        <v>7980.82</v>
      </c>
      <c r="I89" s="320">
        <v>1399.53</v>
      </c>
      <c r="J89" s="139">
        <v>9656.76</v>
      </c>
      <c r="K89">
        <f>SUMIF($A$2:$A$429,A89,$J$2:$J$429)</f>
        <v>9656.76</v>
      </c>
      <c r="L89" s="141">
        <f t="shared" si="2"/>
        <v>4.5359036831377608E-3</v>
      </c>
      <c r="M89" s="141">
        <f t="shared" si="3"/>
        <v>0.77439651007154531</v>
      </c>
    </row>
    <row r="90" spans="1:13" x14ac:dyDescent="0.25">
      <c r="A90" s="140" t="s">
        <v>183</v>
      </c>
      <c r="B90" s="140" t="s">
        <v>114</v>
      </c>
      <c r="C90" s="140" t="s">
        <v>2137</v>
      </c>
      <c r="D90" s="140" t="s">
        <v>184</v>
      </c>
      <c r="E90" s="140" t="s">
        <v>39</v>
      </c>
      <c r="F90" s="140">
        <v>162.30000000000001</v>
      </c>
      <c r="G90" s="140">
        <v>9.1199999999999992</v>
      </c>
      <c r="H90" s="140">
        <v>1480.18</v>
      </c>
      <c r="I90" s="140">
        <v>11.04</v>
      </c>
      <c r="J90" s="140">
        <v>1791.79</v>
      </c>
      <c r="K90">
        <f>SUMIF($A$2:$A$429,A90,$J$2:$J$429)</f>
        <v>8929.15</v>
      </c>
      <c r="L90" s="141">
        <f t="shared" si="2"/>
        <v>8.4162668021255658E-4</v>
      </c>
      <c r="M90" s="141">
        <f t="shared" si="3"/>
        <v>0.7752381367517579</v>
      </c>
    </row>
    <row r="91" spans="1:13" x14ac:dyDescent="0.25">
      <c r="A91" s="139" t="s">
        <v>183</v>
      </c>
      <c r="B91" s="139" t="s">
        <v>114</v>
      </c>
      <c r="C91" s="139" t="s">
        <v>2137</v>
      </c>
      <c r="D91" s="139" t="s">
        <v>184</v>
      </c>
      <c r="E91" s="139" t="s">
        <v>39</v>
      </c>
      <c r="F91" s="139">
        <v>646.5</v>
      </c>
      <c r="G91" s="139">
        <v>9.1199999999999992</v>
      </c>
      <c r="H91" s="320">
        <v>5896.08</v>
      </c>
      <c r="I91" s="320">
        <v>11.04</v>
      </c>
      <c r="J91" s="139">
        <v>7137.36</v>
      </c>
      <c r="K91">
        <f>SUMIF($A$2:$A$429,A91,$J$2:$J$429)</f>
        <v>8929.15</v>
      </c>
      <c r="L91" s="141">
        <f t="shared" si="2"/>
        <v>3.3525092797045929E-3</v>
      </c>
      <c r="M91" s="141">
        <f t="shared" si="3"/>
        <v>0.77859064603146244</v>
      </c>
    </row>
    <row r="92" spans="1:13" x14ac:dyDescent="0.25">
      <c r="A92" s="140" t="s">
        <v>1845</v>
      </c>
      <c r="B92" s="140" t="s">
        <v>114</v>
      </c>
      <c r="C92" s="140" t="s">
        <v>2137</v>
      </c>
      <c r="D92" s="140" t="s">
        <v>1988</v>
      </c>
      <c r="E92" s="140" t="s">
        <v>37</v>
      </c>
      <c r="F92" s="140">
        <v>3.84</v>
      </c>
      <c r="G92" s="140">
        <v>608.09</v>
      </c>
      <c r="H92" s="140">
        <v>2335.0700000000002</v>
      </c>
      <c r="I92" s="140">
        <v>735.79</v>
      </c>
      <c r="J92" s="140">
        <v>2825.43</v>
      </c>
      <c r="K92">
        <f>SUMIF($A$2:$A$429,A92,$J$2:$J$429)</f>
        <v>8741.18</v>
      </c>
      <c r="L92" s="141">
        <f t="shared" si="2"/>
        <v>1.3271406085941788E-3</v>
      </c>
      <c r="M92" s="141">
        <f t="shared" si="3"/>
        <v>0.77991778664005662</v>
      </c>
    </row>
    <row r="93" spans="1:13" x14ac:dyDescent="0.25">
      <c r="A93" s="139" t="s">
        <v>1845</v>
      </c>
      <c r="B93" s="139" t="s">
        <v>114</v>
      </c>
      <c r="C93" s="139" t="s">
        <v>2137</v>
      </c>
      <c r="D93" s="139" t="s">
        <v>1988</v>
      </c>
      <c r="E93" s="139" t="s">
        <v>37</v>
      </c>
      <c r="F93" s="139">
        <v>8.0399999999999991</v>
      </c>
      <c r="G93" s="139">
        <v>608.09</v>
      </c>
      <c r="H93" s="320">
        <v>4889.04</v>
      </c>
      <c r="I93" s="320">
        <v>735.79</v>
      </c>
      <c r="J93" s="139">
        <v>5915.75</v>
      </c>
      <c r="K93">
        <f>SUMIF($A$2:$A$429,A93,$J$2:$J$429)</f>
        <v>8741.18</v>
      </c>
      <c r="L93" s="141">
        <f t="shared" si="2"/>
        <v>2.7787034381637535E-3</v>
      </c>
      <c r="M93" s="141">
        <f t="shared" si="3"/>
        <v>0.7826964900782204</v>
      </c>
    </row>
    <row r="94" spans="1:13" x14ac:dyDescent="0.25">
      <c r="A94" s="139" t="s">
        <v>823</v>
      </c>
      <c r="B94" s="139" t="s">
        <v>118</v>
      </c>
      <c r="C94" s="139" t="s">
        <v>1956</v>
      </c>
      <c r="D94" s="139" t="s">
        <v>824</v>
      </c>
      <c r="E94" s="139" t="s">
        <v>35</v>
      </c>
      <c r="F94" s="139">
        <v>32</v>
      </c>
      <c r="G94" s="139">
        <v>225.15</v>
      </c>
      <c r="H94" s="320">
        <v>7204.8</v>
      </c>
      <c r="I94" s="320">
        <v>272.43</v>
      </c>
      <c r="J94" s="139">
        <v>8717.76</v>
      </c>
      <c r="K94">
        <f>SUMIF($A$2:$A$429,A94,$J$2:$J$429)</f>
        <v>8717.76</v>
      </c>
      <c r="L94" s="141">
        <f t="shared" si="2"/>
        <v>4.094843373213277E-3</v>
      </c>
      <c r="M94" s="141">
        <f t="shared" si="3"/>
        <v>0.78679133345143371</v>
      </c>
    </row>
    <row r="95" spans="1:13" x14ac:dyDescent="0.25">
      <c r="A95" s="140" t="s">
        <v>1587</v>
      </c>
      <c r="B95" s="140" t="s">
        <v>116</v>
      </c>
      <c r="C95" s="140" t="s">
        <v>2146</v>
      </c>
      <c r="D95" s="140" t="s">
        <v>1588</v>
      </c>
      <c r="E95" s="140" t="s">
        <v>35</v>
      </c>
      <c r="F95" s="140">
        <v>9</v>
      </c>
      <c r="G95" s="140">
        <v>791.96</v>
      </c>
      <c r="H95" s="321">
        <v>7127.64</v>
      </c>
      <c r="I95" s="321">
        <v>958.27</v>
      </c>
      <c r="J95" s="140">
        <v>8624.43</v>
      </c>
      <c r="K95">
        <f>SUMIF($A$2:$A$429,A95,$J$2:$J$429)</f>
        <v>8624.43</v>
      </c>
      <c r="L95" s="141">
        <f t="shared" si="2"/>
        <v>4.0510050785111983E-3</v>
      </c>
      <c r="M95" s="141">
        <f t="shared" si="3"/>
        <v>0.7908423385299449</v>
      </c>
    </row>
    <row r="96" spans="1:13" x14ac:dyDescent="0.25">
      <c r="A96" s="139" t="s">
        <v>502</v>
      </c>
      <c r="B96" s="139" t="s">
        <v>118</v>
      </c>
      <c r="C96" s="139" t="s">
        <v>1956</v>
      </c>
      <c r="D96" s="139" t="s">
        <v>503</v>
      </c>
      <c r="E96" s="139" t="s">
        <v>40</v>
      </c>
      <c r="F96" s="139">
        <v>28.4</v>
      </c>
      <c r="G96" s="139">
        <v>112.99</v>
      </c>
      <c r="H96" s="320">
        <v>3208.92</v>
      </c>
      <c r="I96" s="320">
        <v>136.72</v>
      </c>
      <c r="J96" s="139">
        <v>3882.85</v>
      </c>
      <c r="K96">
        <f>SUMIF($A$2:$A$429,A96,$J$2:$J$429)</f>
        <v>8560.0399999999991</v>
      </c>
      <c r="L96" s="141">
        <f t="shared" si="2"/>
        <v>1.8238243071249003E-3</v>
      </c>
      <c r="M96" s="141">
        <f t="shared" si="3"/>
        <v>0.79266616283706981</v>
      </c>
    </row>
    <row r="97" spans="1:13" x14ac:dyDescent="0.25">
      <c r="A97" s="140" t="s">
        <v>502</v>
      </c>
      <c r="B97" s="140" t="s">
        <v>118</v>
      </c>
      <c r="C97" s="140" t="s">
        <v>1956</v>
      </c>
      <c r="D97" s="140" t="s">
        <v>503</v>
      </c>
      <c r="E97" s="140" t="s">
        <v>40</v>
      </c>
      <c r="F97" s="140">
        <v>34.21</v>
      </c>
      <c r="G97" s="140">
        <v>112.99</v>
      </c>
      <c r="H97" s="140">
        <v>3865.39</v>
      </c>
      <c r="I97" s="140">
        <v>136.72</v>
      </c>
      <c r="J97" s="140">
        <v>4677.1899999999996</v>
      </c>
      <c r="K97">
        <f>SUMIF($A$2:$A$429,A97,$J$2:$J$429)</f>
        <v>8560.0399999999991</v>
      </c>
      <c r="L97" s="141">
        <f t="shared" si="2"/>
        <v>2.1969359648303468E-3</v>
      </c>
      <c r="M97" s="141">
        <f t="shared" si="3"/>
        <v>0.7948630988019002</v>
      </c>
    </row>
    <row r="98" spans="1:13" x14ac:dyDescent="0.25">
      <c r="A98" s="139" t="s">
        <v>869</v>
      </c>
      <c r="B98" s="139" t="s">
        <v>114</v>
      </c>
      <c r="C98" s="139" t="s">
        <v>2137</v>
      </c>
      <c r="D98" s="139" t="s">
        <v>870</v>
      </c>
      <c r="E98" s="139" t="s">
        <v>40</v>
      </c>
      <c r="F98" s="139">
        <v>341.9</v>
      </c>
      <c r="G98" s="139">
        <v>19.079999999999998</v>
      </c>
      <c r="H98" s="320">
        <v>6523.45</v>
      </c>
      <c r="I98" s="320">
        <v>23.09</v>
      </c>
      <c r="J98" s="139">
        <v>7894.47</v>
      </c>
      <c r="K98">
        <f>SUMIF($A$2:$A$429,A98,$J$2:$J$429)</f>
        <v>7894.47</v>
      </c>
      <c r="L98" s="141">
        <f t="shared" si="2"/>
        <v>3.7081335302338006E-3</v>
      </c>
      <c r="M98" s="141">
        <f t="shared" si="3"/>
        <v>0.79857123233213401</v>
      </c>
    </row>
    <row r="99" spans="1:13" x14ac:dyDescent="0.25">
      <c r="A99" s="140" t="s">
        <v>493</v>
      </c>
      <c r="B99" s="140" t="s">
        <v>116</v>
      </c>
      <c r="C99" s="140" t="s">
        <v>2146</v>
      </c>
      <c r="D99" s="140" t="s">
        <v>494</v>
      </c>
      <c r="E99" s="140" t="s">
        <v>40</v>
      </c>
      <c r="F99" s="140">
        <v>50</v>
      </c>
      <c r="G99" s="140">
        <v>60.46</v>
      </c>
      <c r="H99" s="140">
        <v>3023</v>
      </c>
      <c r="I99" s="140">
        <v>73.16</v>
      </c>
      <c r="J99" s="140">
        <v>3658</v>
      </c>
      <c r="K99">
        <f>SUMIF($A$2:$A$429,A99,$J$2:$J$429)</f>
        <v>7425.74</v>
      </c>
      <c r="L99" s="141">
        <f t="shared" si="2"/>
        <v>1.7182093862659865E-3</v>
      </c>
      <c r="M99" s="141">
        <f t="shared" si="3"/>
        <v>0.8002894417184</v>
      </c>
    </row>
    <row r="100" spans="1:13" x14ac:dyDescent="0.25">
      <c r="A100" s="139" t="s">
        <v>493</v>
      </c>
      <c r="B100" s="139" t="s">
        <v>116</v>
      </c>
      <c r="C100" s="139" t="s">
        <v>2146</v>
      </c>
      <c r="D100" s="139" t="s">
        <v>494</v>
      </c>
      <c r="E100" s="139" t="s">
        <v>40</v>
      </c>
      <c r="F100" s="139">
        <v>51.5</v>
      </c>
      <c r="G100" s="139">
        <v>60.46</v>
      </c>
      <c r="H100" s="320">
        <v>3113.69</v>
      </c>
      <c r="I100" s="320">
        <v>73.16</v>
      </c>
      <c r="J100" s="139">
        <v>3767.74</v>
      </c>
      <c r="K100">
        <f>SUMIF($A$2:$A$429,A100,$J$2:$J$429)</f>
        <v>7425.74</v>
      </c>
      <c r="L100" s="141">
        <f t="shared" si="2"/>
        <v>1.7697556678539659E-3</v>
      </c>
      <c r="M100" s="141">
        <f t="shared" si="3"/>
        <v>0.80205919738625397</v>
      </c>
    </row>
    <row r="101" spans="1:13" x14ac:dyDescent="0.25">
      <c r="A101" s="139" t="s">
        <v>674</v>
      </c>
      <c r="B101" s="139" t="s">
        <v>116</v>
      </c>
      <c r="C101" s="139" t="s">
        <v>2146</v>
      </c>
      <c r="D101" s="139" t="s">
        <v>675</v>
      </c>
      <c r="E101" s="139" t="s">
        <v>35</v>
      </c>
      <c r="F101" s="139">
        <v>1</v>
      </c>
      <c r="G101" s="139">
        <v>6082.54</v>
      </c>
      <c r="H101" s="320">
        <v>6082.54</v>
      </c>
      <c r="I101" s="320">
        <v>7359.87</v>
      </c>
      <c r="J101" s="139">
        <v>7359.87</v>
      </c>
      <c r="K101">
        <f>SUMIF($A$2:$A$429,A101,$J$2:$J$429)</f>
        <v>7359.87</v>
      </c>
      <c r="L101" s="141">
        <f t="shared" si="2"/>
        <v>3.4570250726346217E-3</v>
      </c>
      <c r="M101" s="141">
        <f t="shared" si="3"/>
        <v>0.80551622245888854</v>
      </c>
    </row>
    <row r="102" spans="1:13" x14ac:dyDescent="0.25">
      <c r="A102" s="139" t="s">
        <v>811</v>
      </c>
      <c r="B102" s="139" t="s">
        <v>116</v>
      </c>
      <c r="C102" s="139" t="s">
        <v>2146</v>
      </c>
      <c r="D102" s="139" t="s">
        <v>812</v>
      </c>
      <c r="E102" s="139" t="s">
        <v>40</v>
      </c>
      <c r="F102" s="139">
        <v>31.5</v>
      </c>
      <c r="G102" s="139">
        <v>91.79</v>
      </c>
      <c r="H102" s="320">
        <v>2891.39</v>
      </c>
      <c r="I102" s="320">
        <v>111.06</v>
      </c>
      <c r="J102" s="139">
        <v>3498.39</v>
      </c>
      <c r="K102">
        <f>SUMIF($A$2:$A$429,A102,$J$2:$J$429)</f>
        <v>7341.07</v>
      </c>
      <c r="L102" s="141">
        <f t="shared" si="2"/>
        <v>1.6432385278346267E-3</v>
      </c>
      <c r="M102" s="141">
        <f t="shared" si="3"/>
        <v>0.8071594609867232</v>
      </c>
    </row>
    <row r="103" spans="1:13" x14ac:dyDescent="0.25">
      <c r="A103" s="139" t="s">
        <v>811</v>
      </c>
      <c r="B103" s="139" t="s">
        <v>116</v>
      </c>
      <c r="C103" s="139" t="s">
        <v>2146</v>
      </c>
      <c r="D103" s="139" t="s">
        <v>812</v>
      </c>
      <c r="E103" s="139" t="s">
        <v>40</v>
      </c>
      <c r="F103" s="139">
        <v>34.6</v>
      </c>
      <c r="G103" s="139">
        <v>91.79</v>
      </c>
      <c r="H103" s="320">
        <v>3175.93</v>
      </c>
      <c r="I103" s="320">
        <v>111.06</v>
      </c>
      <c r="J103" s="139">
        <v>3842.68</v>
      </c>
      <c r="K103">
        <f>SUMIF($A$2:$A$429,A103,$J$2:$J$429)</f>
        <v>7341.07</v>
      </c>
      <c r="L103" s="141">
        <f t="shared" si="2"/>
        <v>1.8049559443457028E-3</v>
      </c>
      <c r="M103" s="141">
        <f t="shared" si="3"/>
        <v>0.80896441693106891</v>
      </c>
    </row>
    <row r="104" spans="1:13" x14ac:dyDescent="0.25">
      <c r="A104" s="139" t="s">
        <v>604</v>
      </c>
      <c r="B104" s="139" t="s">
        <v>114</v>
      </c>
      <c r="C104" s="139" t="s">
        <v>2137</v>
      </c>
      <c r="D104" s="139" t="s">
        <v>605</v>
      </c>
      <c r="E104" s="139" t="s">
        <v>37</v>
      </c>
      <c r="F104" s="139">
        <v>75.5</v>
      </c>
      <c r="G104" s="139">
        <v>79.92</v>
      </c>
      <c r="H104" s="320">
        <v>6033.96</v>
      </c>
      <c r="I104" s="320">
        <v>96.7</v>
      </c>
      <c r="J104" s="139">
        <v>7300.85</v>
      </c>
      <c r="K104">
        <f>SUMIF($A$2:$A$429,A104,$J$2:$J$429)</f>
        <v>7300.85</v>
      </c>
      <c r="L104" s="141">
        <f t="shared" si="2"/>
        <v>3.4293026237616261E-3</v>
      </c>
      <c r="M104" s="141">
        <f t="shared" si="3"/>
        <v>0.81239371955483053</v>
      </c>
    </row>
    <row r="105" spans="1:13" x14ac:dyDescent="0.25">
      <c r="A105" s="139" t="s">
        <v>457</v>
      </c>
      <c r="B105" s="139" t="s">
        <v>114</v>
      </c>
      <c r="C105" s="139" t="s">
        <v>2137</v>
      </c>
      <c r="D105" s="139" t="s">
        <v>458</v>
      </c>
      <c r="E105" s="139" t="s">
        <v>39</v>
      </c>
      <c r="F105" s="139">
        <v>606.9</v>
      </c>
      <c r="G105" s="139">
        <v>9.92</v>
      </c>
      <c r="H105" s="320">
        <v>6020.45</v>
      </c>
      <c r="I105" s="320">
        <v>12</v>
      </c>
      <c r="J105" s="139">
        <v>7282.8</v>
      </c>
      <c r="K105">
        <f>SUMIF($A$2:$A$429,A105,$J$2:$J$429)</f>
        <v>7282.8</v>
      </c>
      <c r="L105" s="141">
        <f t="shared" si="2"/>
        <v>3.4208243078999254E-3</v>
      </c>
      <c r="M105" s="141">
        <f t="shared" si="3"/>
        <v>0.81581454386273045</v>
      </c>
    </row>
    <row r="106" spans="1:13" x14ac:dyDescent="0.25">
      <c r="A106" s="139" t="s">
        <v>1998</v>
      </c>
      <c r="B106" s="139" t="s">
        <v>114</v>
      </c>
      <c r="C106" s="139" t="s">
        <v>2137</v>
      </c>
      <c r="D106" s="139" t="s">
        <v>2011</v>
      </c>
      <c r="E106" s="139" t="s">
        <v>40</v>
      </c>
      <c r="F106" s="139">
        <v>49.8</v>
      </c>
      <c r="G106" s="139">
        <v>116.41</v>
      </c>
      <c r="H106" s="320">
        <v>5797.22</v>
      </c>
      <c r="I106" s="320">
        <v>140.86000000000001</v>
      </c>
      <c r="J106" s="139">
        <v>7014.83</v>
      </c>
      <c r="K106">
        <f>SUMIF($A$2:$A$429,A106,$J$2:$J$429)</f>
        <v>7014.83</v>
      </c>
      <c r="L106" s="141">
        <f t="shared" si="2"/>
        <v>3.294955371530954E-3</v>
      </c>
      <c r="M106" s="141">
        <f t="shared" si="3"/>
        <v>0.81910949923426135</v>
      </c>
    </row>
    <row r="107" spans="1:13" x14ac:dyDescent="0.25">
      <c r="A107" s="140" t="s">
        <v>1577</v>
      </c>
      <c r="B107" s="140" t="s">
        <v>116</v>
      </c>
      <c r="C107" s="140" t="s">
        <v>2146</v>
      </c>
      <c r="D107" s="140" t="s">
        <v>1578</v>
      </c>
      <c r="E107" s="140" t="s">
        <v>37</v>
      </c>
      <c r="F107" s="140">
        <v>122.8</v>
      </c>
      <c r="G107" s="140">
        <v>46.93</v>
      </c>
      <c r="H107" s="321">
        <v>5763</v>
      </c>
      <c r="I107" s="321">
        <v>56.78</v>
      </c>
      <c r="J107" s="140">
        <v>6972.58</v>
      </c>
      <c r="K107">
        <f>SUMIF($A$2:$A$429,A107,$J$2:$J$429)</f>
        <v>6972.58</v>
      </c>
      <c r="L107" s="141">
        <f t="shared" si="2"/>
        <v>3.2751100061483031E-3</v>
      </c>
      <c r="M107" s="141">
        <f t="shared" si="3"/>
        <v>0.82238460924040968</v>
      </c>
    </row>
    <row r="108" spans="1:13" x14ac:dyDescent="0.25">
      <c r="A108" s="139" t="s">
        <v>91</v>
      </c>
      <c r="B108" s="139" t="s">
        <v>114</v>
      </c>
      <c r="C108" s="139" t="s">
        <v>2137</v>
      </c>
      <c r="D108" s="139" t="s">
        <v>92</v>
      </c>
      <c r="E108" s="139" t="s">
        <v>40</v>
      </c>
      <c r="F108" s="139">
        <v>90</v>
      </c>
      <c r="G108" s="139">
        <v>62.16</v>
      </c>
      <c r="H108" s="320">
        <v>5594.4</v>
      </c>
      <c r="I108" s="320">
        <v>75.209999999999994</v>
      </c>
      <c r="J108" s="139">
        <v>6768.9</v>
      </c>
      <c r="K108">
        <f>SUMIF($A$2:$A$429,A108,$J$2:$J$429)</f>
        <v>6768.9</v>
      </c>
      <c r="L108" s="141">
        <f t="shared" si="2"/>
        <v>3.1794389050562701E-3</v>
      </c>
      <c r="M108" s="141">
        <f t="shared" si="3"/>
        <v>0.82556404814546591</v>
      </c>
    </row>
    <row r="109" spans="1:13" x14ac:dyDescent="0.25">
      <c r="A109" s="139" t="s">
        <v>875</v>
      </c>
      <c r="B109" s="139" t="s">
        <v>114</v>
      </c>
      <c r="C109" s="139" t="s">
        <v>2137</v>
      </c>
      <c r="D109" s="139" t="s">
        <v>876</v>
      </c>
      <c r="E109" s="139" t="s">
        <v>40</v>
      </c>
      <c r="F109" s="139">
        <v>89.6</v>
      </c>
      <c r="G109" s="139">
        <v>61.38</v>
      </c>
      <c r="H109" s="320">
        <v>5499.65</v>
      </c>
      <c r="I109" s="320">
        <v>74.27</v>
      </c>
      <c r="J109" s="139">
        <v>6654.59</v>
      </c>
      <c r="K109">
        <f>SUMIF($A$2:$A$429,A109,$J$2:$J$429)</f>
        <v>6654.59</v>
      </c>
      <c r="L109" s="141">
        <f t="shared" si="2"/>
        <v>3.1257460360174334E-3</v>
      </c>
      <c r="M109" s="141">
        <f t="shared" si="3"/>
        <v>0.82868979418148336</v>
      </c>
    </row>
    <row r="110" spans="1:13" x14ac:dyDescent="0.25">
      <c r="A110" s="139" t="s">
        <v>1853</v>
      </c>
      <c r="B110" s="139" t="s">
        <v>174</v>
      </c>
      <c r="C110" s="139" t="s">
        <v>2146</v>
      </c>
      <c r="D110" s="139" t="s">
        <v>1854</v>
      </c>
      <c r="E110" s="139" t="s">
        <v>40</v>
      </c>
      <c r="F110" s="139">
        <v>60</v>
      </c>
      <c r="G110" s="139">
        <v>91.32</v>
      </c>
      <c r="H110" s="320">
        <v>5479.2</v>
      </c>
      <c r="I110" s="320">
        <v>110.5</v>
      </c>
      <c r="J110" s="139">
        <v>6630</v>
      </c>
      <c r="K110">
        <f>SUMIF($A$2:$A$429,A110,$J$2:$J$429)</f>
        <v>6630</v>
      </c>
      <c r="L110" s="141">
        <f t="shared" si="2"/>
        <v>3.1141957985083351E-3</v>
      </c>
      <c r="M110" s="141">
        <f t="shared" si="3"/>
        <v>0.83180398997999172</v>
      </c>
    </row>
    <row r="111" spans="1:13" x14ac:dyDescent="0.25">
      <c r="A111" s="139" t="s">
        <v>722</v>
      </c>
      <c r="B111" s="139" t="s">
        <v>117</v>
      </c>
      <c r="C111" s="139" t="s">
        <v>2137</v>
      </c>
      <c r="D111" s="139" t="s">
        <v>723</v>
      </c>
      <c r="E111" s="139" t="s">
        <v>35</v>
      </c>
      <c r="F111" s="139">
        <v>7</v>
      </c>
      <c r="G111" s="139">
        <v>758.29</v>
      </c>
      <c r="H111" s="320">
        <v>5308.03</v>
      </c>
      <c r="I111" s="320">
        <v>917.53</v>
      </c>
      <c r="J111" s="139">
        <v>6422.71</v>
      </c>
      <c r="K111">
        <f>SUMIF($A$2:$A$429,A111,$J$2:$J$429)</f>
        <v>6422.71</v>
      </c>
      <c r="L111" s="141">
        <f t="shared" si="2"/>
        <v>3.0168290342439622E-3</v>
      </c>
      <c r="M111" s="141">
        <f t="shared" si="3"/>
        <v>0.83482081901423566</v>
      </c>
    </row>
    <row r="112" spans="1:13" x14ac:dyDescent="0.25">
      <c r="A112" s="139" t="s">
        <v>175</v>
      </c>
      <c r="B112" s="139" t="s">
        <v>114</v>
      </c>
      <c r="C112" s="139" t="s">
        <v>2137</v>
      </c>
      <c r="D112" s="139" t="s">
        <v>176</v>
      </c>
      <c r="E112" s="139" t="s">
        <v>40</v>
      </c>
      <c r="F112" s="139">
        <v>55</v>
      </c>
      <c r="G112" s="139">
        <v>92.41</v>
      </c>
      <c r="H112" s="320">
        <v>5082.55</v>
      </c>
      <c r="I112" s="320">
        <v>111.82</v>
      </c>
      <c r="J112" s="139">
        <v>6150.1</v>
      </c>
      <c r="K112">
        <f>SUMIF($A$2:$A$429,A112,$J$2:$J$429)</f>
        <v>6150.1</v>
      </c>
      <c r="L112" s="141">
        <f t="shared" si="2"/>
        <v>2.8887806305288258E-3</v>
      </c>
      <c r="M112" s="141">
        <f t="shared" si="3"/>
        <v>0.83770959964476444</v>
      </c>
    </row>
    <row r="113" spans="1:13" x14ac:dyDescent="0.25">
      <c r="A113" s="140" t="s">
        <v>1609</v>
      </c>
      <c r="B113" s="140" t="s">
        <v>114</v>
      </c>
      <c r="C113" s="140" t="s">
        <v>2137</v>
      </c>
      <c r="D113" s="140" t="s">
        <v>1610</v>
      </c>
      <c r="E113" s="140" t="s">
        <v>37</v>
      </c>
      <c r="F113" s="140">
        <v>44.1</v>
      </c>
      <c r="G113" s="140">
        <v>38.01</v>
      </c>
      <c r="H113" s="140">
        <v>1676.24</v>
      </c>
      <c r="I113" s="140">
        <v>45.99</v>
      </c>
      <c r="J113" s="140">
        <v>2028.16</v>
      </c>
      <c r="K113">
        <f>SUMIF($A$2:$A$429,A113,$J$2:$J$429)</f>
        <v>5895.92</v>
      </c>
      <c r="L113" s="141">
        <f t="shared" si="2"/>
        <v>9.5265269241367502E-4</v>
      </c>
      <c r="M113" s="141">
        <f t="shared" si="3"/>
        <v>0.83866225233717806</v>
      </c>
    </row>
    <row r="114" spans="1:13" x14ac:dyDescent="0.25">
      <c r="A114" s="139" t="s">
        <v>1609</v>
      </c>
      <c r="B114" s="139" t="s">
        <v>114</v>
      </c>
      <c r="C114" s="139" t="s">
        <v>2137</v>
      </c>
      <c r="D114" s="139" t="s">
        <v>1610</v>
      </c>
      <c r="E114" s="139" t="s">
        <v>37</v>
      </c>
      <c r="F114" s="139">
        <v>84.1</v>
      </c>
      <c r="G114" s="139">
        <v>38.01</v>
      </c>
      <c r="H114" s="320">
        <v>3196.64</v>
      </c>
      <c r="I114" s="320">
        <v>45.99</v>
      </c>
      <c r="J114" s="139">
        <v>3867.76</v>
      </c>
      <c r="K114">
        <f>SUMIF($A$2:$A$429,A114,$J$2:$J$429)</f>
        <v>5895.92</v>
      </c>
      <c r="L114" s="141">
        <f t="shared" si="2"/>
        <v>1.8167363411219608E-3</v>
      </c>
      <c r="M114" s="141">
        <f t="shared" si="3"/>
        <v>0.84047898867830007</v>
      </c>
    </row>
    <row r="115" spans="1:13" x14ac:dyDescent="0.25">
      <c r="A115" s="140" t="s">
        <v>423</v>
      </c>
      <c r="B115" s="140" t="s">
        <v>114</v>
      </c>
      <c r="C115" s="140" t="s">
        <v>2137</v>
      </c>
      <c r="D115" s="140" t="s">
        <v>424</v>
      </c>
      <c r="E115" s="140" t="s">
        <v>40</v>
      </c>
      <c r="F115" s="140">
        <v>23.81</v>
      </c>
      <c r="G115" s="140">
        <v>80.069999999999993</v>
      </c>
      <c r="H115" s="321">
        <v>1906.47</v>
      </c>
      <c r="I115" s="321">
        <v>96.89</v>
      </c>
      <c r="J115" s="140">
        <v>2306.9499999999998</v>
      </c>
      <c r="K115">
        <f>SUMIF($A$2:$A$429,A115,$J$2:$J$429)</f>
        <v>5845.37</v>
      </c>
      <c r="L115" s="141">
        <f t="shared" si="2"/>
        <v>1.0836039211717652E-3</v>
      </c>
      <c r="M115" s="141">
        <f t="shared" si="3"/>
        <v>0.84156259259947186</v>
      </c>
    </row>
    <row r="116" spans="1:13" x14ac:dyDescent="0.25">
      <c r="A116" s="139" t="s">
        <v>423</v>
      </c>
      <c r="B116" s="139" t="s">
        <v>114</v>
      </c>
      <c r="C116" s="139" t="s">
        <v>2137</v>
      </c>
      <c r="D116" s="139" t="s">
        <v>424</v>
      </c>
      <c r="E116" s="139" t="s">
        <v>40</v>
      </c>
      <c r="F116" s="139">
        <v>36.520000000000003</v>
      </c>
      <c r="G116" s="139">
        <v>80.069999999999993</v>
      </c>
      <c r="H116" s="320">
        <v>2924.16</v>
      </c>
      <c r="I116" s="320">
        <v>96.89</v>
      </c>
      <c r="J116" s="139">
        <v>3538.42</v>
      </c>
      <c r="K116">
        <f>SUMIF($A$2:$A$429,A116,$J$2:$J$429)</f>
        <v>5845.37</v>
      </c>
      <c r="L116" s="141">
        <f t="shared" si="2"/>
        <v>1.6620411308232073E-3</v>
      </c>
      <c r="M116" s="141">
        <f t="shared" si="3"/>
        <v>0.8432246337302951</v>
      </c>
    </row>
    <row r="117" spans="1:13" x14ac:dyDescent="0.25">
      <c r="A117" s="139" t="s">
        <v>530</v>
      </c>
      <c r="B117" s="139" t="s">
        <v>114</v>
      </c>
      <c r="C117" s="139" t="s">
        <v>2137</v>
      </c>
      <c r="D117" s="139" t="s">
        <v>531</v>
      </c>
      <c r="E117" s="139" t="s">
        <v>37</v>
      </c>
      <c r="F117" s="139">
        <v>44.1</v>
      </c>
      <c r="G117" s="139">
        <v>21.29</v>
      </c>
      <c r="H117" s="320">
        <v>938.89</v>
      </c>
      <c r="I117" s="320">
        <v>25.76</v>
      </c>
      <c r="J117" s="139">
        <v>1136.02</v>
      </c>
      <c r="K117">
        <f>SUMIF($A$2:$A$429,A117,$J$2:$J$429)</f>
        <v>5761.23</v>
      </c>
      <c r="L117" s="141">
        <f t="shared" si="2"/>
        <v>5.3360312383430458E-4</v>
      </c>
      <c r="M117" s="141">
        <f t="shared" si="3"/>
        <v>0.84375823685412943</v>
      </c>
    </row>
    <row r="118" spans="1:13" x14ac:dyDescent="0.25">
      <c r="A118" s="140" t="s">
        <v>530</v>
      </c>
      <c r="B118" s="140" t="s">
        <v>114</v>
      </c>
      <c r="C118" s="140" t="s">
        <v>2137</v>
      </c>
      <c r="D118" s="140" t="s">
        <v>531</v>
      </c>
      <c r="E118" s="140" t="s">
        <v>37</v>
      </c>
      <c r="F118" s="140">
        <v>179.55</v>
      </c>
      <c r="G118" s="140">
        <v>21.29</v>
      </c>
      <c r="H118" s="140">
        <v>3822.62</v>
      </c>
      <c r="I118" s="140">
        <v>25.76</v>
      </c>
      <c r="J118" s="140">
        <v>4625.21</v>
      </c>
      <c r="K118">
        <f>SUMIF($A$2:$A$429,A118,$J$2:$J$429)</f>
        <v>5761.23</v>
      </c>
      <c r="L118" s="141">
        <f t="shared" si="2"/>
        <v>2.1725202939998096E-3</v>
      </c>
      <c r="M118" s="141">
        <f t="shared" si="3"/>
        <v>0.84593075714812926</v>
      </c>
    </row>
    <row r="119" spans="1:13" x14ac:dyDescent="0.25">
      <c r="A119" s="139" t="s">
        <v>589</v>
      </c>
      <c r="B119" s="139" t="s">
        <v>114</v>
      </c>
      <c r="C119" s="139" t="s">
        <v>2137</v>
      </c>
      <c r="D119" s="139" t="s">
        <v>590</v>
      </c>
      <c r="E119" s="139" t="s">
        <v>40</v>
      </c>
      <c r="F119" s="139">
        <v>79.180000000000007</v>
      </c>
      <c r="G119" s="139">
        <v>58.74</v>
      </c>
      <c r="H119" s="320">
        <v>4651.03</v>
      </c>
      <c r="I119" s="320">
        <v>71.08</v>
      </c>
      <c r="J119" s="139">
        <v>5628.11</v>
      </c>
      <c r="K119">
        <f>SUMIF($A$2:$A$429,A119,$J$2:$J$429)</f>
        <v>5628.11</v>
      </c>
      <c r="L119" s="141">
        <f t="shared" si="2"/>
        <v>2.6435952512130841E-3</v>
      </c>
      <c r="M119" s="141">
        <f t="shared" si="3"/>
        <v>0.84857435239934231</v>
      </c>
    </row>
    <row r="120" spans="1:13" x14ac:dyDescent="0.25">
      <c r="A120" s="140" t="s">
        <v>1565</v>
      </c>
      <c r="B120" s="140" t="s">
        <v>114</v>
      </c>
      <c r="C120" s="140" t="s">
        <v>2137</v>
      </c>
      <c r="D120" s="140" t="s">
        <v>1566</v>
      </c>
      <c r="E120" s="140" t="s">
        <v>35</v>
      </c>
      <c r="F120" s="140">
        <v>16.8</v>
      </c>
      <c r="G120" s="140">
        <v>273.12</v>
      </c>
      <c r="H120" s="321">
        <v>4588.42</v>
      </c>
      <c r="I120" s="321">
        <v>330.48</v>
      </c>
      <c r="J120" s="140">
        <v>5552.06</v>
      </c>
      <c r="K120">
        <f>SUMIF($A$2:$A$429,A120,$J$2:$J$429)</f>
        <v>5552.06</v>
      </c>
      <c r="L120" s="141">
        <f t="shared" si="2"/>
        <v>2.6078735935243123E-3</v>
      </c>
      <c r="M120" s="141">
        <f t="shared" si="3"/>
        <v>0.85118222599286664</v>
      </c>
    </row>
    <row r="121" spans="1:13" x14ac:dyDescent="0.25">
      <c r="A121" s="139" t="s">
        <v>2124</v>
      </c>
      <c r="B121" s="139" t="s">
        <v>115</v>
      </c>
      <c r="C121" s="139" t="s">
        <v>1546</v>
      </c>
      <c r="D121" s="139" t="s">
        <v>2125</v>
      </c>
      <c r="E121" s="139" t="s">
        <v>35</v>
      </c>
      <c r="F121" s="139">
        <v>1</v>
      </c>
      <c r="G121" s="139">
        <v>4461.17</v>
      </c>
      <c r="H121" s="320">
        <v>4461.17</v>
      </c>
      <c r="I121" s="320">
        <v>5398.01</v>
      </c>
      <c r="J121" s="139">
        <v>5398.01</v>
      </c>
      <c r="K121">
        <f>SUMIF($A$2:$A$429,A121,$J$2:$J$429)</f>
        <v>5398.01</v>
      </c>
      <c r="L121" s="141">
        <f t="shared" si="2"/>
        <v>2.53551433820603E-3</v>
      </c>
      <c r="M121" s="141">
        <f t="shared" si="3"/>
        <v>0.85371774033107262</v>
      </c>
    </row>
    <row r="122" spans="1:13" x14ac:dyDescent="0.25">
      <c r="A122" s="140" t="s">
        <v>453</v>
      </c>
      <c r="B122" s="140" t="s">
        <v>114</v>
      </c>
      <c r="C122" s="140" t="s">
        <v>2137</v>
      </c>
      <c r="D122" s="140" t="s">
        <v>454</v>
      </c>
      <c r="E122" s="140" t="s">
        <v>39</v>
      </c>
      <c r="F122" s="140">
        <v>24.2</v>
      </c>
      <c r="G122" s="140">
        <v>18.53</v>
      </c>
      <c r="H122" s="140">
        <v>448.43</v>
      </c>
      <c r="I122" s="140">
        <v>22.42</v>
      </c>
      <c r="J122" s="140">
        <v>542.55999999999995</v>
      </c>
      <c r="K122">
        <f>SUMIF($A$2:$A$429,A122,$J$2:$J$429)</f>
        <v>5304.57</v>
      </c>
      <c r="L122" s="141">
        <f t="shared" si="2"/>
        <v>2.5484737140854936E-4</v>
      </c>
      <c r="M122" s="141">
        <f t="shared" si="3"/>
        <v>0.85397258770248119</v>
      </c>
    </row>
    <row r="123" spans="1:13" x14ac:dyDescent="0.25">
      <c r="A123" s="139" t="s">
        <v>453</v>
      </c>
      <c r="B123" s="139" t="s">
        <v>114</v>
      </c>
      <c r="C123" s="139" t="s">
        <v>2137</v>
      </c>
      <c r="D123" s="139" t="s">
        <v>454</v>
      </c>
      <c r="E123" s="139" t="s">
        <v>39</v>
      </c>
      <c r="F123" s="139">
        <v>212.4</v>
      </c>
      <c r="G123" s="139">
        <v>18.53</v>
      </c>
      <c r="H123" s="320">
        <v>3935.77</v>
      </c>
      <c r="I123" s="320">
        <v>22.42</v>
      </c>
      <c r="J123" s="139">
        <v>4762.01</v>
      </c>
      <c r="K123">
        <f>SUMIF($A$2:$A$429,A123,$J$2:$J$429)</f>
        <v>5304.57</v>
      </c>
      <c r="L123" s="141">
        <f t="shared" si="2"/>
        <v>2.2367770036884884E-3</v>
      </c>
      <c r="M123" s="141">
        <f t="shared" si="3"/>
        <v>0.85620936470616971</v>
      </c>
    </row>
    <row r="124" spans="1:13" x14ac:dyDescent="0.25">
      <c r="A124" s="139" t="s">
        <v>62</v>
      </c>
      <c r="B124" s="139" t="s">
        <v>114</v>
      </c>
      <c r="C124" s="139" t="s">
        <v>2137</v>
      </c>
      <c r="D124" s="139" t="s">
        <v>63</v>
      </c>
      <c r="E124" s="139" t="s">
        <v>38</v>
      </c>
      <c r="F124" s="139">
        <v>7.8</v>
      </c>
      <c r="G124" s="139">
        <v>552.32000000000005</v>
      </c>
      <c r="H124" s="320">
        <v>4308.1000000000004</v>
      </c>
      <c r="I124" s="320">
        <v>668.31</v>
      </c>
      <c r="J124" s="139">
        <v>5212.82</v>
      </c>
      <c r="K124">
        <f>SUMIF($A$2:$A$429,A124,$J$2:$J$429)</f>
        <v>5212.82</v>
      </c>
      <c r="L124" s="141">
        <f t="shared" si="2"/>
        <v>2.4485282266033513E-3</v>
      </c>
      <c r="M124" s="141">
        <f t="shared" si="3"/>
        <v>0.85865789293277306</v>
      </c>
    </row>
    <row r="125" spans="1:13" x14ac:dyDescent="0.25">
      <c r="A125" s="139" t="s">
        <v>571</v>
      </c>
      <c r="B125" s="139" t="s">
        <v>119</v>
      </c>
      <c r="C125" s="139" t="s">
        <v>2138</v>
      </c>
      <c r="D125" s="139" t="s">
        <v>572</v>
      </c>
      <c r="E125" s="139" t="s">
        <v>35</v>
      </c>
      <c r="F125" s="139">
        <v>1</v>
      </c>
      <c r="G125" s="139">
        <v>4295.88</v>
      </c>
      <c r="H125" s="320">
        <v>4295.88</v>
      </c>
      <c r="I125" s="320">
        <v>5198.0200000000004</v>
      </c>
      <c r="J125" s="139">
        <v>5198.0200000000004</v>
      </c>
      <c r="K125">
        <f>SUMIF($A$2:$A$429,A125,$J$2:$J$429)</f>
        <v>5198.0200000000004</v>
      </c>
      <c r="L125" s="141">
        <f t="shared" si="2"/>
        <v>2.4415764773095473E-3</v>
      </c>
      <c r="M125" s="141">
        <f t="shared" si="3"/>
        <v>0.86109946941008264</v>
      </c>
    </row>
    <row r="126" spans="1:13" x14ac:dyDescent="0.25">
      <c r="A126" s="139" t="s">
        <v>690</v>
      </c>
      <c r="B126" s="139" t="s">
        <v>118</v>
      </c>
      <c r="C126" s="139" t="s">
        <v>1956</v>
      </c>
      <c r="D126" s="139" t="s">
        <v>691</v>
      </c>
      <c r="E126" s="139" t="s">
        <v>692</v>
      </c>
      <c r="F126" s="139">
        <v>1</v>
      </c>
      <c r="G126" s="139">
        <v>4260.05</v>
      </c>
      <c r="H126" s="320">
        <v>4260.05</v>
      </c>
      <c r="I126" s="320">
        <v>5154.66</v>
      </c>
      <c r="J126" s="139">
        <v>5154.66</v>
      </c>
      <c r="K126">
        <f>SUMIF($A$2:$A$429,A126,$J$2:$J$429)</f>
        <v>5154.66</v>
      </c>
      <c r="L126" s="141">
        <f t="shared" si="2"/>
        <v>2.4212097307298604E-3</v>
      </c>
      <c r="M126" s="141">
        <f t="shared" si="3"/>
        <v>0.86352067914081254</v>
      </c>
    </row>
    <row r="127" spans="1:13" x14ac:dyDescent="0.25">
      <c r="A127" s="139" t="s">
        <v>608</v>
      </c>
      <c r="B127" s="139" t="s">
        <v>114</v>
      </c>
      <c r="C127" s="139" t="s">
        <v>2137</v>
      </c>
      <c r="D127" s="139" t="s">
        <v>609</v>
      </c>
      <c r="E127" s="139" t="s">
        <v>40</v>
      </c>
      <c r="F127" s="139">
        <v>24.2</v>
      </c>
      <c r="G127" s="139">
        <v>174.92</v>
      </c>
      <c r="H127" s="320">
        <v>4233.0600000000004</v>
      </c>
      <c r="I127" s="320">
        <v>211.65</v>
      </c>
      <c r="J127" s="139">
        <v>5121.93</v>
      </c>
      <c r="K127">
        <f>SUMIF($A$2:$A$429,A127,$J$2:$J$429)</f>
        <v>5121.93</v>
      </c>
      <c r="L127" s="141">
        <f t="shared" si="2"/>
        <v>2.4058360311091701E-3</v>
      </c>
      <c r="M127" s="141">
        <f t="shared" si="3"/>
        <v>0.86592651517192176</v>
      </c>
    </row>
    <row r="128" spans="1:13" x14ac:dyDescent="0.25">
      <c r="A128" s="139" t="s">
        <v>765</v>
      </c>
      <c r="B128" s="139" t="s">
        <v>114</v>
      </c>
      <c r="C128" s="139" t="s">
        <v>2137</v>
      </c>
      <c r="D128" s="139" t="s">
        <v>766</v>
      </c>
      <c r="E128" s="139" t="s">
        <v>39</v>
      </c>
      <c r="F128" s="139">
        <v>563.70000000000005</v>
      </c>
      <c r="G128" s="139">
        <v>7.41</v>
      </c>
      <c r="H128" s="320">
        <v>4177.0200000000004</v>
      </c>
      <c r="I128" s="320">
        <v>8.9700000000000006</v>
      </c>
      <c r="J128" s="139">
        <v>5056.3900000000003</v>
      </c>
      <c r="K128">
        <f>SUMIF($A$2:$A$429,A128,$J$2:$J$429)</f>
        <v>5056.3900000000003</v>
      </c>
      <c r="L128" s="141">
        <f t="shared" si="2"/>
        <v>2.3750510548445794E-3</v>
      </c>
      <c r="M128" s="141">
        <f t="shared" si="3"/>
        <v>0.86830156622676635</v>
      </c>
    </row>
    <row r="129" spans="1:13" x14ac:dyDescent="0.25">
      <c r="A129" s="139" t="s">
        <v>514</v>
      </c>
      <c r="B129" s="139" t="s">
        <v>114</v>
      </c>
      <c r="C129" s="139" t="s">
        <v>2137</v>
      </c>
      <c r="D129" s="139" t="s">
        <v>515</v>
      </c>
      <c r="E129" s="139" t="s">
        <v>37</v>
      </c>
      <c r="F129" s="139">
        <v>75.5</v>
      </c>
      <c r="G129" s="139">
        <v>6.52</v>
      </c>
      <c r="H129" s="320">
        <v>492.26</v>
      </c>
      <c r="I129" s="320">
        <v>7.89</v>
      </c>
      <c r="J129" s="139">
        <v>595.70000000000005</v>
      </c>
      <c r="K129">
        <f>SUMIF($A$2:$A$429,A129,$J$2:$J$429)</f>
        <v>4951.1399999999994</v>
      </c>
      <c r="L129" s="141">
        <f t="shared" si="2"/>
        <v>2.7980790907562828E-4</v>
      </c>
      <c r="M129" s="141">
        <f t="shared" si="3"/>
        <v>0.86858137413584202</v>
      </c>
    </row>
    <row r="130" spans="1:13" x14ac:dyDescent="0.25">
      <c r="A130" s="140" t="s">
        <v>514</v>
      </c>
      <c r="B130" s="140" t="s">
        <v>114</v>
      </c>
      <c r="C130" s="140" t="s">
        <v>2137</v>
      </c>
      <c r="D130" s="140" t="s">
        <v>515</v>
      </c>
      <c r="E130" s="140" t="s">
        <v>37</v>
      </c>
      <c r="F130" s="140">
        <v>552.02</v>
      </c>
      <c r="G130" s="140">
        <v>6.52</v>
      </c>
      <c r="H130" s="140">
        <v>3599.17</v>
      </c>
      <c r="I130" s="140">
        <v>7.89</v>
      </c>
      <c r="J130" s="140">
        <v>4355.4399999999996</v>
      </c>
      <c r="K130">
        <f>SUMIF($A$2:$A$429,A130,$J$2:$J$429)</f>
        <v>4951.1399999999994</v>
      </c>
      <c r="L130" s="141">
        <f t="shared" si="2"/>
        <v>2.045805874608619E-3</v>
      </c>
      <c r="M130" s="141">
        <f t="shared" si="3"/>
        <v>0.87062718001045059</v>
      </c>
    </row>
    <row r="131" spans="1:13" x14ac:dyDescent="0.25">
      <c r="A131" s="139" t="s">
        <v>473</v>
      </c>
      <c r="B131" s="139" t="s">
        <v>114</v>
      </c>
      <c r="C131" s="139" t="s">
        <v>2137</v>
      </c>
      <c r="D131" s="139" t="s">
        <v>474</v>
      </c>
      <c r="E131" s="139" t="s">
        <v>37</v>
      </c>
      <c r="F131" s="139">
        <v>25.9</v>
      </c>
      <c r="G131" s="139">
        <v>37.049999999999997</v>
      </c>
      <c r="H131" s="320">
        <v>959.6</v>
      </c>
      <c r="I131" s="320">
        <v>44.83</v>
      </c>
      <c r="J131" s="139">
        <v>1161.0999999999999</v>
      </c>
      <c r="K131">
        <f>SUMIF($A$2:$A$429,A131,$J$2:$J$429)</f>
        <v>4926.82</v>
      </c>
      <c r="L131" s="141">
        <f t="shared" ref="L131:L194" si="4">J131/$J$430</f>
        <v>5.4538352061056223E-4</v>
      </c>
      <c r="M131" s="141">
        <f t="shared" si="3"/>
        <v>0.87117256353106109</v>
      </c>
    </row>
    <row r="132" spans="1:13" x14ac:dyDescent="0.25">
      <c r="A132" s="140" t="s">
        <v>473</v>
      </c>
      <c r="B132" s="140" t="s">
        <v>114</v>
      </c>
      <c r="C132" s="140" t="s">
        <v>2137</v>
      </c>
      <c r="D132" s="140" t="s">
        <v>474</v>
      </c>
      <c r="E132" s="140" t="s">
        <v>37</v>
      </c>
      <c r="F132" s="140">
        <v>84</v>
      </c>
      <c r="G132" s="140">
        <v>37.049999999999997</v>
      </c>
      <c r="H132" s="140">
        <v>3112.2</v>
      </c>
      <c r="I132" s="140">
        <v>44.83</v>
      </c>
      <c r="J132" s="140">
        <v>3765.72</v>
      </c>
      <c r="K132">
        <f>SUMIF($A$2:$A$429,A132,$J$2:$J$429)</f>
        <v>4926.82</v>
      </c>
      <c r="L132" s="141">
        <f t="shared" si="4"/>
        <v>1.7688068480179197E-3</v>
      </c>
      <c r="M132" s="141">
        <f t="shared" ref="M132:M195" si="5">L132+M131</f>
        <v>0.87294137037907904</v>
      </c>
    </row>
    <row r="133" spans="1:13" x14ac:dyDescent="0.25">
      <c r="A133" s="139" t="s">
        <v>2012</v>
      </c>
      <c r="B133" s="139" t="s">
        <v>116</v>
      </c>
      <c r="C133" s="139" t="s">
        <v>2146</v>
      </c>
      <c r="D133" s="139" t="s">
        <v>2013</v>
      </c>
      <c r="E133" s="139" t="s">
        <v>35</v>
      </c>
      <c r="F133" s="139">
        <v>1</v>
      </c>
      <c r="G133" s="139">
        <v>4051.7</v>
      </c>
      <c r="H133" s="320">
        <v>4051.7</v>
      </c>
      <c r="I133" s="320">
        <v>4902.5600000000004</v>
      </c>
      <c r="J133" s="139">
        <v>4902.5600000000004</v>
      </c>
      <c r="K133">
        <f>SUMIF($A$2:$A$429,A133,$J$2:$J$429)</f>
        <v>4902.5600000000004</v>
      </c>
      <c r="L133" s="141">
        <f t="shared" si="4"/>
        <v>2.3027951363401244E-3</v>
      </c>
      <c r="M133" s="141">
        <f t="shared" si="5"/>
        <v>0.87524416551541917</v>
      </c>
    </row>
    <row r="134" spans="1:13" x14ac:dyDescent="0.25">
      <c r="A134" s="139" t="s">
        <v>596</v>
      </c>
      <c r="B134" s="139" t="s">
        <v>114</v>
      </c>
      <c r="C134" s="139" t="s">
        <v>2137</v>
      </c>
      <c r="D134" s="139" t="s">
        <v>597</v>
      </c>
      <c r="E134" s="139" t="s">
        <v>37</v>
      </c>
      <c r="F134" s="139">
        <v>11.7</v>
      </c>
      <c r="G134" s="139">
        <v>346.07</v>
      </c>
      <c r="H134" s="320">
        <v>4049.02</v>
      </c>
      <c r="I134" s="320">
        <v>418.75</v>
      </c>
      <c r="J134" s="139">
        <v>4899.38</v>
      </c>
      <c r="K134">
        <f>SUMIF($A$2:$A$429,A134,$J$2:$J$429)</f>
        <v>4899.38</v>
      </c>
      <c r="L134" s="141">
        <f t="shared" si="4"/>
        <v>2.3013014496675367E-3</v>
      </c>
      <c r="M134" s="141">
        <f t="shared" si="5"/>
        <v>0.87754546696508673</v>
      </c>
    </row>
    <row r="135" spans="1:13" x14ac:dyDescent="0.25">
      <c r="A135" s="139" t="s">
        <v>2126</v>
      </c>
      <c r="B135" s="139" t="s">
        <v>2162</v>
      </c>
      <c r="C135" s="139" t="s">
        <v>2162</v>
      </c>
      <c r="D135" s="139" t="s">
        <v>2127</v>
      </c>
      <c r="E135" s="139" t="s">
        <v>35</v>
      </c>
      <c r="F135" s="139">
        <v>6</v>
      </c>
      <c r="G135" s="139">
        <v>673.33</v>
      </c>
      <c r="H135" s="320">
        <v>4039.98</v>
      </c>
      <c r="I135" s="320">
        <v>814.73</v>
      </c>
      <c r="J135" s="139">
        <v>4888.38</v>
      </c>
      <c r="K135">
        <f>SUMIF($A$2:$A$429,A135,$J$2:$J$429)</f>
        <v>4888.38</v>
      </c>
      <c r="L135" s="141">
        <f t="shared" si="4"/>
        <v>2.2961346089761954E-3</v>
      </c>
      <c r="M135" s="141">
        <f t="shared" si="5"/>
        <v>0.87984160157406288</v>
      </c>
    </row>
    <row r="136" spans="1:13" x14ac:dyDescent="0.25">
      <c r="A136" s="139" t="s">
        <v>860</v>
      </c>
      <c r="B136" s="139" t="s">
        <v>119</v>
      </c>
      <c r="C136" s="139" t="s">
        <v>2138</v>
      </c>
      <c r="D136" s="139" t="s">
        <v>861</v>
      </c>
      <c r="E136" s="139" t="s">
        <v>35</v>
      </c>
      <c r="F136" s="139">
        <v>4</v>
      </c>
      <c r="G136" s="139">
        <v>994.02</v>
      </c>
      <c r="H136" s="320">
        <v>3976.08</v>
      </c>
      <c r="I136" s="320">
        <v>1202.77</v>
      </c>
      <c r="J136" s="139">
        <v>4811.08</v>
      </c>
      <c r="K136">
        <f>SUMIF($A$2:$A$429,A136,$J$2:$J$429)</f>
        <v>4811.08</v>
      </c>
      <c r="L136" s="141">
        <f t="shared" si="4"/>
        <v>2.2598258102997709E-3</v>
      </c>
      <c r="M136" s="141">
        <f t="shared" si="5"/>
        <v>0.8821014273843627</v>
      </c>
    </row>
    <row r="137" spans="1:13" x14ac:dyDescent="0.25">
      <c r="A137" s="140" t="s">
        <v>468</v>
      </c>
      <c r="B137" s="140" t="s">
        <v>114</v>
      </c>
      <c r="C137" s="140" t="s">
        <v>2137</v>
      </c>
      <c r="D137" s="140" t="s">
        <v>469</v>
      </c>
      <c r="E137" s="140" t="s">
        <v>37</v>
      </c>
      <c r="F137" s="140">
        <v>8</v>
      </c>
      <c r="G137" s="140">
        <v>5.16</v>
      </c>
      <c r="H137" s="140">
        <v>41.28</v>
      </c>
      <c r="I137" s="140">
        <v>6.24</v>
      </c>
      <c r="J137" s="140">
        <v>49.92</v>
      </c>
      <c r="K137">
        <f>SUMIF($A$2:$A$429,A137,$J$2:$J$429)</f>
        <v>4716.1900000000005</v>
      </c>
      <c r="L137" s="141">
        <f t="shared" si="4"/>
        <v>2.344806248288629E-5</v>
      </c>
      <c r="M137" s="141">
        <f t="shared" si="5"/>
        <v>0.88212487544684559</v>
      </c>
    </row>
    <row r="138" spans="1:13" x14ac:dyDescent="0.25">
      <c r="A138" s="140" t="s">
        <v>468</v>
      </c>
      <c r="B138" s="140" t="s">
        <v>114</v>
      </c>
      <c r="C138" s="140" t="s">
        <v>2137</v>
      </c>
      <c r="D138" s="140" t="s">
        <v>469</v>
      </c>
      <c r="E138" s="140" t="s">
        <v>37</v>
      </c>
      <c r="F138" s="140">
        <v>56</v>
      </c>
      <c r="G138" s="140">
        <v>5.16</v>
      </c>
      <c r="H138" s="140">
        <v>288.95999999999998</v>
      </c>
      <c r="I138" s="140">
        <v>6.24</v>
      </c>
      <c r="J138" s="140">
        <v>349.44</v>
      </c>
      <c r="K138">
        <f>SUMIF($A$2:$A$429,A138,$J$2:$J$429)</f>
        <v>4716.1900000000005</v>
      </c>
      <c r="L138" s="141">
        <f t="shared" si="4"/>
        <v>1.6413643738020402E-4</v>
      </c>
      <c r="M138" s="141">
        <f t="shared" si="5"/>
        <v>0.88228901188422582</v>
      </c>
    </row>
    <row r="139" spans="1:13" x14ac:dyDescent="0.25">
      <c r="A139" s="139" t="s">
        <v>468</v>
      </c>
      <c r="B139" s="139" t="s">
        <v>114</v>
      </c>
      <c r="C139" s="139" t="s">
        <v>2137</v>
      </c>
      <c r="D139" s="139" t="s">
        <v>469</v>
      </c>
      <c r="E139" s="139" t="s">
        <v>37</v>
      </c>
      <c r="F139" s="139">
        <v>88.3</v>
      </c>
      <c r="G139" s="139">
        <v>5.16</v>
      </c>
      <c r="H139" s="320">
        <v>455.63</v>
      </c>
      <c r="I139" s="320">
        <v>6.24</v>
      </c>
      <c r="J139" s="139">
        <v>550.99</v>
      </c>
      <c r="K139">
        <f>SUMIF($A$2:$A$429,A139,$J$2:$J$429)</f>
        <v>4716.1900000000005</v>
      </c>
      <c r="L139" s="141">
        <f t="shared" si="4"/>
        <v>2.5880705022927718E-4</v>
      </c>
      <c r="M139" s="141">
        <f t="shared" si="5"/>
        <v>0.88254781893445511</v>
      </c>
    </row>
    <row r="140" spans="1:13" x14ac:dyDescent="0.25">
      <c r="A140" s="140" t="s">
        <v>468</v>
      </c>
      <c r="B140" s="140" t="s">
        <v>114</v>
      </c>
      <c r="C140" s="140" t="s">
        <v>2137</v>
      </c>
      <c r="D140" s="140" t="s">
        <v>469</v>
      </c>
      <c r="E140" s="140" t="s">
        <v>37</v>
      </c>
      <c r="F140" s="140">
        <v>117</v>
      </c>
      <c r="G140" s="140">
        <v>5.16</v>
      </c>
      <c r="H140" s="140">
        <v>603.72</v>
      </c>
      <c r="I140" s="140">
        <v>6.24</v>
      </c>
      <c r="J140" s="140">
        <v>730.08</v>
      </c>
      <c r="K140">
        <f>SUMIF($A$2:$A$429,A140,$J$2:$J$429)</f>
        <v>4716.1900000000005</v>
      </c>
      <c r="L140" s="141">
        <f t="shared" si="4"/>
        <v>3.4292791381221202E-4</v>
      </c>
      <c r="M140" s="141">
        <f t="shared" si="5"/>
        <v>0.88289074684826729</v>
      </c>
    </row>
    <row r="141" spans="1:13" x14ac:dyDescent="0.25">
      <c r="A141" s="140" t="s">
        <v>468</v>
      </c>
      <c r="B141" s="140" t="s">
        <v>114</v>
      </c>
      <c r="C141" s="140" t="s">
        <v>2137</v>
      </c>
      <c r="D141" s="140" t="s">
        <v>469</v>
      </c>
      <c r="E141" s="140" t="s">
        <v>37</v>
      </c>
      <c r="F141" s="140">
        <v>180</v>
      </c>
      <c r="G141" s="140">
        <v>5.16</v>
      </c>
      <c r="H141" s="140">
        <v>928.8</v>
      </c>
      <c r="I141" s="140">
        <v>6.24</v>
      </c>
      <c r="J141" s="140">
        <v>1123.2</v>
      </c>
      <c r="K141">
        <f>SUMIF($A$2:$A$429,A141,$J$2:$J$429)</f>
        <v>4716.1900000000005</v>
      </c>
      <c r="L141" s="141">
        <f t="shared" si="4"/>
        <v>5.2758140586494154E-4</v>
      </c>
      <c r="M141" s="141">
        <f t="shared" si="5"/>
        <v>0.88341832825413225</v>
      </c>
    </row>
    <row r="142" spans="1:13" x14ac:dyDescent="0.25">
      <c r="A142" s="139" t="s">
        <v>468</v>
      </c>
      <c r="B142" s="139" t="s">
        <v>114</v>
      </c>
      <c r="C142" s="139" t="s">
        <v>2137</v>
      </c>
      <c r="D142" s="139" t="s">
        <v>469</v>
      </c>
      <c r="E142" s="139" t="s">
        <v>37</v>
      </c>
      <c r="F142" s="139">
        <v>306.5</v>
      </c>
      <c r="G142" s="139">
        <v>5.16</v>
      </c>
      <c r="H142" s="320">
        <v>1581.54</v>
      </c>
      <c r="I142" s="320">
        <v>6.24</v>
      </c>
      <c r="J142" s="139">
        <v>1912.56</v>
      </c>
      <c r="K142">
        <f>SUMIF($A$2:$A$429,A142,$J$2:$J$429)</f>
        <v>4716.1900000000005</v>
      </c>
      <c r="L142" s="141">
        <f t="shared" si="4"/>
        <v>8.9835389387558093E-4</v>
      </c>
      <c r="M142" s="141">
        <f t="shared" si="5"/>
        <v>0.88431668214800785</v>
      </c>
    </row>
    <row r="143" spans="1:13" x14ac:dyDescent="0.25">
      <c r="A143" s="140" t="s">
        <v>1952</v>
      </c>
      <c r="B143" s="140" t="s">
        <v>114</v>
      </c>
      <c r="C143" s="140" t="s">
        <v>2137</v>
      </c>
      <c r="D143" s="140" t="s">
        <v>1953</v>
      </c>
      <c r="E143" s="140" t="s">
        <v>37</v>
      </c>
      <c r="F143" s="140">
        <v>7.2</v>
      </c>
      <c r="G143" s="140">
        <v>92.93</v>
      </c>
      <c r="H143" s="140">
        <v>669.1</v>
      </c>
      <c r="I143" s="140">
        <v>112.44</v>
      </c>
      <c r="J143" s="140">
        <v>809.57</v>
      </c>
      <c r="K143">
        <f>SUMIF($A$2:$A$429,A143,$J$2:$J$429)</f>
        <v>4531.33</v>
      </c>
      <c r="L143" s="141">
        <f t="shared" si="4"/>
        <v>3.8026538349900351E-4</v>
      </c>
      <c r="M143" s="141">
        <f t="shared" si="5"/>
        <v>0.88469694753150685</v>
      </c>
    </row>
    <row r="144" spans="1:13" x14ac:dyDescent="0.25">
      <c r="A144" s="139" t="s">
        <v>1952</v>
      </c>
      <c r="B144" s="139" t="s">
        <v>114</v>
      </c>
      <c r="C144" s="139" t="s">
        <v>2137</v>
      </c>
      <c r="D144" s="139" t="s">
        <v>1953</v>
      </c>
      <c r="E144" s="139" t="s">
        <v>37</v>
      </c>
      <c r="F144" s="139">
        <v>33.1</v>
      </c>
      <c r="G144" s="139">
        <v>92.93</v>
      </c>
      <c r="H144" s="320">
        <v>3075.98</v>
      </c>
      <c r="I144" s="320">
        <v>112.44</v>
      </c>
      <c r="J144" s="139">
        <v>3721.76</v>
      </c>
      <c r="K144">
        <f>SUMIF($A$2:$A$429,A144,$J$2:$J$429)</f>
        <v>4531.33</v>
      </c>
      <c r="L144" s="141">
        <f t="shared" si="4"/>
        <v>1.7481582737641603E-3</v>
      </c>
      <c r="M144" s="141">
        <f t="shared" si="5"/>
        <v>0.88644510580527103</v>
      </c>
    </row>
    <row r="145" spans="1:13" x14ac:dyDescent="0.25">
      <c r="A145" s="139" t="s">
        <v>871</v>
      </c>
      <c r="B145" s="139" t="s">
        <v>114</v>
      </c>
      <c r="C145" s="139" t="s">
        <v>2137</v>
      </c>
      <c r="D145" s="139" t="s">
        <v>872</v>
      </c>
      <c r="E145" s="139" t="s">
        <v>40</v>
      </c>
      <c r="F145" s="139">
        <v>193.1</v>
      </c>
      <c r="G145" s="139">
        <v>18.2</v>
      </c>
      <c r="H145" s="320">
        <v>3514.42</v>
      </c>
      <c r="I145" s="320">
        <v>22.02</v>
      </c>
      <c r="J145" s="139">
        <v>4252.0600000000004</v>
      </c>
      <c r="K145">
        <f>SUMIF($A$2:$A$429,A145,$J$2:$J$429)</f>
        <v>4252.0600000000004</v>
      </c>
      <c r="L145" s="141">
        <f t="shared" si="4"/>
        <v>1.9972469663658149E-3</v>
      </c>
      <c r="M145" s="141">
        <f t="shared" si="5"/>
        <v>0.88844235277163686</v>
      </c>
    </row>
    <row r="146" spans="1:13" x14ac:dyDescent="0.25">
      <c r="A146" s="139" t="s">
        <v>2101</v>
      </c>
      <c r="B146" s="139" t="s">
        <v>117</v>
      </c>
      <c r="C146" s="139" t="s">
        <v>2137</v>
      </c>
      <c r="D146" s="139" t="s">
        <v>2102</v>
      </c>
      <c r="E146" s="139" t="s">
        <v>35</v>
      </c>
      <c r="F146" s="139">
        <v>1</v>
      </c>
      <c r="G146" s="139">
        <v>3452.6</v>
      </c>
      <c r="H146" s="320">
        <v>3452.6</v>
      </c>
      <c r="I146" s="320">
        <v>4177.6499999999996</v>
      </c>
      <c r="J146" s="139">
        <v>4177.6499999999996</v>
      </c>
      <c r="K146">
        <f>SUMIF($A$2:$A$429,A146,$J$2:$J$429)</f>
        <v>4177.6499999999996</v>
      </c>
      <c r="L146" s="141">
        <f t="shared" si="4"/>
        <v>1.9622956376528426E-3</v>
      </c>
      <c r="M146" s="141">
        <f t="shared" si="5"/>
        <v>0.89040464840928968</v>
      </c>
    </row>
    <row r="147" spans="1:13" x14ac:dyDescent="0.25">
      <c r="A147" s="139" t="s">
        <v>134</v>
      </c>
      <c r="B147" s="139" t="s">
        <v>114</v>
      </c>
      <c r="C147" s="139" t="s">
        <v>2137</v>
      </c>
      <c r="D147" s="139" t="s">
        <v>634</v>
      </c>
      <c r="E147" s="139" t="s">
        <v>40</v>
      </c>
      <c r="F147" s="139">
        <v>60</v>
      </c>
      <c r="G147" s="139">
        <v>55.66</v>
      </c>
      <c r="H147" s="320">
        <v>3339.6</v>
      </c>
      <c r="I147" s="320">
        <v>67.349999999999994</v>
      </c>
      <c r="J147" s="139">
        <v>4041</v>
      </c>
      <c r="K147">
        <f>SUMIF($A$2:$A$429,A147,$J$2:$J$429)</f>
        <v>4041</v>
      </c>
      <c r="L147" s="141">
        <f t="shared" si="4"/>
        <v>1.8981093848826822E-3</v>
      </c>
      <c r="M147" s="141">
        <f t="shared" si="5"/>
        <v>0.89230275779417234</v>
      </c>
    </row>
    <row r="148" spans="1:13" x14ac:dyDescent="0.25">
      <c r="A148" s="140" t="s">
        <v>495</v>
      </c>
      <c r="B148" s="140" t="s">
        <v>116</v>
      </c>
      <c r="C148" s="140" t="s">
        <v>2146</v>
      </c>
      <c r="D148" s="140" t="s">
        <v>496</v>
      </c>
      <c r="E148" s="140" t="s">
        <v>40</v>
      </c>
      <c r="F148" s="140">
        <v>5</v>
      </c>
      <c r="G148" s="140">
        <v>182.79</v>
      </c>
      <c r="H148" s="140">
        <v>913.95</v>
      </c>
      <c r="I148" s="140">
        <v>221.17</v>
      </c>
      <c r="J148" s="140">
        <v>1105.8499999999999</v>
      </c>
      <c r="K148">
        <f>SUMIF($A$2:$A$429,A148,$J$2:$J$429)</f>
        <v>4025.29</v>
      </c>
      <c r="L148" s="141">
        <f t="shared" si="4"/>
        <v>5.1943188895632619E-4</v>
      </c>
      <c r="M148" s="141">
        <f t="shared" si="5"/>
        <v>0.89282218968312865</v>
      </c>
    </row>
    <row r="149" spans="1:13" x14ac:dyDescent="0.25">
      <c r="A149" s="139" t="s">
        <v>495</v>
      </c>
      <c r="B149" s="139" t="s">
        <v>116</v>
      </c>
      <c r="C149" s="139" t="s">
        <v>2146</v>
      </c>
      <c r="D149" s="139" t="s">
        <v>496</v>
      </c>
      <c r="E149" s="139" t="s">
        <v>40</v>
      </c>
      <c r="F149" s="139">
        <v>13.2</v>
      </c>
      <c r="G149" s="139">
        <v>182.79</v>
      </c>
      <c r="H149" s="320">
        <v>2412.83</v>
      </c>
      <c r="I149" s="320">
        <v>221.17</v>
      </c>
      <c r="J149" s="139">
        <v>2919.44</v>
      </c>
      <c r="K149">
        <f>SUMIF($A$2:$A$429,A149,$J$2:$J$429)</f>
        <v>4025.29</v>
      </c>
      <c r="L149" s="141">
        <f t="shared" si="4"/>
        <v>1.3712983079935406E-3</v>
      </c>
      <c r="M149" s="141">
        <f t="shared" si="5"/>
        <v>0.89419348799112219</v>
      </c>
    </row>
    <row r="150" spans="1:13" x14ac:dyDescent="0.25">
      <c r="A150" s="139" t="s">
        <v>813</v>
      </c>
      <c r="B150" s="139" t="s">
        <v>116</v>
      </c>
      <c r="C150" s="139" t="s">
        <v>2146</v>
      </c>
      <c r="D150" s="139" t="s">
        <v>814</v>
      </c>
      <c r="E150" s="139" t="s">
        <v>40</v>
      </c>
      <c r="F150" s="139">
        <v>31.2</v>
      </c>
      <c r="G150" s="139">
        <v>100.16</v>
      </c>
      <c r="H150" s="320">
        <v>3124.99</v>
      </c>
      <c r="I150" s="320">
        <v>121.19</v>
      </c>
      <c r="J150" s="139">
        <v>3781.13</v>
      </c>
      <c r="K150">
        <f>SUMIF($A$2:$A$429,A150,$J$2:$J$429)</f>
        <v>3781.13</v>
      </c>
      <c r="L150" s="141">
        <f t="shared" si="4"/>
        <v>1.7760451221136987E-3</v>
      </c>
      <c r="M150" s="141">
        <f t="shared" si="5"/>
        <v>0.89596953311323591</v>
      </c>
    </row>
    <row r="151" spans="1:13" x14ac:dyDescent="0.25">
      <c r="A151" s="139" t="s">
        <v>602</v>
      </c>
      <c r="B151" s="139" t="s">
        <v>114</v>
      </c>
      <c r="C151" s="139" t="s">
        <v>2137</v>
      </c>
      <c r="D151" s="139" t="s">
        <v>603</v>
      </c>
      <c r="E151" s="139" t="s">
        <v>37</v>
      </c>
      <c r="F151" s="139">
        <v>75.5</v>
      </c>
      <c r="G151" s="139">
        <v>41.12</v>
      </c>
      <c r="H151" s="320">
        <v>3104.56</v>
      </c>
      <c r="I151" s="320">
        <v>49.76</v>
      </c>
      <c r="J151" s="139">
        <v>3756.88</v>
      </c>
      <c r="K151">
        <f>SUMIF($A$2:$A$429,A151,$J$2:$J$429)</f>
        <v>3756.88</v>
      </c>
      <c r="L151" s="141">
        <f t="shared" si="4"/>
        <v>1.7646545869532421E-3</v>
      </c>
      <c r="M151" s="141">
        <f t="shared" si="5"/>
        <v>0.8977341877001892</v>
      </c>
    </row>
    <row r="152" spans="1:13" x14ac:dyDescent="0.25">
      <c r="A152" s="139" t="s">
        <v>865</v>
      </c>
      <c r="B152" s="139" t="s">
        <v>114</v>
      </c>
      <c r="C152" s="139" t="s">
        <v>2137</v>
      </c>
      <c r="D152" s="139" t="s">
        <v>866</v>
      </c>
      <c r="E152" s="139" t="s">
        <v>40</v>
      </c>
      <c r="F152" s="139">
        <v>552.5</v>
      </c>
      <c r="G152" s="139">
        <v>5.36</v>
      </c>
      <c r="H152" s="320">
        <v>2961.4</v>
      </c>
      <c r="I152" s="320">
        <v>6.49</v>
      </c>
      <c r="J152" s="139">
        <v>3585.73</v>
      </c>
      <c r="K152">
        <f>SUMIF($A$2:$A$429,A152,$J$2:$J$429)</f>
        <v>3585.73</v>
      </c>
      <c r="L152" s="141">
        <f t="shared" si="4"/>
        <v>1.6842632429238753E-3</v>
      </c>
      <c r="M152" s="141">
        <f t="shared" si="5"/>
        <v>0.89941845094311312</v>
      </c>
    </row>
    <row r="153" spans="1:13" x14ac:dyDescent="0.25">
      <c r="A153" s="140" t="s">
        <v>1612</v>
      </c>
      <c r="B153" s="140" t="s">
        <v>114</v>
      </c>
      <c r="C153" s="140" t="s">
        <v>2137</v>
      </c>
      <c r="D153" s="140" t="s">
        <v>1613</v>
      </c>
      <c r="E153" s="140" t="s">
        <v>37</v>
      </c>
      <c r="F153" s="140">
        <v>44.1</v>
      </c>
      <c r="G153" s="140">
        <v>66.88</v>
      </c>
      <c r="H153" s="140">
        <v>2949.41</v>
      </c>
      <c r="I153" s="140">
        <v>80.92</v>
      </c>
      <c r="J153" s="140">
        <v>3568.57</v>
      </c>
      <c r="K153">
        <f>SUMIF($A$2:$A$429,A153,$J$2:$J$429)</f>
        <v>3568.57</v>
      </c>
      <c r="L153" s="141">
        <f t="shared" si="4"/>
        <v>1.6762029714453832E-3</v>
      </c>
      <c r="M153" s="141">
        <f t="shared" si="5"/>
        <v>0.90109465391455845</v>
      </c>
    </row>
    <row r="154" spans="1:13" x14ac:dyDescent="0.25">
      <c r="A154" s="140" t="s">
        <v>1655</v>
      </c>
      <c r="B154" s="140" t="s">
        <v>2162</v>
      </c>
      <c r="C154" s="140" t="s">
        <v>2162</v>
      </c>
      <c r="D154" s="140" t="s">
        <v>1656</v>
      </c>
      <c r="E154" s="140" t="s">
        <v>35</v>
      </c>
      <c r="F154" s="140">
        <v>1</v>
      </c>
      <c r="G154" s="140">
        <v>2855.28</v>
      </c>
      <c r="H154" s="140">
        <v>2855.28</v>
      </c>
      <c r="I154" s="140">
        <v>3454.89</v>
      </c>
      <c r="J154" s="140">
        <v>3454.89</v>
      </c>
      <c r="K154">
        <f>SUMIF($A$2:$A$429,A154,$J$2:$J$429)</f>
        <v>3454.89</v>
      </c>
      <c r="L154" s="141">
        <f t="shared" si="4"/>
        <v>1.622806021464323E-3</v>
      </c>
      <c r="M154" s="141">
        <f t="shared" si="5"/>
        <v>0.90271745993602281</v>
      </c>
    </row>
    <row r="155" spans="1:13" x14ac:dyDescent="0.25">
      <c r="A155" s="140" t="s">
        <v>1625</v>
      </c>
      <c r="B155" s="140" t="s">
        <v>116</v>
      </c>
      <c r="C155" s="140" t="s">
        <v>2146</v>
      </c>
      <c r="D155" s="140" t="s">
        <v>1626</v>
      </c>
      <c r="E155" s="140" t="s">
        <v>37</v>
      </c>
      <c r="F155" s="140">
        <v>50</v>
      </c>
      <c r="G155" s="140">
        <v>56.13</v>
      </c>
      <c r="H155" s="140">
        <v>2806.5</v>
      </c>
      <c r="I155" s="140">
        <v>67.92</v>
      </c>
      <c r="J155" s="140">
        <v>3396</v>
      </c>
      <c r="K155">
        <f>SUMIF($A$2:$A$429,A155,$J$2:$J$429)</f>
        <v>3396</v>
      </c>
      <c r="L155" s="141">
        <f t="shared" si="4"/>
        <v>1.5951446352540433E-3</v>
      </c>
      <c r="M155" s="141">
        <f t="shared" si="5"/>
        <v>0.90431260457127682</v>
      </c>
    </row>
    <row r="156" spans="1:13" x14ac:dyDescent="0.25">
      <c r="A156" s="139" t="s">
        <v>592</v>
      </c>
      <c r="B156" s="139" t="s">
        <v>114</v>
      </c>
      <c r="C156" s="139" t="s">
        <v>2137</v>
      </c>
      <c r="D156" s="139" t="s">
        <v>593</v>
      </c>
      <c r="E156" s="139" t="s">
        <v>35</v>
      </c>
      <c r="F156" s="139">
        <v>2</v>
      </c>
      <c r="G156" s="139">
        <v>1395.29</v>
      </c>
      <c r="H156" s="320">
        <v>2790.58</v>
      </c>
      <c r="I156" s="320">
        <v>1688.3</v>
      </c>
      <c r="J156" s="139">
        <v>3376.6</v>
      </c>
      <c r="K156">
        <f>SUMIF($A$2:$A$429,A156,$J$2:$J$429)</f>
        <v>3376.6</v>
      </c>
      <c r="L156" s="141">
        <f t="shared" si="4"/>
        <v>1.586032207125678E-3</v>
      </c>
      <c r="M156" s="141">
        <f t="shared" si="5"/>
        <v>0.90589863677840254</v>
      </c>
    </row>
    <row r="157" spans="1:13" x14ac:dyDescent="0.25">
      <c r="A157" s="140" t="s">
        <v>1991</v>
      </c>
      <c r="B157" s="140" t="s">
        <v>114</v>
      </c>
      <c r="C157" s="140" t="s">
        <v>2137</v>
      </c>
      <c r="D157" s="140" t="s">
        <v>1992</v>
      </c>
      <c r="E157" s="140" t="s">
        <v>40</v>
      </c>
      <c r="F157" s="140">
        <v>7.4</v>
      </c>
      <c r="G157" s="140">
        <v>32.11</v>
      </c>
      <c r="H157" s="140">
        <v>237.61</v>
      </c>
      <c r="I157" s="140">
        <v>38.85</v>
      </c>
      <c r="J157" s="140">
        <v>287.49</v>
      </c>
      <c r="K157">
        <f>SUMIF($A$2:$A$429,A157,$J$2:$J$429)</f>
        <v>3275.06</v>
      </c>
      <c r="L157" s="141">
        <f t="shared" si="4"/>
        <v>1.3503773003215104E-4</v>
      </c>
      <c r="M157" s="141">
        <f t="shared" si="5"/>
        <v>0.90603367450843475</v>
      </c>
    </row>
    <row r="158" spans="1:13" x14ac:dyDescent="0.25">
      <c r="A158" s="139" t="s">
        <v>1991</v>
      </c>
      <c r="B158" s="139" t="s">
        <v>114</v>
      </c>
      <c r="C158" s="139" t="s">
        <v>2137</v>
      </c>
      <c r="D158" s="139" t="s">
        <v>1992</v>
      </c>
      <c r="E158" s="139" t="s">
        <v>40</v>
      </c>
      <c r="F158" s="139">
        <v>36.299999999999997</v>
      </c>
      <c r="G158" s="139">
        <v>32.11</v>
      </c>
      <c r="H158" s="320">
        <v>1165.5899999999999</v>
      </c>
      <c r="I158" s="320">
        <v>38.85</v>
      </c>
      <c r="J158" s="139">
        <v>1410.26</v>
      </c>
      <c r="K158">
        <f>SUMIF($A$2:$A$429,A158,$J$2:$J$429)</f>
        <v>3275.06</v>
      </c>
      <c r="L158" s="141">
        <f t="shared" si="4"/>
        <v>6.6241715939734016E-4</v>
      </c>
      <c r="M158" s="141">
        <f t="shared" si="5"/>
        <v>0.90669609166783205</v>
      </c>
    </row>
    <row r="159" spans="1:13" x14ac:dyDescent="0.25">
      <c r="A159" s="139" t="s">
        <v>1991</v>
      </c>
      <c r="B159" s="139" t="s">
        <v>114</v>
      </c>
      <c r="C159" s="139" t="s">
        <v>2137</v>
      </c>
      <c r="D159" s="139" t="s">
        <v>1992</v>
      </c>
      <c r="E159" s="139" t="s">
        <v>40</v>
      </c>
      <c r="F159" s="139">
        <v>40.6</v>
      </c>
      <c r="G159" s="139">
        <v>32.11</v>
      </c>
      <c r="H159" s="320">
        <v>1303.67</v>
      </c>
      <c r="I159" s="320">
        <v>38.85</v>
      </c>
      <c r="J159" s="139">
        <v>1577.31</v>
      </c>
      <c r="K159">
        <f>SUMIF($A$2:$A$429,A159,$J$2:$J$429)</f>
        <v>3275.06</v>
      </c>
      <c r="L159" s="141">
        <f t="shared" si="4"/>
        <v>7.4088268098720694E-4</v>
      </c>
      <c r="M159" s="141">
        <f t="shared" si="5"/>
        <v>0.9074369743488192</v>
      </c>
    </row>
    <row r="160" spans="1:13" x14ac:dyDescent="0.25">
      <c r="A160" s="139" t="s">
        <v>908</v>
      </c>
      <c r="B160" s="139" t="s">
        <v>114</v>
      </c>
      <c r="C160" s="139" t="s">
        <v>2137</v>
      </c>
      <c r="D160" s="139" t="s">
        <v>909</v>
      </c>
      <c r="E160" s="139" t="s">
        <v>35</v>
      </c>
      <c r="F160" s="139">
        <v>1</v>
      </c>
      <c r="G160" s="139">
        <v>2681.07</v>
      </c>
      <c r="H160" s="320">
        <v>2681.07</v>
      </c>
      <c r="I160" s="320">
        <v>3244.09</v>
      </c>
      <c r="J160" s="139">
        <v>3244.09</v>
      </c>
      <c r="K160">
        <f>SUMIF($A$2:$A$429,A160,$J$2:$J$429)</f>
        <v>3244.09</v>
      </c>
      <c r="L160" s="141">
        <f t="shared" si="4"/>
        <v>1.5237905653066224E-3</v>
      </c>
      <c r="M160" s="141">
        <f t="shared" si="5"/>
        <v>0.90896076491412581</v>
      </c>
    </row>
    <row r="161" spans="1:13" x14ac:dyDescent="0.25">
      <c r="A161" s="140" t="s">
        <v>1627</v>
      </c>
      <c r="B161" s="140" t="s">
        <v>116</v>
      </c>
      <c r="C161" s="140" t="s">
        <v>2146</v>
      </c>
      <c r="D161" s="140" t="s">
        <v>1628</v>
      </c>
      <c r="E161" s="140" t="s">
        <v>40</v>
      </c>
      <c r="F161" s="140">
        <v>45</v>
      </c>
      <c r="G161" s="140">
        <v>57.82</v>
      </c>
      <c r="H161" s="140">
        <v>2601.9</v>
      </c>
      <c r="I161" s="140">
        <v>69.959999999999994</v>
      </c>
      <c r="J161" s="140">
        <v>3148.2</v>
      </c>
      <c r="K161">
        <f>SUMIF($A$2:$A$429,A161,$J$2:$J$429)</f>
        <v>3148.2</v>
      </c>
      <c r="L161" s="141">
        <f t="shared" si="4"/>
        <v>1.4787498058618312E-3</v>
      </c>
      <c r="M161" s="141">
        <f t="shared" si="5"/>
        <v>0.91043951471998763</v>
      </c>
    </row>
    <row r="162" spans="1:13" x14ac:dyDescent="0.25">
      <c r="A162" s="139" t="s">
        <v>132</v>
      </c>
      <c r="B162" s="139" t="s">
        <v>114</v>
      </c>
      <c r="C162" s="139" t="s">
        <v>2137</v>
      </c>
      <c r="D162" s="139" t="s">
        <v>760</v>
      </c>
      <c r="E162" s="139" t="s">
        <v>39</v>
      </c>
      <c r="F162" s="139">
        <v>192</v>
      </c>
      <c r="G162" s="139">
        <v>13.53</v>
      </c>
      <c r="H162" s="320">
        <v>2597.7600000000002</v>
      </c>
      <c r="I162" s="320">
        <v>16.37</v>
      </c>
      <c r="J162" s="139">
        <v>3143.04</v>
      </c>
      <c r="K162">
        <f>SUMIF($A$2:$A$429,A162,$J$2:$J$429)</f>
        <v>3143.04</v>
      </c>
      <c r="L162" s="141">
        <f t="shared" si="4"/>
        <v>1.476326087864802E-3</v>
      </c>
      <c r="M162" s="141">
        <f t="shared" si="5"/>
        <v>0.91191584080785248</v>
      </c>
    </row>
    <row r="163" spans="1:13" x14ac:dyDescent="0.25">
      <c r="A163" s="139" t="s">
        <v>563</v>
      </c>
      <c r="B163" s="139" t="s">
        <v>114</v>
      </c>
      <c r="C163" s="139" t="s">
        <v>2137</v>
      </c>
      <c r="D163" s="139" t="s">
        <v>564</v>
      </c>
      <c r="E163" s="139" t="s">
        <v>37</v>
      </c>
      <c r="F163" s="139">
        <v>100</v>
      </c>
      <c r="G163" s="139">
        <v>25.8</v>
      </c>
      <c r="H163" s="320">
        <v>2580</v>
      </c>
      <c r="I163" s="320">
        <v>31.22</v>
      </c>
      <c r="J163" s="139">
        <v>3122</v>
      </c>
      <c r="K163">
        <f>SUMIF($A$2:$A$429,A163,$J$2:$J$429)</f>
        <v>3122</v>
      </c>
      <c r="L163" s="141">
        <f t="shared" si="4"/>
        <v>1.466443330760637E-3</v>
      </c>
      <c r="M163" s="141">
        <f t="shared" si="5"/>
        <v>0.91338228413861311</v>
      </c>
    </row>
    <row r="164" spans="1:13" x14ac:dyDescent="0.25">
      <c r="A164" s="140" t="s">
        <v>185</v>
      </c>
      <c r="B164" s="140" t="s">
        <v>114</v>
      </c>
      <c r="C164" s="140" t="s">
        <v>2137</v>
      </c>
      <c r="D164" s="140" t="s">
        <v>186</v>
      </c>
      <c r="E164" s="140" t="s">
        <v>39</v>
      </c>
      <c r="F164" s="140">
        <v>26.2</v>
      </c>
      <c r="G164" s="140">
        <v>13.36</v>
      </c>
      <c r="H164" s="140">
        <v>350.03</v>
      </c>
      <c r="I164" s="140">
        <v>16.16</v>
      </c>
      <c r="J164" s="140">
        <v>423.39</v>
      </c>
      <c r="K164">
        <f>SUMIF($A$2:$A$429,A164,$J$2:$J$429)</f>
        <v>3054.24</v>
      </c>
      <c r="L164" s="141">
        <f t="shared" si="4"/>
        <v>1.9887169820972006E-4</v>
      </c>
      <c r="M164" s="141">
        <f t="shared" si="5"/>
        <v>0.91358115583682287</v>
      </c>
    </row>
    <row r="165" spans="1:13" x14ac:dyDescent="0.25">
      <c r="A165" s="139" t="s">
        <v>185</v>
      </c>
      <c r="B165" s="139" t="s">
        <v>114</v>
      </c>
      <c r="C165" s="139" t="s">
        <v>2137</v>
      </c>
      <c r="D165" s="139" t="s">
        <v>186</v>
      </c>
      <c r="E165" s="139" t="s">
        <v>39</v>
      </c>
      <c r="F165" s="139">
        <v>162.80000000000001</v>
      </c>
      <c r="G165" s="139">
        <v>13.36</v>
      </c>
      <c r="H165" s="320">
        <v>2175.0100000000002</v>
      </c>
      <c r="I165" s="320">
        <v>16.16</v>
      </c>
      <c r="J165" s="139">
        <v>2630.85</v>
      </c>
      <c r="K165">
        <f>SUMIF($A$2:$A$429,A165,$J$2:$J$429)</f>
        <v>3054.24</v>
      </c>
      <c r="L165" s="141">
        <f t="shared" si="4"/>
        <v>1.2357438938922554E-3</v>
      </c>
      <c r="M165" s="141">
        <f t="shared" si="5"/>
        <v>0.91481689973071512</v>
      </c>
    </row>
    <row r="166" spans="1:13" x14ac:dyDescent="0.25">
      <c r="A166" s="140" t="s">
        <v>1569</v>
      </c>
      <c r="B166" s="140" t="s">
        <v>116</v>
      </c>
      <c r="C166" s="140" t="s">
        <v>2146</v>
      </c>
      <c r="D166" s="140" t="s">
        <v>1570</v>
      </c>
      <c r="E166" s="140" t="s">
        <v>37</v>
      </c>
      <c r="F166" s="140">
        <v>204.9</v>
      </c>
      <c r="G166" s="140">
        <v>11.92</v>
      </c>
      <c r="H166" s="321">
        <v>2442.41</v>
      </c>
      <c r="I166" s="321">
        <v>14.42</v>
      </c>
      <c r="J166" s="140">
        <v>2954.66</v>
      </c>
      <c r="K166">
        <f>SUMIF($A$2:$A$429,A166,$J$2:$J$429)</f>
        <v>2954.66</v>
      </c>
      <c r="L166" s="141">
        <f t="shared" si="4"/>
        <v>1.3878415924616346E-3</v>
      </c>
      <c r="M166" s="141">
        <f t="shared" si="5"/>
        <v>0.91620474132317675</v>
      </c>
    </row>
    <row r="167" spans="1:13" x14ac:dyDescent="0.25">
      <c r="A167" s="140" t="s">
        <v>1589</v>
      </c>
      <c r="B167" s="140" t="s">
        <v>119</v>
      </c>
      <c r="C167" s="140" t="s">
        <v>2138</v>
      </c>
      <c r="D167" s="140" t="s">
        <v>1590</v>
      </c>
      <c r="E167" s="140" t="s">
        <v>37</v>
      </c>
      <c r="F167" s="140">
        <v>50</v>
      </c>
      <c r="G167" s="140">
        <v>48.64</v>
      </c>
      <c r="H167" s="321">
        <v>2432</v>
      </c>
      <c r="I167" s="321">
        <v>58.86</v>
      </c>
      <c r="J167" s="140">
        <v>2943</v>
      </c>
      <c r="K167">
        <f>SUMIF($A$2:$A$429,A167,$J$2:$J$429)</f>
        <v>2943</v>
      </c>
      <c r="L167" s="141">
        <f t="shared" si="4"/>
        <v>1.3823647413288131E-3</v>
      </c>
      <c r="M167" s="141">
        <f t="shared" si="5"/>
        <v>0.91758710606450555</v>
      </c>
    </row>
    <row r="168" spans="1:13" x14ac:dyDescent="0.25">
      <c r="A168" s="139" t="s">
        <v>585</v>
      </c>
      <c r="B168" s="139" t="s">
        <v>114</v>
      </c>
      <c r="C168" s="139" t="s">
        <v>2137</v>
      </c>
      <c r="D168" s="139" t="s">
        <v>586</v>
      </c>
      <c r="E168" s="139" t="s">
        <v>40</v>
      </c>
      <c r="F168" s="139">
        <v>32.5</v>
      </c>
      <c r="G168" s="139">
        <v>73.599999999999994</v>
      </c>
      <c r="H168" s="320">
        <v>2392</v>
      </c>
      <c r="I168" s="320">
        <v>89.05</v>
      </c>
      <c r="J168" s="139">
        <v>2894.13</v>
      </c>
      <c r="K168">
        <f>SUMIF($A$2:$A$429,A168,$J$2:$J$429)</f>
        <v>2894.13</v>
      </c>
      <c r="L168" s="141">
        <f t="shared" si="4"/>
        <v>1.3594098772755549E-3</v>
      </c>
      <c r="M168" s="141">
        <f t="shared" si="5"/>
        <v>0.91894651594178112</v>
      </c>
    </row>
    <row r="169" spans="1:13" x14ac:dyDescent="0.25">
      <c r="A169" s="139" t="s">
        <v>528</v>
      </c>
      <c r="B169" s="139" t="s">
        <v>114</v>
      </c>
      <c r="C169" s="139" t="s">
        <v>2137</v>
      </c>
      <c r="D169" s="139" t="s">
        <v>529</v>
      </c>
      <c r="E169" s="139" t="s">
        <v>37</v>
      </c>
      <c r="F169" s="139">
        <v>44.1</v>
      </c>
      <c r="G169" s="139">
        <v>23.66</v>
      </c>
      <c r="H169" s="320">
        <v>1043.4100000000001</v>
      </c>
      <c r="I169" s="320">
        <v>28.63</v>
      </c>
      <c r="J169" s="139">
        <v>1262.58</v>
      </c>
      <c r="K169">
        <f>SUMIF($A$2:$A$429,A169,$J$2:$J$429)</f>
        <v>2805.74</v>
      </c>
      <c r="L169" s="141">
        <f t="shared" si="4"/>
        <v>5.9304997455213485E-4</v>
      </c>
      <c r="M169" s="141">
        <f t="shared" si="5"/>
        <v>0.91953956591633323</v>
      </c>
    </row>
    <row r="170" spans="1:13" x14ac:dyDescent="0.25">
      <c r="A170" s="140" t="s">
        <v>528</v>
      </c>
      <c r="B170" s="140" t="s">
        <v>114</v>
      </c>
      <c r="C170" s="140" t="s">
        <v>2137</v>
      </c>
      <c r="D170" s="140" t="s">
        <v>529</v>
      </c>
      <c r="E170" s="140" t="s">
        <v>37</v>
      </c>
      <c r="F170" s="140">
        <v>53.9</v>
      </c>
      <c r="G170" s="140">
        <v>23.66</v>
      </c>
      <c r="H170" s="140">
        <v>1275.27</v>
      </c>
      <c r="I170" s="140">
        <v>28.63</v>
      </c>
      <c r="J170" s="140">
        <v>1543.16</v>
      </c>
      <c r="K170">
        <f>SUMIF($A$2:$A$429,A170,$J$2:$J$429)</f>
        <v>2805.74</v>
      </c>
      <c r="L170" s="141">
        <f t="shared" si="4"/>
        <v>7.2484198920454341E-4</v>
      </c>
      <c r="M170" s="141">
        <f t="shared" si="5"/>
        <v>0.92026440790553776</v>
      </c>
    </row>
    <row r="171" spans="1:13" x14ac:dyDescent="0.25">
      <c r="A171" s="140" t="s">
        <v>1606</v>
      </c>
      <c r="B171" s="140" t="s">
        <v>114</v>
      </c>
      <c r="C171" s="140" t="s">
        <v>2137</v>
      </c>
      <c r="D171" s="140" t="s">
        <v>1607</v>
      </c>
      <c r="E171" s="140" t="s">
        <v>37</v>
      </c>
      <c r="F171" s="140">
        <v>6.3</v>
      </c>
      <c r="G171" s="140">
        <v>367.44</v>
      </c>
      <c r="H171" s="140">
        <v>2314.87</v>
      </c>
      <c r="I171" s="140">
        <v>444.6</v>
      </c>
      <c r="J171" s="140">
        <v>2800.98</v>
      </c>
      <c r="K171">
        <f>SUMIF($A$2:$A$429,A171,$J$2:$J$429)</f>
        <v>2800.98</v>
      </c>
      <c r="L171" s="141">
        <f t="shared" si="4"/>
        <v>1.315656130875698E-3</v>
      </c>
      <c r="M171" s="141">
        <f t="shared" si="5"/>
        <v>0.92158006403641346</v>
      </c>
    </row>
    <row r="172" spans="1:13" x14ac:dyDescent="0.25">
      <c r="A172" s="140" t="s">
        <v>2098</v>
      </c>
      <c r="B172" s="140" t="s">
        <v>116</v>
      </c>
      <c r="C172" s="140" t="s">
        <v>2146</v>
      </c>
      <c r="D172" s="140" t="s">
        <v>2097</v>
      </c>
      <c r="E172" s="140" t="s">
        <v>37</v>
      </c>
      <c r="F172" s="140">
        <v>50</v>
      </c>
      <c r="G172" s="140">
        <v>44.44</v>
      </c>
      <c r="H172" s="140">
        <v>2222</v>
      </c>
      <c r="I172" s="140">
        <v>53.77</v>
      </c>
      <c r="J172" s="140">
        <v>2688.5</v>
      </c>
      <c r="K172">
        <f>SUMIF($A$2:$A$429,A172,$J$2:$J$429)</f>
        <v>2688.5</v>
      </c>
      <c r="L172" s="141">
        <f t="shared" si="4"/>
        <v>1.2628228362427843E-3</v>
      </c>
      <c r="M172" s="141">
        <f t="shared" si="5"/>
        <v>0.92284288687265625</v>
      </c>
    </row>
    <row r="173" spans="1:13" x14ac:dyDescent="0.25">
      <c r="A173" s="140" t="s">
        <v>761</v>
      </c>
      <c r="B173" s="140" t="s">
        <v>114</v>
      </c>
      <c r="C173" s="140" t="s">
        <v>2137</v>
      </c>
      <c r="D173" s="140" t="s">
        <v>762</v>
      </c>
      <c r="E173" s="140" t="s">
        <v>39</v>
      </c>
      <c r="F173" s="140">
        <v>35.1</v>
      </c>
      <c r="G173" s="140">
        <v>9.9600000000000009</v>
      </c>
      <c r="H173" s="140">
        <v>349.6</v>
      </c>
      <c r="I173" s="140">
        <v>12.05</v>
      </c>
      <c r="J173" s="140">
        <v>422.96</v>
      </c>
      <c r="K173">
        <f>SUMIF($A$2:$A$429,A173,$J$2:$J$429)</f>
        <v>2614.86</v>
      </c>
      <c r="L173" s="141">
        <f t="shared" si="4"/>
        <v>1.9866972170996764E-4</v>
      </c>
      <c r="M173" s="141">
        <f t="shared" si="5"/>
        <v>0.92304155659436626</v>
      </c>
    </row>
    <row r="174" spans="1:13" x14ac:dyDescent="0.25">
      <c r="A174" s="139" t="s">
        <v>761</v>
      </c>
      <c r="B174" s="139" t="s">
        <v>114</v>
      </c>
      <c r="C174" s="139" t="s">
        <v>2137</v>
      </c>
      <c r="D174" s="139" t="s">
        <v>762</v>
      </c>
      <c r="E174" s="139" t="s">
        <v>39</v>
      </c>
      <c r="F174" s="139">
        <v>181.9</v>
      </c>
      <c r="G174" s="139">
        <v>9.9600000000000009</v>
      </c>
      <c r="H174" s="320">
        <v>1811.72</v>
      </c>
      <c r="I174" s="320">
        <v>12.05</v>
      </c>
      <c r="J174" s="139">
        <v>2191.9</v>
      </c>
      <c r="K174">
        <f>SUMIF($A$2:$A$429,A174,$J$2:$J$429)</f>
        <v>2614.86</v>
      </c>
      <c r="L174" s="141">
        <f t="shared" si="4"/>
        <v>1.0295634646682384E-3</v>
      </c>
      <c r="M174" s="141">
        <f t="shared" si="5"/>
        <v>0.92407112005903447</v>
      </c>
    </row>
    <row r="175" spans="1:13" x14ac:dyDescent="0.25">
      <c r="A175" s="139" t="s">
        <v>594</v>
      </c>
      <c r="B175" s="139" t="s">
        <v>116</v>
      </c>
      <c r="C175" s="139" t="s">
        <v>2146</v>
      </c>
      <c r="D175" s="139" t="s">
        <v>595</v>
      </c>
      <c r="E175" s="139" t="s">
        <v>37</v>
      </c>
      <c r="F175" s="139">
        <v>1.89</v>
      </c>
      <c r="G175" s="139">
        <v>1136.46</v>
      </c>
      <c r="H175" s="320">
        <v>2147.91</v>
      </c>
      <c r="I175" s="320">
        <v>1375.12</v>
      </c>
      <c r="J175" s="139">
        <v>2598.98</v>
      </c>
      <c r="K175">
        <f>SUMIF($A$2:$A$429,A175,$J$2:$J$429)</f>
        <v>2598.98</v>
      </c>
      <c r="L175" s="141">
        <f t="shared" si="4"/>
        <v>1.2207741472710699E-3</v>
      </c>
      <c r="M175" s="141">
        <f t="shared" si="5"/>
        <v>0.92529189420630553</v>
      </c>
    </row>
    <row r="176" spans="1:13" x14ac:dyDescent="0.25">
      <c r="A176" s="139" t="s">
        <v>815</v>
      </c>
      <c r="B176" s="139" t="s">
        <v>116</v>
      </c>
      <c r="C176" s="139" t="s">
        <v>2146</v>
      </c>
      <c r="D176" s="139" t="s">
        <v>816</v>
      </c>
      <c r="E176" s="139" t="s">
        <v>40</v>
      </c>
      <c r="F176" s="139">
        <v>31.5</v>
      </c>
      <c r="G176" s="139">
        <v>31.57</v>
      </c>
      <c r="H176" s="320">
        <v>994.46</v>
      </c>
      <c r="I176" s="320">
        <v>38.200000000000003</v>
      </c>
      <c r="J176" s="139">
        <v>1203.3</v>
      </c>
      <c r="K176">
        <f>SUMIF($A$2:$A$429,A176,$J$2:$J$429)</f>
        <v>2525.02</v>
      </c>
      <c r="L176" s="141">
        <f t="shared" si="4"/>
        <v>5.6520540035370737E-4</v>
      </c>
      <c r="M176" s="141">
        <f t="shared" si="5"/>
        <v>0.92585709960665918</v>
      </c>
    </row>
    <row r="177" spans="1:13" x14ac:dyDescent="0.25">
      <c r="A177" s="139" t="s">
        <v>815</v>
      </c>
      <c r="B177" s="139" t="s">
        <v>116</v>
      </c>
      <c r="C177" s="139" t="s">
        <v>2146</v>
      </c>
      <c r="D177" s="139" t="s">
        <v>816</v>
      </c>
      <c r="E177" s="139" t="s">
        <v>40</v>
      </c>
      <c r="F177" s="139">
        <v>34.6</v>
      </c>
      <c r="G177" s="139">
        <v>31.57</v>
      </c>
      <c r="H177" s="320">
        <v>1092.32</v>
      </c>
      <c r="I177" s="320">
        <v>38.200000000000003</v>
      </c>
      <c r="J177" s="139">
        <v>1321.72</v>
      </c>
      <c r="K177">
        <f>SUMIF($A$2:$A$429,A177,$J$2:$J$429)</f>
        <v>2525.02</v>
      </c>
      <c r="L177" s="141">
        <f t="shared" si="4"/>
        <v>6.2082878895994525E-4</v>
      </c>
      <c r="M177" s="141">
        <f t="shared" si="5"/>
        <v>0.92647792839561915</v>
      </c>
    </row>
    <row r="178" spans="1:13" x14ac:dyDescent="0.25">
      <c r="A178" s="140" t="s">
        <v>488</v>
      </c>
      <c r="B178" s="140" t="s">
        <v>116</v>
      </c>
      <c r="C178" s="140" t="s">
        <v>2146</v>
      </c>
      <c r="D178" s="140" t="s">
        <v>489</v>
      </c>
      <c r="E178" s="140" t="s">
        <v>40</v>
      </c>
      <c r="F178" s="140">
        <v>21</v>
      </c>
      <c r="G178" s="140">
        <v>11.92</v>
      </c>
      <c r="H178" s="140">
        <v>250.32</v>
      </c>
      <c r="I178" s="140">
        <v>14.42</v>
      </c>
      <c r="J178" s="140">
        <v>302.82</v>
      </c>
      <c r="K178">
        <f>SUMIF($A$2:$A$429,A178,$J$2:$J$429)</f>
        <v>2520.6200000000003</v>
      </c>
      <c r="L178" s="141">
        <f t="shared" si="4"/>
        <v>1.4223842710472007E-4</v>
      </c>
      <c r="M178" s="141">
        <f t="shared" si="5"/>
        <v>0.92662016682272386</v>
      </c>
    </row>
    <row r="179" spans="1:13" x14ac:dyDescent="0.25">
      <c r="A179" s="139" t="s">
        <v>488</v>
      </c>
      <c r="B179" s="139" t="s">
        <v>116</v>
      </c>
      <c r="C179" s="139" t="s">
        <v>2146</v>
      </c>
      <c r="D179" s="139" t="s">
        <v>489</v>
      </c>
      <c r="E179" s="139" t="s">
        <v>40</v>
      </c>
      <c r="F179" s="139">
        <v>153.80000000000001</v>
      </c>
      <c r="G179" s="139">
        <v>11.92</v>
      </c>
      <c r="H179" s="320">
        <v>1833.3</v>
      </c>
      <c r="I179" s="320">
        <v>14.42</v>
      </c>
      <c r="J179" s="139">
        <v>2217.8000000000002</v>
      </c>
      <c r="K179">
        <f>SUMIF($A$2:$A$429,A179,$J$2:$J$429)</f>
        <v>2520.6200000000003</v>
      </c>
      <c r="L179" s="141">
        <f t="shared" si="4"/>
        <v>1.0417290259323961E-3</v>
      </c>
      <c r="M179" s="141">
        <f t="shared" si="5"/>
        <v>0.92766189584865621</v>
      </c>
    </row>
    <row r="180" spans="1:13" x14ac:dyDescent="0.25">
      <c r="A180" s="139" t="s">
        <v>786</v>
      </c>
      <c r="B180" s="139" t="s">
        <v>114</v>
      </c>
      <c r="C180" s="139" t="s">
        <v>2137</v>
      </c>
      <c r="D180" s="139" t="s">
        <v>787</v>
      </c>
      <c r="E180" s="139" t="s">
        <v>40</v>
      </c>
      <c r="F180" s="139">
        <v>158.6</v>
      </c>
      <c r="G180" s="139">
        <v>12.91</v>
      </c>
      <c r="H180" s="320">
        <v>2047.53</v>
      </c>
      <c r="I180" s="320">
        <v>15.62</v>
      </c>
      <c r="J180" s="139">
        <v>2477.33</v>
      </c>
      <c r="K180">
        <f>SUMIF($A$2:$A$429,A180,$J$2:$J$429)</f>
        <v>2477.33</v>
      </c>
      <c r="L180" s="141">
        <f t="shared" si="4"/>
        <v>1.1636335863527381E-3</v>
      </c>
      <c r="M180" s="141">
        <f t="shared" si="5"/>
        <v>0.92882552943500896</v>
      </c>
    </row>
    <row r="181" spans="1:13" x14ac:dyDescent="0.25">
      <c r="A181" s="140" t="s">
        <v>1642</v>
      </c>
      <c r="B181" s="140" t="s">
        <v>114</v>
      </c>
      <c r="C181" s="140" t="s">
        <v>2137</v>
      </c>
      <c r="D181" s="140" t="s">
        <v>1643</v>
      </c>
      <c r="E181" s="140" t="s">
        <v>40</v>
      </c>
      <c r="F181" s="140">
        <v>342.35</v>
      </c>
      <c r="G181" s="140">
        <v>5.74</v>
      </c>
      <c r="H181" s="140">
        <v>1965.09</v>
      </c>
      <c r="I181" s="140">
        <v>6.95</v>
      </c>
      <c r="J181" s="140">
        <v>2379.33</v>
      </c>
      <c r="K181">
        <f>SUMIF($A$2:$A$429,A181,$J$2:$J$429)</f>
        <v>2379.33</v>
      </c>
      <c r="L181" s="141">
        <f t="shared" si="4"/>
        <v>1.11760173292079E-3</v>
      </c>
      <c r="M181" s="141">
        <f t="shared" si="5"/>
        <v>0.9299431311679297</v>
      </c>
    </row>
    <row r="182" spans="1:13" x14ac:dyDescent="0.25">
      <c r="A182" s="140" t="s">
        <v>449</v>
      </c>
      <c r="B182" s="140" t="s">
        <v>114</v>
      </c>
      <c r="C182" s="140" t="s">
        <v>2137</v>
      </c>
      <c r="D182" s="140" t="s">
        <v>450</v>
      </c>
      <c r="E182" s="140" t="s">
        <v>38</v>
      </c>
      <c r="F182" s="140">
        <v>2.11</v>
      </c>
      <c r="G182" s="140">
        <v>67.64</v>
      </c>
      <c r="H182" s="140">
        <v>142.72</v>
      </c>
      <c r="I182" s="140">
        <v>81.84</v>
      </c>
      <c r="J182" s="140">
        <v>172.68</v>
      </c>
      <c r="K182">
        <f>SUMIF($A$2:$A$429,A182,$J$2:$J$429)</f>
        <v>2366.81</v>
      </c>
      <c r="L182" s="141">
        <f t="shared" si="4"/>
        <v>8.1110004598253298E-5</v>
      </c>
      <c r="M182" s="141">
        <f t="shared" si="5"/>
        <v>0.93002424117252791</v>
      </c>
    </row>
    <row r="183" spans="1:13" x14ac:dyDescent="0.25">
      <c r="A183" s="139" t="s">
        <v>449</v>
      </c>
      <c r="B183" s="139" t="s">
        <v>114</v>
      </c>
      <c r="C183" s="139" t="s">
        <v>2137</v>
      </c>
      <c r="D183" s="139" t="s">
        <v>450</v>
      </c>
      <c r="E183" s="139" t="s">
        <v>38</v>
      </c>
      <c r="F183" s="139">
        <v>26.81</v>
      </c>
      <c r="G183" s="139">
        <v>67.64</v>
      </c>
      <c r="H183" s="320">
        <v>1813.43</v>
      </c>
      <c r="I183" s="320">
        <v>81.84</v>
      </c>
      <c r="J183" s="139">
        <v>2194.13</v>
      </c>
      <c r="K183">
        <f>SUMIF($A$2:$A$429,A183,$J$2:$J$429)</f>
        <v>2366.81</v>
      </c>
      <c r="L183" s="141">
        <f t="shared" si="4"/>
        <v>1.0306109241902102E-3</v>
      </c>
      <c r="M183" s="141">
        <f t="shared" si="5"/>
        <v>0.93105485209671812</v>
      </c>
    </row>
    <row r="184" spans="1:13" x14ac:dyDescent="0.25">
      <c r="A184" s="139" t="s">
        <v>672</v>
      </c>
      <c r="B184" s="139" t="s">
        <v>114</v>
      </c>
      <c r="C184" s="139" t="s">
        <v>2137</v>
      </c>
      <c r="D184" s="139" t="s">
        <v>673</v>
      </c>
      <c r="E184" s="139" t="s">
        <v>35</v>
      </c>
      <c r="F184" s="139">
        <v>9</v>
      </c>
      <c r="G184" s="139">
        <v>215.07</v>
      </c>
      <c r="H184" s="320">
        <v>1935.63</v>
      </c>
      <c r="I184" s="320">
        <v>260.23</v>
      </c>
      <c r="J184" s="139">
        <v>2342.0700000000002</v>
      </c>
      <c r="K184">
        <f>SUMIF($A$2:$A$429,A184,$J$2:$J$429)</f>
        <v>2342.0700000000002</v>
      </c>
      <c r="L184" s="141">
        <f t="shared" si="4"/>
        <v>1.1001002343608473E-3</v>
      </c>
      <c r="M184" s="141">
        <f t="shared" si="5"/>
        <v>0.93215495233107892</v>
      </c>
    </row>
    <row r="185" spans="1:13" x14ac:dyDescent="0.25">
      <c r="A185" s="139" t="s">
        <v>668</v>
      </c>
      <c r="B185" s="139" t="s">
        <v>114</v>
      </c>
      <c r="C185" s="139" t="s">
        <v>2137</v>
      </c>
      <c r="D185" s="139" t="s">
        <v>669</v>
      </c>
      <c r="E185" s="139" t="s">
        <v>35</v>
      </c>
      <c r="F185" s="139">
        <v>1</v>
      </c>
      <c r="G185" s="139">
        <v>1930.48</v>
      </c>
      <c r="H185" s="320">
        <v>1930.48</v>
      </c>
      <c r="I185" s="320">
        <v>2335.88</v>
      </c>
      <c r="J185" s="139">
        <v>2335.88</v>
      </c>
      <c r="K185">
        <f>SUMIF($A$2:$A$429,A185,$J$2:$J$429)</f>
        <v>2335.88</v>
      </c>
      <c r="L185" s="141">
        <f t="shared" si="4"/>
        <v>1.0971927121899926E-3</v>
      </c>
      <c r="M185" s="141">
        <f t="shared" si="5"/>
        <v>0.93325214504326892</v>
      </c>
    </row>
    <row r="186" spans="1:13" x14ac:dyDescent="0.25">
      <c r="A186" s="139" t="s">
        <v>819</v>
      </c>
      <c r="B186" s="139" t="s">
        <v>116</v>
      </c>
      <c r="C186" s="139" t="s">
        <v>2146</v>
      </c>
      <c r="D186" s="139" t="s">
        <v>820</v>
      </c>
      <c r="E186" s="139" t="s">
        <v>35</v>
      </c>
      <c r="F186" s="139">
        <v>57</v>
      </c>
      <c r="G186" s="139">
        <v>33.659999999999997</v>
      </c>
      <c r="H186" s="320">
        <v>1918.62</v>
      </c>
      <c r="I186" s="320">
        <v>40.729999999999997</v>
      </c>
      <c r="J186" s="139">
        <v>2321.61</v>
      </c>
      <c r="K186">
        <f>SUMIF($A$2:$A$429,A186,$J$2:$J$429)</f>
        <v>2321.61</v>
      </c>
      <c r="L186" s="141">
        <f t="shared" si="4"/>
        <v>1.0904899106749528E-3</v>
      </c>
      <c r="M186" s="141">
        <f t="shared" si="5"/>
        <v>0.93434263495394387</v>
      </c>
    </row>
    <row r="187" spans="1:13" x14ac:dyDescent="0.25">
      <c r="A187" s="140" t="s">
        <v>1649</v>
      </c>
      <c r="B187" s="140" t="s">
        <v>114</v>
      </c>
      <c r="C187" s="140" t="s">
        <v>2137</v>
      </c>
      <c r="D187" s="140" t="s">
        <v>1650</v>
      </c>
      <c r="E187" s="140" t="s">
        <v>40</v>
      </c>
      <c r="F187" s="140">
        <v>26</v>
      </c>
      <c r="G187" s="140">
        <v>73.09</v>
      </c>
      <c r="H187" s="140">
        <v>1900.34</v>
      </c>
      <c r="I187" s="140">
        <v>88.44</v>
      </c>
      <c r="J187" s="140">
        <v>2299.44</v>
      </c>
      <c r="K187">
        <f>SUMIF($A$2:$A$429,A187,$J$2:$J$429)</f>
        <v>2299.44</v>
      </c>
      <c r="L187" s="141">
        <f t="shared" si="4"/>
        <v>1.0800763781179498E-3</v>
      </c>
      <c r="M187" s="141">
        <f t="shared" si="5"/>
        <v>0.93542271133206178</v>
      </c>
    </row>
    <row r="188" spans="1:13" x14ac:dyDescent="0.25">
      <c r="A188" s="140" t="s">
        <v>1657</v>
      </c>
      <c r="B188" s="140" t="s">
        <v>117</v>
      </c>
      <c r="C188" s="140" t="s">
        <v>2137</v>
      </c>
      <c r="D188" s="140" t="s">
        <v>1658</v>
      </c>
      <c r="E188" s="140" t="s">
        <v>35</v>
      </c>
      <c r="F188" s="140">
        <v>1</v>
      </c>
      <c r="G188" s="140">
        <v>1894.75</v>
      </c>
      <c r="H188" s="140">
        <v>1894.75</v>
      </c>
      <c r="I188" s="140">
        <v>2292.65</v>
      </c>
      <c r="J188" s="140">
        <v>2292.65</v>
      </c>
      <c r="K188">
        <f>SUMIF($A$2:$A$429,A188,$J$2:$J$429)</f>
        <v>2292.65</v>
      </c>
      <c r="L188" s="141">
        <f t="shared" si="4"/>
        <v>1.0768870282730218E-3</v>
      </c>
      <c r="M188" s="141">
        <f t="shared" si="5"/>
        <v>0.93649959836033481</v>
      </c>
    </row>
    <row r="189" spans="1:13" x14ac:dyDescent="0.25">
      <c r="A189" s="139" t="s">
        <v>916</v>
      </c>
      <c r="B189" s="139" t="s">
        <v>115</v>
      </c>
      <c r="C189" s="139" t="s">
        <v>2137</v>
      </c>
      <c r="D189" s="139" t="s">
        <v>917</v>
      </c>
      <c r="E189" s="139" t="s">
        <v>35</v>
      </c>
      <c r="F189" s="139">
        <v>2</v>
      </c>
      <c r="G189" s="139">
        <v>944.29</v>
      </c>
      <c r="H189" s="320">
        <v>1888.58</v>
      </c>
      <c r="I189" s="320">
        <v>1142.5899999999999</v>
      </c>
      <c r="J189" s="139">
        <v>2285.1799999999998</v>
      </c>
      <c r="K189">
        <f>SUMIF($A$2:$A$429,A189,$J$2:$J$429)</f>
        <v>2285.1799999999998</v>
      </c>
      <c r="L189" s="141">
        <f t="shared" si="4"/>
        <v>1.0733782737308111E-3</v>
      </c>
      <c r="M189" s="141">
        <f t="shared" si="5"/>
        <v>0.93757297663406558</v>
      </c>
    </row>
    <row r="190" spans="1:13" x14ac:dyDescent="0.25">
      <c r="A190" s="140" t="s">
        <v>1604</v>
      </c>
      <c r="B190" s="140" t="s">
        <v>2162</v>
      </c>
      <c r="C190" s="140" t="s">
        <v>2162</v>
      </c>
      <c r="D190" s="140" t="s">
        <v>1605</v>
      </c>
      <c r="E190" s="140" t="s">
        <v>37</v>
      </c>
      <c r="F190" s="140">
        <v>27.14</v>
      </c>
      <c r="G190" s="140">
        <v>68.88</v>
      </c>
      <c r="H190" s="140">
        <v>1869.4</v>
      </c>
      <c r="I190" s="140">
        <v>83.35</v>
      </c>
      <c r="J190" s="140">
        <v>2262.12</v>
      </c>
      <c r="K190">
        <f>SUMIF($A$2:$A$429,A190,$J$2:$J$429)</f>
        <v>2262.12</v>
      </c>
      <c r="L190" s="141">
        <f t="shared" si="4"/>
        <v>1.0625466967905995E-3</v>
      </c>
      <c r="M190" s="141">
        <f t="shared" si="5"/>
        <v>0.9386355233308562</v>
      </c>
    </row>
    <row r="191" spans="1:13" x14ac:dyDescent="0.25">
      <c r="A191" s="140" t="s">
        <v>490</v>
      </c>
      <c r="B191" s="140" t="s">
        <v>116</v>
      </c>
      <c r="C191" s="140" t="s">
        <v>2146</v>
      </c>
      <c r="D191" s="140" t="s">
        <v>491</v>
      </c>
      <c r="E191" s="140" t="s">
        <v>40</v>
      </c>
      <c r="F191" s="140">
        <v>21</v>
      </c>
      <c r="G191" s="140">
        <v>10.6</v>
      </c>
      <c r="H191" s="140">
        <v>222.6</v>
      </c>
      <c r="I191" s="140">
        <v>12.83</v>
      </c>
      <c r="J191" s="140">
        <v>269.43</v>
      </c>
      <c r="K191">
        <f>SUMIF($A$2:$A$429,A191,$J$2:$J$429)</f>
        <v>2242.6799999999998</v>
      </c>
      <c r="L191" s="141">
        <f t="shared" si="4"/>
        <v>1.2655471704254914E-4</v>
      </c>
      <c r="M191" s="141">
        <f t="shared" si="5"/>
        <v>0.9387620780478988</v>
      </c>
    </row>
    <row r="192" spans="1:13" x14ac:dyDescent="0.25">
      <c r="A192" s="139" t="s">
        <v>490</v>
      </c>
      <c r="B192" s="139" t="s">
        <v>116</v>
      </c>
      <c r="C192" s="139" t="s">
        <v>2146</v>
      </c>
      <c r="D192" s="139" t="s">
        <v>491</v>
      </c>
      <c r="E192" s="139" t="s">
        <v>40</v>
      </c>
      <c r="F192" s="139">
        <v>153.80000000000001</v>
      </c>
      <c r="G192" s="139">
        <v>10.6</v>
      </c>
      <c r="H192" s="320">
        <v>1630.28</v>
      </c>
      <c r="I192" s="320">
        <v>12.83</v>
      </c>
      <c r="J192" s="139">
        <v>1973.25</v>
      </c>
      <c r="K192">
        <f>SUMIF($A$2:$A$429,A192,$J$2:$J$429)</f>
        <v>2242.6799999999998</v>
      </c>
      <c r="L192" s="141">
        <f t="shared" si="4"/>
        <v>9.2686076310808036E-4</v>
      </c>
      <c r="M192" s="141">
        <f t="shared" si="5"/>
        <v>0.9396889388110069</v>
      </c>
    </row>
    <row r="193" spans="1:13" x14ac:dyDescent="0.25">
      <c r="A193" s="139" t="s">
        <v>804</v>
      </c>
      <c r="B193" s="139" t="s">
        <v>114</v>
      </c>
      <c r="C193" s="139" t="s">
        <v>2137</v>
      </c>
      <c r="D193" s="139" t="s">
        <v>805</v>
      </c>
      <c r="E193" s="139" t="s">
        <v>40</v>
      </c>
      <c r="F193" s="139">
        <v>26.7</v>
      </c>
      <c r="G193" s="139">
        <v>67.77</v>
      </c>
      <c r="H193" s="320">
        <v>1809.46</v>
      </c>
      <c r="I193" s="320">
        <v>82</v>
      </c>
      <c r="J193" s="139">
        <v>2189.4</v>
      </c>
      <c r="K193">
        <f>SUMIF($A$2:$A$429,A193,$J$2:$J$429)</f>
        <v>2189.4</v>
      </c>
      <c r="L193" s="141">
        <f t="shared" si="4"/>
        <v>1.0283891826929335E-3</v>
      </c>
      <c r="M193" s="141">
        <f t="shared" si="5"/>
        <v>0.94071732799369978</v>
      </c>
    </row>
    <row r="194" spans="1:13" x14ac:dyDescent="0.25">
      <c r="A194" s="140" t="s">
        <v>1629</v>
      </c>
      <c r="B194" s="140" t="s">
        <v>114</v>
      </c>
      <c r="C194" s="140" t="s">
        <v>2137</v>
      </c>
      <c r="D194" s="140" t="s">
        <v>1630</v>
      </c>
      <c r="E194" s="140" t="s">
        <v>40</v>
      </c>
      <c r="F194" s="140">
        <v>19.63</v>
      </c>
      <c r="G194" s="140">
        <v>90.93</v>
      </c>
      <c r="H194" s="140">
        <v>1784.96</v>
      </c>
      <c r="I194" s="140">
        <v>110.03</v>
      </c>
      <c r="J194" s="140">
        <v>2159.89</v>
      </c>
      <c r="K194">
        <f>SUMIF($A$2:$A$429,A194,$J$2:$J$429)</f>
        <v>2159.89</v>
      </c>
      <c r="L194" s="141">
        <f t="shared" si="4"/>
        <v>1.0145279582564357E-3</v>
      </c>
      <c r="M194" s="141">
        <f t="shared" si="5"/>
        <v>0.94173185595195619</v>
      </c>
    </row>
    <row r="195" spans="1:13" x14ac:dyDescent="0.25">
      <c r="A195" s="139" t="s">
        <v>863</v>
      </c>
      <c r="B195" s="139" t="s">
        <v>114</v>
      </c>
      <c r="C195" s="139" t="s">
        <v>2137</v>
      </c>
      <c r="D195" s="139" t="s">
        <v>864</v>
      </c>
      <c r="E195" s="139" t="s">
        <v>40</v>
      </c>
      <c r="F195" s="139">
        <v>458</v>
      </c>
      <c r="G195" s="139">
        <v>3.79</v>
      </c>
      <c r="H195" s="320">
        <v>1735.82</v>
      </c>
      <c r="I195" s="320">
        <v>4.58</v>
      </c>
      <c r="J195" s="139">
        <v>2097.64</v>
      </c>
      <c r="K195">
        <f>SUMIF($A$2:$A$429,A195,$J$2:$J$429)</f>
        <v>2097.64</v>
      </c>
      <c r="L195" s="141">
        <f t="shared" ref="L195:L258" si="6">J195/$J$430</f>
        <v>9.8528833707134606E-4</v>
      </c>
      <c r="M195" s="141">
        <f t="shared" si="5"/>
        <v>0.94271714428902753</v>
      </c>
    </row>
    <row r="196" spans="1:13" x14ac:dyDescent="0.25">
      <c r="A196" s="139" t="s">
        <v>830</v>
      </c>
      <c r="B196" s="139" t="s">
        <v>114</v>
      </c>
      <c r="C196" s="139" t="s">
        <v>2137</v>
      </c>
      <c r="D196" s="139" t="s">
        <v>831</v>
      </c>
      <c r="E196" s="139" t="s">
        <v>35</v>
      </c>
      <c r="F196" s="139">
        <v>3</v>
      </c>
      <c r="G196" s="139">
        <v>576.36</v>
      </c>
      <c r="H196" s="320">
        <v>1729.08</v>
      </c>
      <c r="I196" s="320">
        <v>697.4</v>
      </c>
      <c r="J196" s="139">
        <v>2092.1999999999998</v>
      </c>
      <c r="K196">
        <f>SUMIF($A$2:$A$429,A196,$J$2:$J$429)</f>
        <v>2092.1999999999998</v>
      </c>
      <c r="L196" s="141">
        <f t="shared" si="6"/>
        <v>9.8273309949308278E-4</v>
      </c>
      <c r="M196" s="141">
        <f t="shared" ref="M196:M259" si="7">L196+M195</f>
        <v>0.94369987738852057</v>
      </c>
    </row>
    <row r="197" spans="1:13" x14ac:dyDescent="0.25">
      <c r="A197" s="139" t="s">
        <v>551</v>
      </c>
      <c r="B197" s="139" t="s">
        <v>116</v>
      </c>
      <c r="C197" s="139" t="s">
        <v>2146</v>
      </c>
      <c r="D197" s="139" t="s">
        <v>552</v>
      </c>
      <c r="E197" s="139" t="s">
        <v>37</v>
      </c>
      <c r="F197" s="139">
        <v>12.42</v>
      </c>
      <c r="G197" s="139">
        <v>23.36</v>
      </c>
      <c r="H197" s="320">
        <v>290.13</v>
      </c>
      <c r="I197" s="320">
        <v>28.27</v>
      </c>
      <c r="J197" s="139">
        <v>351.11</v>
      </c>
      <c r="K197">
        <f>SUMIF($A$2:$A$429,A197,$J$2:$J$429)</f>
        <v>2014.8000000000002</v>
      </c>
      <c r="L197" s="141">
        <f t="shared" si="6"/>
        <v>1.6492085773970764E-4</v>
      </c>
      <c r="M197" s="141">
        <f t="shared" si="7"/>
        <v>0.94386479824626024</v>
      </c>
    </row>
    <row r="198" spans="1:13" x14ac:dyDescent="0.25">
      <c r="A198" s="140" t="s">
        <v>551</v>
      </c>
      <c r="B198" s="140" t="s">
        <v>116</v>
      </c>
      <c r="C198" s="140" t="s">
        <v>2146</v>
      </c>
      <c r="D198" s="140" t="s">
        <v>552</v>
      </c>
      <c r="E198" s="140" t="s">
        <v>37</v>
      </c>
      <c r="F198" s="140">
        <v>58.85</v>
      </c>
      <c r="G198" s="140">
        <v>23.36</v>
      </c>
      <c r="H198" s="140">
        <v>1374.74</v>
      </c>
      <c r="I198" s="140">
        <v>28.27</v>
      </c>
      <c r="J198" s="140">
        <v>1663.69</v>
      </c>
      <c r="K198">
        <f>SUMIF($A$2:$A$429,A198,$J$2:$J$429)</f>
        <v>2014.8000000000002</v>
      </c>
      <c r="L198" s="141">
        <f t="shared" si="6"/>
        <v>7.8145647179793853E-4</v>
      </c>
      <c r="M198" s="141">
        <f t="shared" si="7"/>
        <v>0.94464625471805819</v>
      </c>
    </row>
    <row r="199" spans="1:13" x14ac:dyDescent="0.25">
      <c r="A199" s="140" t="s">
        <v>127</v>
      </c>
      <c r="B199" s="140" t="s">
        <v>114</v>
      </c>
      <c r="C199" s="140" t="s">
        <v>2137</v>
      </c>
      <c r="D199" s="140" t="s">
        <v>128</v>
      </c>
      <c r="E199" s="140" t="s">
        <v>129</v>
      </c>
      <c r="F199" s="140">
        <v>6.9</v>
      </c>
      <c r="G199" s="140">
        <v>3.25</v>
      </c>
      <c r="H199" s="140">
        <v>22.43</v>
      </c>
      <c r="I199" s="140">
        <v>3.93</v>
      </c>
      <c r="J199" s="140">
        <v>27.12</v>
      </c>
      <c r="K199">
        <f>SUMIF($A$2:$A$429,A199,$J$2:$J$429)</f>
        <v>1992.25</v>
      </c>
      <c r="L199" s="141">
        <f t="shared" si="6"/>
        <v>1.2738610868106494E-5</v>
      </c>
      <c r="M199" s="141">
        <f t="shared" si="7"/>
        <v>0.94465899332892633</v>
      </c>
    </row>
    <row r="200" spans="1:13" x14ac:dyDescent="0.25">
      <c r="A200" s="139" t="s">
        <v>127</v>
      </c>
      <c r="B200" s="139" t="s">
        <v>114</v>
      </c>
      <c r="C200" s="139" t="s">
        <v>2137</v>
      </c>
      <c r="D200" s="139" t="s">
        <v>128</v>
      </c>
      <c r="E200" s="139" t="s">
        <v>129</v>
      </c>
      <c r="F200" s="139">
        <v>26.28</v>
      </c>
      <c r="G200" s="139">
        <v>3.25</v>
      </c>
      <c r="H200" s="320">
        <v>85.41</v>
      </c>
      <c r="I200" s="320">
        <v>3.93</v>
      </c>
      <c r="J200" s="139">
        <v>103.28</v>
      </c>
      <c r="K200">
        <f>SUMIF($A$2:$A$429,A200,$J$2:$J$429)</f>
        <v>1992.25</v>
      </c>
      <c r="L200" s="141">
        <f t="shared" si="6"/>
        <v>4.8511936963791984E-5</v>
      </c>
      <c r="M200" s="141">
        <f t="shared" si="7"/>
        <v>0.94470750526589009</v>
      </c>
    </row>
    <row r="201" spans="1:13" x14ac:dyDescent="0.25">
      <c r="A201" s="139" t="s">
        <v>127</v>
      </c>
      <c r="B201" s="139" t="s">
        <v>2162</v>
      </c>
      <c r="C201" s="139" t="s">
        <v>2162</v>
      </c>
      <c r="D201" s="139" t="s">
        <v>128</v>
      </c>
      <c r="E201" s="139" t="s">
        <v>129</v>
      </c>
      <c r="F201" s="139">
        <v>49</v>
      </c>
      <c r="G201" s="139">
        <v>3.25</v>
      </c>
      <c r="H201" s="320">
        <v>159.25</v>
      </c>
      <c r="I201" s="320">
        <v>3.93</v>
      </c>
      <c r="J201" s="139">
        <v>192.57</v>
      </c>
      <c r="K201">
        <f>SUMIF($A$2:$A$429,A201,$J$2:$J$429)</f>
        <v>1992.25</v>
      </c>
      <c r="L201" s="141">
        <f t="shared" si="6"/>
        <v>9.0452591993778292E-5</v>
      </c>
      <c r="M201" s="141">
        <f t="shared" si="7"/>
        <v>0.9447979578578839</v>
      </c>
    </row>
    <row r="202" spans="1:13" x14ac:dyDescent="0.25">
      <c r="A202" s="139" t="s">
        <v>127</v>
      </c>
      <c r="B202" s="139" t="s">
        <v>114</v>
      </c>
      <c r="C202" s="139" t="s">
        <v>2137</v>
      </c>
      <c r="D202" s="139" t="s">
        <v>128</v>
      </c>
      <c r="E202" s="139" t="s">
        <v>129</v>
      </c>
      <c r="F202" s="139">
        <v>53.9</v>
      </c>
      <c r="G202" s="139">
        <v>3.25</v>
      </c>
      <c r="H202" s="320">
        <v>175.18</v>
      </c>
      <c r="I202" s="320">
        <v>3.93</v>
      </c>
      <c r="J202" s="139">
        <v>211.83</v>
      </c>
      <c r="K202">
        <f>SUMIF($A$2:$A$429,A202,$J$2:$J$429)</f>
        <v>1992.25</v>
      </c>
      <c r="L202" s="141">
        <f t="shared" si="6"/>
        <v>9.9499260331526509E-5</v>
      </c>
      <c r="M202" s="141">
        <f t="shared" si="7"/>
        <v>0.94489745711821538</v>
      </c>
    </row>
    <row r="203" spans="1:13" x14ac:dyDescent="0.25">
      <c r="A203" s="139" t="s">
        <v>127</v>
      </c>
      <c r="B203" s="139" t="s">
        <v>114</v>
      </c>
      <c r="C203" s="139" t="s">
        <v>2137</v>
      </c>
      <c r="D203" s="139" t="s">
        <v>128</v>
      </c>
      <c r="E203" s="139" t="s">
        <v>129</v>
      </c>
      <c r="F203" s="139">
        <v>67.5</v>
      </c>
      <c r="G203" s="139">
        <v>3.25</v>
      </c>
      <c r="H203" s="320">
        <v>219.38</v>
      </c>
      <c r="I203" s="320">
        <v>3.93</v>
      </c>
      <c r="J203" s="139">
        <v>265.27999999999997</v>
      </c>
      <c r="K203">
        <f>SUMIF($A$2:$A$429,A203,$J$2:$J$429)</f>
        <v>1992.25</v>
      </c>
      <c r="L203" s="141">
        <f t="shared" si="6"/>
        <v>1.2460540896354314E-4</v>
      </c>
      <c r="M203" s="141">
        <f t="shared" si="7"/>
        <v>0.94502206252717891</v>
      </c>
    </row>
    <row r="204" spans="1:13" x14ac:dyDescent="0.25">
      <c r="A204" s="139" t="s">
        <v>127</v>
      </c>
      <c r="B204" s="139" t="s">
        <v>114</v>
      </c>
      <c r="C204" s="139" t="s">
        <v>2137</v>
      </c>
      <c r="D204" s="139" t="s">
        <v>128</v>
      </c>
      <c r="E204" s="139" t="s">
        <v>129</v>
      </c>
      <c r="F204" s="139">
        <v>97.5</v>
      </c>
      <c r="G204" s="139">
        <v>3.25</v>
      </c>
      <c r="H204" s="320">
        <v>316.88</v>
      </c>
      <c r="I204" s="320">
        <v>3.93</v>
      </c>
      <c r="J204" s="139">
        <v>383.18</v>
      </c>
      <c r="K204">
        <f>SUMIF($A$2:$A$429,A204,$J$2:$J$429)</f>
        <v>1992.25</v>
      </c>
      <c r="L204" s="141">
        <f t="shared" si="6"/>
        <v>1.7998454691891763E-4</v>
      </c>
      <c r="M204" s="141">
        <f t="shared" si="7"/>
        <v>0.94520204707409783</v>
      </c>
    </row>
    <row r="205" spans="1:13" x14ac:dyDescent="0.25">
      <c r="A205" s="140" t="s">
        <v>127</v>
      </c>
      <c r="B205" s="140" t="s">
        <v>114</v>
      </c>
      <c r="C205" s="140" t="s">
        <v>2137</v>
      </c>
      <c r="D205" s="140" t="s">
        <v>128</v>
      </c>
      <c r="E205" s="140" t="s">
        <v>129</v>
      </c>
      <c r="F205" s="140">
        <v>205.85</v>
      </c>
      <c r="G205" s="140">
        <v>3.25</v>
      </c>
      <c r="H205" s="321">
        <v>669.01</v>
      </c>
      <c r="I205" s="321">
        <v>3.93</v>
      </c>
      <c r="J205" s="140">
        <v>808.99</v>
      </c>
      <c r="K205">
        <f>SUMIF($A$2:$A$429,A205,$J$2:$J$429)</f>
        <v>1992.25</v>
      </c>
      <c r="L205" s="141">
        <f t="shared" si="6"/>
        <v>3.7999295008073279E-4</v>
      </c>
      <c r="M205" s="141">
        <f t="shared" si="7"/>
        <v>0.94558204002417856</v>
      </c>
    </row>
    <row r="206" spans="1:13" x14ac:dyDescent="0.25">
      <c r="A206" s="139" t="s">
        <v>2156</v>
      </c>
      <c r="B206" s="139" t="s">
        <v>116</v>
      </c>
      <c r="C206" s="139" t="s">
        <v>2146</v>
      </c>
      <c r="D206" s="139" t="s">
        <v>2157</v>
      </c>
      <c r="E206" s="139" t="s">
        <v>39</v>
      </c>
      <c r="F206" s="139">
        <v>12</v>
      </c>
      <c r="G206" s="139">
        <v>136.4</v>
      </c>
      <c r="H206" s="320">
        <v>1636.8</v>
      </c>
      <c r="I206" s="320">
        <v>165.04</v>
      </c>
      <c r="J206" s="139">
        <v>1980.48</v>
      </c>
      <c r="K206">
        <f>SUMIF($A$2:$A$429,A206,$J$2:$J$429)</f>
        <v>1980.48</v>
      </c>
      <c r="L206" s="141">
        <f t="shared" si="6"/>
        <v>9.302567865806619E-4</v>
      </c>
      <c r="M206" s="141">
        <f t="shared" si="7"/>
        <v>0.94651229681075921</v>
      </c>
    </row>
    <row r="207" spans="1:13" x14ac:dyDescent="0.25">
      <c r="A207" s="139" t="s">
        <v>583</v>
      </c>
      <c r="B207" s="139" t="s">
        <v>116</v>
      </c>
      <c r="C207" s="139" t="s">
        <v>2146</v>
      </c>
      <c r="D207" s="139" t="s">
        <v>584</v>
      </c>
      <c r="E207" s="139" t="s">
        <v>40</v>
      </c>
      <c r="F207" s="139">
        <v>6</v>
      </c>
      <c r="G207" s="139">
        <v>272.73</v>
      </c>
      <c r="H207" s="320">
        <v>1636.38</v>
      </c>
      <c r="I207" s="320">
        <v>330</v>
      </c>
      <c r="J207" s="139">
        <v>1980</v>
      </c>
      <c r="K207">
        <f>SUMIF($A$2:$A$429,A207,$J$2:$J$429)</f>
        <v>1980</v>
      </c>
      <c r="L207" s="141">
        <f t="shared" si="6"/>
        <v>9.3003132444140332E-4</v>
      </c>
      <c r="M207" s="141">
        <f t="shared" si="7"/>
        <v>0.94744232813520057</v>
      </c>
    </row>
    <row r="208" spans="1:13" x14ac:dyDescent="0.25">
      <c r="A208" s="139" t="s">
        <v>817</v>
      </c>
      <c r="B208" s="139" t="s">
        <v>116</v>
      </c>
      <c r="C208" s="139" t="s">
        <v>2146</v>
      </c>
      <c r="D208" s="139" t="s">
        <v>818</v>
      </c>
      <c r="E208" s="139" t="s">
        <v>40</v>
      </c>
      <c r="F208" s="139">
        <v>31.2</v>
      </c>
      <c r="G208" s="139">
        <v>52.35</v>
      </c>
      <c r="H208" s="320">
        <v>1633.32</v>
      </c>
      <c r="I208" s="320">
        <v>63.34</v>
      </c>
      <c r="J208" s="139">
        <v>1976.21</v>
      </c>
      <c r="K208">
        <f>SUMIF($A$2:$A$429,A208,$J$2:$J$429)</f>
        <v>1976.21</v>
      </c>
      <c r="L208" s="141">
        <f t="shared" si="6"/>
        <v>9.2825111296684123E-4</v>
      </c>
      <c r="M208" s="141">
        <f t="shared" si="7"/>
        <v>0.94837057924816737</v>
      </c>
    </row>
    <row r="209" spans="1:13" x14ac:dyDescent="0.25">
      <c r="A209" s="139" t="s">
        <v>828</v>
      </c>
      <c r="B209" s="139" t="s">
        <v>114</v>
      </c>
      <c r="C209" s="139" t="s">
        <v>2137</v>
      </c>
      <c r="D209" s="139" t="s">
        <v>829</v>
      </c>
      <c r="E209" s="139" t="s">
        <v>35</v>
      </c>
      <c r="F209" s="139">
        <v>5</v>
      </c>
      <c r="G209" s="139">
        <v>25.59</v>
      </c>
      <c r="H209" s="320">
        <v>127.95</v>
      </c>
      <c r="I209" s="320">
        <v>30.96</v>
      </c>
      <c r="J209" s="139">
        <v>154.80000000000001</v>
      </c>
      <c r="K209">
        <f>SUMIF($A$2:$A$429,A209,$J$2:$J$429)</f>
        <v>1919.52</v>
      </c>
      <c r="L209" s="141">
        <f t="shared" si="6"/>
        <v>7.271153991087335E-5</v>
      </c>
      <c r="M209" s="141">
        <f t="shared" si="7"/>
        <v>0.94844329078807821</v>
      </c>
    </row>
    <row r="210" spans="1:13" x14ac:dyDescent="0.25">
      <c r="A210" s="139" t="s">
        <v>828</v>
      </c>
      <c r="B210" s="139" t="s">
        <v>114</v>
      </c>
      <c r="C210" s="139" t="s">
        <v>2137</v>
      </c>
      <c r="D210" s="139" t="s">
        <v>829</v>
      </c>
      <c r="E210" s="139" t="s">
        <v>35</v>
      </c>
      <c r="F210" s="139">
        <v>57</v>
      </c>
      <c r="G210" s="139">
        <v>25.59</v>
      </c>
      <c r="H210" s="320">
        <v>1458.63</v>
      </c>
      <c r="I210" s="320">
        <v>30.96</v>
      </c>
      <c r="J210" s="139">
        <v>1764.72</v>
      </c>
      <c r="K210">
        <f>SUMIF($A$2:$A$429,A210,$J$2:$J$429)</f>
        <v>1919.52</v>
      </c>
      <c r="L210" s="141">
        <f t="shared" si="6"/>
        <v>8.2891155498395624E-4</v>
      </c>
      <c r="M210" s="141">
        <f t="shared" si="7"/>
        <v>0.9492722023430622</v>
      </c>
    </row>
    <row r="211" spans="1:13" x14ac:dyDescent="0.25">
      <c r="A211" s="140" t="s">
        <v>1631</v>
      </c>
      <c r="B211" s="140" t="s">
        <v>114</v>
      </c>
      <c r="C211" s="140" t="s">
        <v>2137</v>
      </c>
      <c r="D211" s="140" t="s">
        <v>1632</v>
      </c>
      <c r="E211" s="140" t="s">
        <v>35</v>
      </c>
      <c r="F211" s="140">
        <v>1</v>
      </c>
      <c r="G211" s="140">
        <v>1528.88</v>
      </c>
      <c r="H211" s="140">
        <v>1528.88</v>
      </c>
      <c r="I211" s="140">
        <v>1849.94</v>
      </c>
      <c r="J211" s="140">
        <v>1849.94</v>
      </c>
      <c r="K211">
        <f>SUMIF($A$2:$A$429,A211,$J$2:$J$429)</f>
        <v>1849.94</v>
      </c>
      <c r="L211" s="141">
        <f t="shared" si="6"/>
        <v>8.6894047895814627E-4</v>
      </c>
      <c r="M211" s="141">
        <f t="shared" si="7"/>
        <v>0.95014114282202033</v>
      </c>
    </row>
    <row r="212" spans="1:13" x14ac:dyDescent="0.25">
      <c r="A212" s="139" t="s">
        <v>883</v>
      </c>
      <c r="B212" s="139" t="s">
        <v>114</v>
      </c>
      <c r="C212" s="139" t="s">
        <v>2137</v>
      </c>
      <c r="D212" s="139" t="s">
        <v>884</v>
      </c>
      <c r="E212" s="139" t="s">
        <v>35</v>
      </c>
      <c r="F212" s="139">
        <v>31</v>
      </c>
      <c r="G212" s="139">
        <v>48.54</v>
      </c>
      <c r="H212" s="320">
        <v>1504.74</v>
      </c>
      <c r="I212" s="320">
        <v>58.73</v>
      </c>
      <c r="J212" s="139">
        <v>1820.63</v>
      </c>
      <c r="K212">
        <f>SUMIF($A$2:$A$429,A212,$J$2:$J$429)</f>
        <v>1820.63</v>
      </c>
      <c r="L212" s="141">
        <f t="shared" si="6"/>
        <v>8.5517319707967287E-4</v>
      </c>
      <c r="M212" s="141">
        <f t="shared" si="7"/>
        <v>0.95099631601910006</v>
      </c>
    </row>
    <row r="213" spans="1:13" x14ac:dyDescent="0.25">
      <c r="A213" s="139" t="s">
        <v>58</v>
      </c>
      <c r="B213" s="139" t="s">
        <v>114</v>
      </c>
      <c r="C213" s="139" t="s">
        <v>2137</v>
      </c>
      <c r="D213" s="139" t="s">
        <v>59</v>
      </c>
      <c r="E213" s="139" t="s">
        <v>37</v>
      </c>
      <c r="F213" s="139">
        <v>8.64</v>
      </c>
      <c r="G213" s="139">
        <v>168.64</v>
      </c>
      <c r="H213" s="320">
        <v>1457.05</v>
      </c>
      <c r="I213" s="320">
        <v>204.06</v>
      </c>
      <c r="J213" s="139">
        <v>1763.08</v>
      </c>
      <c r="K213">
        <f>SUMIF($A$2:$A$429,A213,$J$2:$J$429)</f>
        <v>1763.08</v>
      </c>
      <c r="L213" s="141">
        <f t="shared" si="6"/>
        <v>8.2814122600815621E-4</v>
      </c>
      <c r="M213" s="141">
        <f t="shared" si="7"/>
        <v>0.95182445724510822</v>
      </c>
    </row>
    <row r="214" spans="1:13" x14ac:dyDescent="0.25">
      <c r="A214" s="139" t="s">
        <v>807</v>
      </c>
      <c r="B214" s="139" t="s">
        <v>114</v>
      </c>
      <c r="C214" s="139" t="s">
        <v>2137</v>
      </c>
      <c r="D214" s="139" t="s">
        <v>808</v>
      </c>
      <c r="E214" s="139" t="s">
        <v>40</v>
      </c>
      <c r="F214" s="139">
        <v>49.9</v>
      </c>
      <c r="G214" s="139">
        <v>28.83</v>
      </c>
      <c r="H214" s="320">
        <v>1438.62</v>
      </c>
      <c r="I214" s="320">
        <v>34.89</v>
      </c>
      <c r="J214" s="139">
        <v>1741.01</v>
      </c>
      <c r="K214">
        <f>SUMIF($A$2:$A$429,A214,$J$2:$J$429)</f>
        <v>1741.01</v>
      </c>
      <c r="L214" s="141">
        <f t="shared" si="6"/>
        <v>8.177746647301654E-4</v>
      </c>
      <c r="M214" s="141">
        <f t="shared" si="7"/>
        <v>0.95264223190983843</v>
      </c>
    </row>
    <row r="215" spans="1:13" x14ac:dyDescent="0.25">
      <c r="A215" s="139" t="s">
        <v>125</v>
      </c>
      <c r="B215" s="139" t="s">
        <v>114</v>
      </c>
      <c r="C215" s="139" t="s">
        <v>2137</v>
      </c>
      <c r="D215" s="139" t="s">
        <v>126</v>
      </c>
      <c r="E215" s="139" t="s">
        <v>38</v>
      </c>
      <c r="F215" s="139">
        <v>10.4</v>
      </c>
      <c r="G215" s="139">
        <v>132.06</v>
      </c>
      <c r="H215" s="320">
        <v>1373.42</v>
      </c>
      <c r="I215" s="320">
        <v>159.79</v>
      </c>
      <c r="J215" s="139">
        <v>1661.82</v>
      </c>
      <c r="K215">
        <f>SUMIF($A$2:$A$429,A215,$J$2:$J$429)</f>
        <v>1661.82</v>
      </c>
      <c r="L215" s="141">
        <f t="shared" si="6"/>
        <v>7.8057810888041053E-4</v>
      </c>
      <c r="M215" s="141">
        <f t="shared" si="7"/>
        <v>0.95342281001871887</v>
      </c>
    </row>
    <row r="216" spans="1:13" x14ac:dyDescent="0.25">
      <c r="A216" s="139" t="s">
        <v>477</v>
      </c>
      <c r="B216" s="139" t="s">
        <v>116</v>
      </c>
      <c r="C216" s="139" t="s">
        <v>2146</v>
      </c>
      <c r="D216" s="139" t="s">
        <v>478</v>
      </c>
      <c r="E216" s="139" t="s">
        <v>40</v>
      </c>
      <c r="F216" s="139">
        <v>3.6</v>
      </c>
      <c r="G216" s="139">
        <v>30.2</v>
      </c>
      <c r="H216" s="320">
        <v>108.72</v>
      </c>
      <c r="I216" s="320">
        <v>36.54</v>
      </c>
      <c r="J216" s="139">
        <v>131.54</v>
      </c>
      <c r="K216">
        <f>SUMIF($A$2:$A$429,A216,$J$2:$J$429)</f>
        <v>1647.95</v>
      </c>
      <c r="L216" s="141">
        <f t="shared" si="6"/>
        <v>6.1786020412637463E-5</v>
      </c>
      <c r="M216" s="141">
        <f t="shared" si="7"/>
        <v>0.95348459603913149</v>
      </c>
    </row>
    <row r="217" spans="1:13" x14ac:dyDescent="0.25">
      <c r="A217" s="140" t="s">
        <v>477</v>
      </c>
      <c r="B217" s="140" t="s">
        <v>116</v>
      </c>
      <c r="C217" s="140" t="s">
        <v>2146</v>
      </c>
      <c r="D217" s="140" t="s">
        <v>478</v>
      </c>
      <c r="E217" s="140" t="s">
        <v>40</v>
      </c>
      <c r="F217" s="140">
        <v>41.5</v>
      </c>
      <c r="G217" s="140">
        <v>30.2</v>
      </c>
      <c r="H217" s="140">
        <v>1253.3</v>
      </c>
      <c r="I217" s="140">
        <v>36.54</v>
      </c>
      <c r="J217" s="140">
        <v>1516.41</v>
      </c>
      <c r="K217">
        <f>SUMIF($A$2:$A$429,A217,$J$2:$J$429)</f>
        <v>1647.95</v>
      </c>
      <c r="L217" s="141">
        <f t="shared" si="6"/>
        <v>7.1227717206878206E-4</v>
      </c>
      <c r="M217" s="141">
        <f t="shared" si="7"/>
        <v>0.95419687321120028</v>
      </c>
    </row>
    <row r="218" spans="1:13" x14ac:dyDescent="0.25">
      <c r="A218" s="140" t="s">
        <v>1596</v>
      </c>
      <c r="B218" s="140" t="s">
        <v>114</v>
      </c>
      <c r="C218" s="140" t="s">
        <v>2137</v>
      </c>
      <c r="D218" s="140" t="s">
        <v>1597</v>
      </c>
      <c r="E218" s="140" t="s">
        <v>37</v>
      </c>
      <c r="F218" s="140">
        <v>15</v>
      </c>
      <c r="G218" s="140">
        <v>89.92</v>
      </c>
      <c r="H218" s="140">
        <v>1348.8</v>
      </c>
      <c r="I218" s="140">
        <v>108.8</v>
      </c>
      <c r="J218" s="140">
        <v>1632</v>
      </c>
      <c r="K218">
        <f>SUMIF($A$2:$A$429,A218,$J$2:$J$429)</f>
        <v>1632</v>
      </c>
      <c r="L218" s="141">
        <f t="shared" si="6"/>
        <v>7.6657127347897489E-4</v>
      </c>
      <c r="M218" s="141">
        <f t="shared" si="7"/>
        <v>0.95496344448467929</v>
      </c>
    </row>
    <row r="219" spans="1:13" x14ac:dyDescent="0.25">
      <c r="A219" s="140" t="s">
        <v>1579</v>
      </c>
      <c r="B219" s="140" t="s">
        <v>116</v>
      </c>
      <c r="C219" s="140" t="s">
        <v>2146</v>
      </c>
      <c r="D219" s="140" t="s">
        <v>1580</v>
      </c>
      <c r="E219" s="140" t="s">
        <v>37</v>
      </c>
      <c r="F219" s="140">
        <v>28.5</v>
      </c>
      <c r="G219" s="140">
        <v>46.93</v>
      </c>
      <c r="H219" s="321">
        <v>1337.51</v>
      </c>
      <c r="I219" s="321">
        <v>56.78</v>
      </c>
      <c r="J219" s="140">
        <v>1618.23</v>
      </c>
      <c r="K219">
        <f>SUMIF($A$2:$A$429,A219,$J$2:$J$429)</f>
        <v>1618.23</v>
      </c>
      <c r="L219" s="141">
        <f t="shared" si="6"/>
        <v>7.6010332835899606E-4</v>
      </c>
      <c r="M219" s="141">
        <f t="shared" si="7"/>
        <v>0.95572354781303825</v>
      </c>
    </row>
    <row r="220" spans="1:13" x14ac:dyDescent="0.25">
      <c r="A220" s="139" t="s">
        <v>2006</v>
      </c>
      <c r="B220" s="139" t="s">
        <v>114</v>
      </c>
      <c r="C220" s="139" t="s">
        <v>2137</v>
      </c>
      <c r="D220" s="139" t="s">
        <v>2005</v>
      </c>
      <c r="E220" s="139" t="s">
        <v>35</v>
      </c>
      <c r="F220" s="139">
        <v>5</v>
      </c>
      <c r="G220" s="139">
        <v>262.49</v>
      </c>
      <c r="H220" s="320">
        <v>1312.45</v>
      </c>
      <c r="I220" s="320">
        <v>317.61</v>
      </c>
      <c r="J220" s="139">
        <v>1588.05</v>
      </c>
      <c r="K220">
        <f>SUMIF($A$2:$A$429,A220,$J$2:$J$429)</f>
        <v>1588.05</v>
      </c>
      <c r="L220" s="141">
        <f t="shared" si="6"/>
        <v>7.4592739635311641E-4</v>
      </c>
      <c r="M220" s="141">
        <f t="shared" si="7"/>
        <v>0.95646947520939141</v>
      </c>
    </row>
    <row r="221" spans="1:13" x14ac:dyDescent="0.25">
      <c r="A221" s="139" t="s">
        <v>739</v>
      </c>
      <c r="B221" s="139" t="s">
        <v>116</v>
      </c>
      <c r="C221" s="139" t="s">
        <v>2146</v>
      </c>
      <c r="D221" s="139" t="s">
        <v>740</v>
      </c>
      <c r="E221" s="139" t="s">
        <v>37</v>
      </c>
      <c r="F221" s="139">
        <v>1.23</v>
      </c>
      <c r="G221" s="139">
        <v>1058.26</v>
      </c>
      <c r="H221" s="320">
        <v>1301.6600000000001</v>
      </c>
      <c r="I221" s="320">
        <v>1280.5</v>
      </c>
      <c r="J221" s="139">
        <v>1575.02</v>
      </c>
      <c r="K221">
        <f>SUMIF($A$2:$A$429,A221,$J$2:$J$429)</f>
        <v>1575.02</v>
      </c>
      <c r="L221" s="141">
        <f t="shared" si="6"/>
        <v>7.3980703869782781E-4</v>
      </c>
      <c r="M221" s="141">
        <f t="shared" si="7"/>
        <v>0.95720928224808921</v>
      </c>
    </row>
    <row r="222" spans="1:13" x14ac:dyDescent="0.25">
      <c r="A222" s="139" t="s">
        <v>912</v>
      </c>
      <c r="B222" s="139" t="s">
        <v>114</v>
      </c>
      <c r="C222" s="139" t="s">
        <v>2137</v>
      </c>
      <c r="D222" s="139" t="s">
        <v>913</v>
      </c>
      <c r="E222" s="139" t="s">
        <v>40</v>
      </c>
      <c r="F222" s="139">
        <v>20</v>
      </c>
      <c r="G222" s="139">
        <v>64.2</v>
      </c>
      <c r="H222" s="320">
        <v>1284</v>
      </c>
      <c r="I222" s="320">
        <v>77.680000000000007</v>
      </c>
      <c r="J222" s="139">
        <v>1553.6</v>
      </c>
      <c r="K222">
        <f>SUMIF($A$2:$A$429,A222,$J$2:$J$429)</f>
        <v>1553.6</v>
      </c>
      <c r="L222" s="141">
        <f t="shared" si="6"/>
        <v>7.297457907334162E-4</v>
      </c>
      <c r="M222" s="141">
        <f t="shared" si="7"/>
        <v>0.95793902803882258</v>
      </c>
    </row>
    <row r="223" spans="1:13" x14ac:dyDescent="0.25">
      <c r="A223" s="139" t="s">
        <v>809</v>
      </c>
      <c r="B223" s="139" t="s">
        <v>116</v>
      </c>
      <c r="C223" s="139" t="s">
        <v>2146</v>
      </c>
      <c r="D223" s="139" t="s">
        <v>810</v>
      </c>
      <c r="E223" s="139" t="s">
        <v>40</v>
      </c>
      <c r="F223" s="139">
        <v>24</v>
      </c>
      <c r="G223" s="139">
        <v>15.55</v>
      </c>
      <c r="H223" s="320">
        <v>373.2</v>
      </c>
      <c r="I223" s="320">
        <v>18.82</v>
      </c>
      <c r="J223" s="139">
        <v>451.68</v>
      </c>
      <c r="K223">
        <f>SUMIF($A$2:$A$429,A223,$J$2:$J$429)</f>
        <v>1524.42</v>
      </c>
      <c r="L223" s="141">
        <f t="shared" si="6"/>
        <v>2.1215987304226921E-4</v>
      </c>
      <c r="M223" s="141">
        <f t="shared" si="7"/>
        <v>0.95815118791186482</v>
      </c>
    </row>
    <row r="224" spans="1:13" x14ac:dyDescent="0.25">
      <c r="A224" s="139" t="s">
        <v>809</v>
      </c>
      <c r="B224" s="139" t="s">
        <v>116</v>
      </c>
      <c r="C224" s="139" t="s">
        <v>2146</v>
      </c>
      <c r="D224" s="139" t="s">
        <v>810</v>
      </c>
      <c r="E224" s="139" t="s">
        <v>40</v>
      </c>
      <c r="F224" s="139">
        <v>57</v>
      </c>
      <c r="G224" s="139">
        <v>15.55</v>
      </c>
      <c r="H224" s="320">
        <v>886.35</v>
      </c>
      <c r="I224" s="320">
        <v>18.82</v>
      </c>
      <c r="J224" s="139">
        <v>1072.74</v>
      </c>
      <c r="K224">
        <f>SUMIF($A$2:$A$429,A224,$J$2:$J$429)</f>
        <v>1524.42</v>
      </c>
      <c r="L224" s="141">
        <f t="shared" si="6"/>
        <v>5.0387969847538944E-4</v>
      </c>
      <c r="M224" s="141">
        <f t="shared" si="7"/>
        <v>0.95865506761034025</v>
      </c>
    </row>
    <row r="225" spans="1:13" x14ac:dyDescent="0.25">
      <c r="A225" s="140" t="s">
        <v>1858</v>
      </c>
      <c r="B225" s="140" t="s">
        <v>114</v>
      </c>
      <c r="C225" s="140" t="s">
        <v>2137</v>
      </c>
      <c r="D225" s="140" t="s">
        <v>1859</v>
      </c>
      <c r="E225" s="140" t="s">
        <v>38</v>
      </c>
      <c r="F225" s="140">
        <v>0.61</v>
      </c>
      <c r="G225" s="140">
        <v>2037.52</v>
      </c>
      <c r="H225" s="140">
        <v>1242.8900000000001</v>
      </c>
      <c r="I225" s="140">
        <v>2465.4</v>
      </c>
      <c r="J225" s="140">
        <v>1503.89</v>
      </c>
      <c r="K225">
        <f>SUMIF($A$2:$A$429,A225,$J$2:$J$429)</f>
        <v>1503.89</v>
      </c>
      <c r="L225" s="141">
        <f t="shared" si="6"/>
        <v>7.0639636793645559E-4</v>
      </c>
      <c r="M225" s="141">
        <f t="shared" si="7"/>
        <v>0.95936146397827671</v>
      </c>
    </row>
    <row r="226" spans="1:13" x14ac:dyDescent="0.25">
      <c r="A226" s="139" t="s">
        <v>854</v>
      </c>
      <c r="B226" s="139" t="s">
        <v>114</v>
      </c>
      <c r="C226" s="139" t="s">
        <v>2137</v>
      </c>
      <c r="D226" s="139" t="s">
        <v>855</v>
      </c>
      <c r="E226" s="139" t="s">
        <v>35</v>
      </c>
      <c r="F226" s="139">
        <v>2</v>
      </c>
      <c r="G226" s="139">
        <v>618.79</v>
      </c>
      <c r="H226" s="320">
        <v>1237.58</v>
      </c>
      <c r="I226" s="320">
        <v>748.73</v>
      </c>
      <c r="J226" s="139">
        <v>1497.46</v>
      </c>
      <c r="K226">
        <f>SUMIF($A$2:$A$429,A226,$J$2:$J$429)</f>
        <v>1497.46</v>
      </c>
      <c r="L226" s="141">
        <f t="shared" si="6"/>
        <v>7.033761146959716E-4</v>
      </c>
      <c r="M226" s="141">
        <f t="shared" si="7"/>
        <v>0.96006484009297266</v>
      </c>
    </row>
    <row r="227" spans="1:13" x14ac:dyDescent="0.25">
      <c r="A227" s="139" t="s">
        <v>1999</v>
      </c>
      <c r="B227" s="139" t="s">
        <v>114</v>
      </c>
      <c r="C227" s="139" t="s">
        <v>2137</v>
      </c>
      <c r="D227" s="139" t="s">
        <v>2002</v>
      </c>
      <c r="E227" s="139" t="s">
        <v>35</v>
      </c>
      <c r="F227" s="139">
        <v>23</v>
      </c>
      <c r="G227" s="139">
        <v>53.3</v>
      </c>
      <c r="H227" s="320">
        <v>1225.9000000000001</v>
      </c>
      <c r="I227" s="320">
        <v>64.489999999999995</v>
      </c>
      <c r="J227" s="139">
        <v>1483.27</v>
      </c>
      <c r="K227">
        <f>SUMIF($A$2:$A$429,A227,$J$2:$J$429)</f>
        <v>1483.27</v>
      </c>
      <c r="L227" s="141">
        <f t="shared" si="6"/>
        <v>6.9671089020414154E-4</v>
      </c>
      <c r="M227" s="141">
        <f t="shared" si="7"/>
        <v>0.96076155098317684</v>
      </c>
    </row>
    <row r="228" spans="1:13" x14ac:dyDescent="0.25">
      <c r="A228" s="139" t="s">
        <v>2000</v>
      </c>
      <c r="B228" s="139" t="s">
        <v>114</v>
      </c>
      <c r="C228" s="139" t="s">
        <v>2137</v>
      </c>
      <c r="D228" s="139" t="s">
        <v>2003</v>
      </c>
      <c r="E228" s="139" t="s">
        <v>35</v>
      </c>
      <c r="F228" s="139">
        <v>10</v>
      </c>
      <c r="G228" s="139">
        <v>121.69</v>
      </c>
      <c r="H228" s="320">
        <v>1216.9000000000001</v>
      </c>
      <c r="I228" s="320">
        <v>147.25</v>
      </c>
      <c r="J228" s="139">
        <v>1472.5</v>
      </c>
      <c r="K228">
        <f>SUMIF($A$2:$A$429,A228,$J$2:$J$429)</f>
        <v>1472.5</v>
      </c>
      <c r="L228" s="141">
        <f t="shared" si="6"/>
        <v>6.9165208345452851E-4</v>
      </c>
      <c r="M228" s="141">
        <f t="shared" si="7"/>
        <v>0.9614532030666314</v>
      </c>
    </row>
    <row r="229" spans="1:13" x14ac:dyDescent="0.25">
      <c r="A229" s="140" t="s">
        <v>1672</v>
      </c>
      <c r="B229" s="140" t="s">
        <v>116</v>
      </c>
      <c r="C229" s="140" t="s">
        <v>2146</v>
      </c>
      <c r="D229" s="140" t="s">
        <v>1673</v>
      </c>
      <c r="E229" s="140" t="s">
        <v>37</v>
      </c>
      <c r="F229" s="140">
        <v>8</v>
      </c>
      <c r="G229" s="140">
        <v>148.29</v>
      </c>
      <c r="H229" s="140">
        <v>1186.32</v>
      </c>
      <c r="I229" s="140">
        <v>179.43</v>
      </c>
      <c r="J229" s="140">
        <v>1435.44</v>
      </c>
      <c r="K229">
        <f>SUMIF($A$2:$A$429,A229,$J$2:$J$429)</f>
        <v>1435.44</v>
      </c>
      <c r="L229" s="141">
        <f t="shared" si="6"/>
        <v>6.7424452745261008E-4</v>
      </c>
      <c r="M229" s="141">
        <f t="shared" si="7"/>
        <v>0.96212744759408397</v>
      </c>
    </row>
    <row r="230" spans="1:13" x14ac:dyDescent="0.25">
      <c r="A230" s="139" t="s">
        <v>577</v>
      </c>
      <c r="B230" s="139" t="s">
        <v>114</v>
      </c>
      <c r="C230" s="139" t="s">
        <v>2137</v>
      </c>
      <c r="D230" s="139" t="s">
        <v>578</v>
      </c>
      <c r="E230" s="139" t="s">
        <v>40</v>
      </c>
      <c r="F230" s="139">
        <v>14.64</v>
      </c>
      <c r="G230" s="139">
        <v>80.819999999999993</v>
      </c>
      <c r="H230" s="320">
        <v>1183.2</v>
      </c>
      <c r="I230" s="320">
        <v>97.79</v>
      </c>
      <c r="J230" s="139">
        <v>1431.65</v>
      </c>
      <c r="K230">
        <f>SUMIF($A$2:$A$429,A230,$J$2:$J$429)</f>
        <v>1431.65</v>
      </c>
      <c r="L230" s="141">
        <f t="shared" si="6"/>
        <v>6.7246431597804809E-4</v>
      </c>
      <c r="M230" s="141">
        <f t="shared" si="7"/>
        <v>0.96279991191006198</v>
      </c>
    </row>
    <row r="231" spans="1:13" x14ac:dyDescent="0.25">
      <c r="A231" s="139" t="s">
        <v>417</v>
      </c>
      <c r="B231" s="139" t="s">
        <v>114</v>
      </c>
      <c r="C231" s="139" t="s">
        <v>2137</v>
      </c>
      <c r="D231" s="139" t="s">
        <v>418</v>
      </c>
      <c r="E231" s="139" t="s">
        <v>38</v>
      </c>
      <c r="F231" s="139">
        <v>27</v>
      </c>
      <c r="G231" s="139">
        <v>10.44</v>
      </c>
      <c r="H231" s="320">
        <v>281.88</v>
      </c>
      <c r="I231" s="320">
        <v>12.63</v>
      </c>
      <c r="J231" s="139">
        <v>341.01</v>
      </c>
      <c r="K231">
        <f>SUMIF($A$2:$A$429,A231,$J$2:$J$429)</f>
        <v>1424.29</v>
      </c>
      <c r="L231" s="141">
        <f t="shared" si="6"/>
        <v>1.6017675855947624E-4</v>
      </c>
      <c r="M231" s="141">
        <f t="shared" si="7"/>
        <v>0.96296008866862148</v>
      </c>
    </row>
    <row r="232" spans="1:13" x14ac:dyDescent="0.25">
      <c r="A232" s="140" t="s">
        <v>417</v>
      </c>
      <c r="B232" s="140" t="s">
        <v>114</v>
      </c>
      <c r="C232" s="140" t="s">
        <v>2137</v>
      </c>
      <c r="D232" s="140" t="s">
        <v>418</v>
      </c>
      <c r="E232" s="140" t="s">
        <v>38</v>
      </c>
      <c r="F232" s="140">
        <v>85.77</v>
      </c>
      <c r="G232" s="140">
        <v>10.44</v>
      </c>
      <c r="H232" s="321">
        <v>895.44</v>
      </c>
      <c r="I232" s="321">
        <v>12.63</v>
      </c>
      <c r="J232" s="140">
        <v>1083.28</v>
      </c>
      <c r="K232">
        <f>SUMIF($A$2:$A$429,A232,$J$2:$J$429)</f>
        <v>1424.29</v>
      </c>
      <c r="L232" s="141">
        <f t="shared" si="6"/>
        <v>5.0883047128327439E-4</v>
      </c>
      <c r="M232" s="141">
        <f t="shared" si="7"/>
        <v>0.96346891913990473</v>
      </c>
    </row>
    <row r="233" spans="1:13" x14ac:dyDescent="0.25">
      <c r="A233" s="140" t="s">
        <v>1591</v>
      </c>
      <c r="B233" s="140" t="s">
        <v>119</v>
      </c>
      <c r="C233" s="140" t="s">
        <v>2138</v>
      </c>
      <c r="D233" s="140" t="s">
        <v>1592</v>
      </c>
      <c r="E233" s="140" t="s">
        <v>40</v>
      </c>
      <c r="F233" s="140">
        <v>61.21</v>
      </c>
      <c r="G233" s="140">
        <v>19.07</v>
      </c>
      <c r="H233" s="140">
        <v>1167.27</v>
      </c>
      <c r="I233" s="140">
        <v>23.08</v>
      </c>
      <c r="J233" s="140">
        <v>1412.73</v>
      </c>
      <c r="K233">
        <f>SUMIF($A$2:$A$429,A233,$J$2:$J$429)</f>
        <v>1412.73</v>
      </c>
      <c r="L233" s="141">
        <f t="shared" si="6"/>
        <v>6.635773499889413E-4</v>
      </c>
      <c r="M233" s="141">
        <f t="shared" si="7"/>
        <v>0.96413249648989363</v>
      </c>
    </row>
    <row r="234" spans="1:13" x14ac:dyDescent="0.25">
      <c r="A234" s="139" t="s">
        <v>143</v>
      </c>
      <c r="B234" s="139" t="s">
        <v>114</v>
      </c>
      <c r="C234" s="139" t="s">
        <v>2137</v>
      </c>
      <c r="D234" s="139" t="s">
        <v>144</v>
      </c>
      <c r="E234" s="139" t="s">
        <v>40</v>
      </c>
      <c r="F234" s="139">
        <v>30</v>
      </c>
      <c r="G234" s="139">
        <v>38.869999999999997</v>
      </c>
      <c r="H234" s="320">
        <v>1166.0999999999999</v>
      </c>
      <c r="I234" s="320">
        <v>47.03</v>
      </c>
      <c r="J234" s="139">
        <v>1410.9</v>
      </c>
      <c r="K234">
        <f>SUMIF($A$2:$A$429,A234,$J$2:$J$429)</f>
        <v>1410.9</v>
      </c>
      <c r="L234" s="141">
        <f t="shared" si="6"/>
        <v>6.6271777558301822E-4</v>
      </c>
      <c r="M234" s="141">
        <f t="shared" si="7"/>
        <v>0.96479521426547665</v>
      </c>
    </row>
    <row r="235" spans="1:13" x14ac:dyDescent="0.25">
      <c r="A235" s="140" t="s">
        <v>1555</v>
      </c>
      <c r="B235" s="140" t="s">
        <v>114</v>
      </c>
      <c r="C235" s="140" t="s">
        <v>2137</v>
      </c>
      <c r="D235" s="140" t="s">
        <v>1556</v>
      </c>
      <c r="E235" s="140" t="s">
        <v>40</v>
      </c>
      <c r="F235" s="140">
        <v>61.21</v>
      </c>
      <c r="G235" s="140">
        <v>18.43</v>
      </c>
      <c r="H235" s="321">
        <v>1128.0999999999999</v>
      </c>
      <c r="I235" s="321">
        <v>22.3</v>
      </c>
      <c r="J235" s="140">
        <v>1364.98</v>
      </c>
      <c r="K235">
        <f>SUMIF($A$2:$A$429,A235,$J$2:$J$429)</f>
        <v>1364.98</v>
      </c>
      <c r="L235" s="141">
        <f t="shared" si="6"/>
        <v>6.4114856426061959E-4</v>
      </c>
      <c r="M235" s="141">
        <f t="shared" si="7"/>
        <v>0.96543636282973733</v>
      </c>
    </row>
    <row r="236" spans="1:13" x14ac:dyDescent="0.25">
      <c r="A236" s="139" t="s">
        <v>733</v>
      </c>
      <c r="B236" s="139" t="s">
        <v>114</v>
      </c>
      <c r="C236" s="139" t="s">
        <v>2137</v>
      </c>
      <c r="D236" s="139" t="s">
        <v>734</v>
      </c>
      <c r="E236" s="139" t="s">
        <v>35</v>
      </c>
      <c r="F236" s="139">
        <v>2</v>
      </c>
      <c r="G236" s="139">
        <v>562.6</v>
      </c>
      <c r="H236" s="320">
        <v>1125.2</v>
      </c>
      <c r="I236" s="320">
        <v>680.74</v>
      </c>
      <c r="J236" s="139">
        <v>1361.48</v>
      </c>
      <c r="K236">
        <f>SUMIF($A$2:$A$429,A236,$J$2:$J$429)</f>
        <v>1361.48</v>
      </c>
      <c r="L236" s="141">
        <f t="shared" si="6"/>
        <v>6.3950456949519281E-4</v>
      </c>
      <c r="M236" s="141">
        <f t="shared" si="7"/>
        <v>0.96607586739923257</v>
      </c>
    </row>
    <row r="237" spans="1:13" x14ac:dyDescent="0.25">
      <c r="A237" s="139" t="s">
        <v>894</v>
      </c>
      <c r="B237" s="139" t="s">
        <v>116</v>
      </c>
      <c r="C237" s="139" t="s">
        <v>2146</v>
      </c>
      <c r="D237" s="139" t="s">
        <v>895</v>
      </c>
      <c r="E237" s="139" t="s">
        <v>40</v>
      </c>
      <c r="F237" s="139">
        <v>20</v>
      </c>
      <c r="G237" s="139">
        <v>55.21</v>
      </c>
      <c r="H237" s="320">
        <v>1104.2</v>
      </c>
      <c r="I237" s="320">
        <v>66.81</v>
      </c>
      <c r="J237" s="139">
        <v>1336.2</v>
      </c>
      <c r="K237">
        <f>SUMIF($A$2:$A$429,A237,$J$2:$J$429)</f>
        <v>1336.2</v>
      </c>
      <c r="L237" s="141">
        <f t="shared" si="6"/>
        <v>6.2763023016091063E-4</v>
      </c>
      <c r="M237" s="141">
        <f t="shared" si="7"/>
        <v>0.96670349762939345</v>
      </c>
    </row>
    <row r="238" spans="1:13" x14ac:dyDescent="0.25">
      <c r="A238" s="139" t="s">
        <v>694</v>
      </c>
      <c r="B238" s="139" t="s">
        <v>114</v>
      </c>
      <c r="C238" s="139" t="s">
        <v>2137</v>
      </c>
      <c r="D238" s="139" t="s">
        <v>695</v>
      </c>
      <c r="E238" s="139" t="s">
        <v>35</v>
      </c>
      <c r="F238" s="139">
        <v>6</v>
      </c>
      <c r="G238" s="139">
        <v>183.29</v>
      </c>
      <c r="H238" s="320">
        <v>1099.74</v>
      </c>
      <c r="I238" s="320">
        <v>221.78</v>
      </c>
      <c r="J238" s="139">
        <v>1330.68</v>
      </c>
      <c r="K238">
        <f>SUMIF($A$2:$A$429,A238,$J$2:$J$429)</f>
        <v>1330.68</v>
      </c>
      <c r="L238" s="141">
        <f t="shared" si="6"/>
        <v>6.2503741555943772E-4</v>
      </c>
      <c r="M238" s="141">
        <f t="shared" si="7"/>
        <v>0.96732853504495286</v>
      </c>
    </row>
    <row r="239" spans="1:13" x14ac:dyDescent="0.25">
      <c r="A239" s="139" t="s">
        <v>123</v>
      </c>
      <c r="B239" s="139" t="s">
        <v>114</v>
      </c>
      <c r="C239" s="139" t="s">
        <v>2137</v>
      </c>
      <c r="D239" s="139" t="s">
        <v>124</v>
      </c>
      <c r="E239" s="139" t="s">
        <v>38</v>
      </c>
      <c r="F239" s="139">
        <v>1.98</v>
      </c>
      <c r="G239" s="139">
        <v>35.72</v>
      </c>
      <c r="H239" s="320">
        <v>70.73</v>
      </c>
      <c r="I239" s="320">
        <v>43.22</v>
      </c>
      <c r="J239" s="139">
        <v>85.58</v>
      </c>
      <c r="K239">
        <f>SUMIF($A$2:$A$429,A239,$J$2:$J$429)</f>
        <v>1326.42</v>
      </c>
      <c r="L239" s="141">
        <f t="shared" si="6"/>
        <v>4.0198020578633988E-5</v>
      </c>
      <c r="M239" s="141">
        <f t="shared" si="7"/>
        <v>0.96736873306553151</v>
      </c>
    </row>
    <row r="240" spans="1:13" x14ac:dyDescent="0.25">
      <c r="A240" s="140" t="s">
        <v>123</v>
      </c>
      <c r="B240" s="140" t="s">
        <v>114</v>
      </c>
      <c r="C240" s="140" t="s">
        <v>2137</v>
      </c>
      <c r="D240" s="140" t="s">
        <v>124</v>
      </c>
      <c r="E240" s="140" t="s">
        <v>38</v>
      </c>
      <c r="F240" s="140">
        <v>3.15</v>
      </c>
      <c r="G240" s="140">
        <v>35.72</v>
      </c>
      <c r="H240" s="140">
        <v>112.52</v>
      </c>
      <c r="I240" s="140">
        <v>43.22</v>
      </c>
      <c r="J240" s="140">
        <v>136.13999999999999</v>
      </c>
      <c r="K240">
        <f>SUMIF($A$2:$A$429,A240,$J$2:$J$429)</f>
        <v>1326.42</v>
      </c>
      <c r="L240" s="141">
        <f t="shared" si="6"/>
        <v>6.3946699247198298E-5</v>
      </c>
      <c r="M240" s="141">
        <f t="shared" si="7"/>
        <v>0.96743267976477876</v>
      </c>
    </row>
    <row r="241" spans="1:13" x14ac:dyDescent="0.25">
      <c r="A241" s="139" t="s">
        <v>123</v>
      </c>
      <c r="B241" s="139" t="s">
        <v>114</v>
      </c>
      <c r="C241" s="139" t="s">
        <v>2137</v>
      </c>
      <c r="D241" s="139" t="s">
        <v>124</v>
      </c>
      <c r="E241" s="139" t="s">
        <v>38</v>
      </c>
      <c r="F241" s="139">
        <v>25.56</v>
      </c>
      <c r="G241" s="139">
        <v>35.72</v>
      </c>
      <c r="H241" s="320">
        <v>913</v>
      </c>
      <c r="I241" s="320">
        <v>43.22</v>
      </c>
      <c r="J241" s="139">
        <v>1104.7</v>
      </c>
      <c r="K241">
        <f>SUMIF($A$2:$A$429,A241,$J$2:$J$429)</f>
        <v>1326.42</v>
      </c>
      <c r="L241" s="141">
        <f t="shared" si="6"/>
        <v>5.1889171924768599E-4</v>
      </c>
      <c r="M241" s="141">
        <f t="shared" si="7"/>
        <v>0.96795157148402644</v>
      </c>
    </row>
    <row r="242" spans="1:13" x14ac:dyDescent="0.25">
      <c r="A242" s="139" t="s">
        <v>600</v>
      </c>
      <c r="B242" s="139" t="s">
        <v>116</v>
      </c>
      <c r="C242" s="139" t="s">
        <v>2146</v>
      </c>
      <c r="D242" s="139" t="s">
        <v>601</v>
      </c>
      <c r="E242" s="139" t="s">
        <v>40</v>
      </c>
      <c r="F242" s="139">
        <v>12.1</v>
      </c>
      <c r="G242" s="139">
        <v>88.64</v>
      </c>
      <c r="H242" s="320">
        <v>1072.54</v>
      </c>
      <c r="I242" s="320">
        <v>107.26</v>
      </c>
      <c r="J242" s="139">
        <v>1297.8499999999999</v>
      </c>
      <c r="K242">
        <f>SUMIF($A$2:$A$429,A242,$J$2:$J$429)</f>
        <v>1297.8499999999999</v>
      </c>
      <c r="L242" s="141">
        <f t="shared" si="6"/>
        <v>6.0961674465973492E-4</v>
      </c>
      <c r="M242" s="141">
        <f t="shared" si="7"/>
        <v>0.9685611882286862</v>
      </c>
    </row>
    <row r="243" spans="1:13" x14ac:dyDescent="0.25">
      <c r="A243" s="139" t="s">
        <v>832</v>
      </c>
      <c r="B243" s="139" t="s">
        <v>114</v>
      </c>
      <c r="C243" s="139" t="s">
        <v>2137</v>
      </c>
      <c r="D243" s="139" t="s">
        <v>833</v>
      </c>
      <c r="E243" s="139" t="s">
        <v>35</v>
      </c>
      <c r="F243" s="139">
        <v>1</v>
      </c>
      <c r="G243" s="139">
        <v>1040.56</v>
      </c>
      <c r="H243" s="320">
        <v>1040.56</v>
      </c>
      <c r="I243" s="320">
        <v>1259.08</v>
      </c>
      <c r="J243" s="139">
        <v>1259.08</v>
      </c>
      <c r="K243">
        <f>SUMIF($A$2:$A$429,A243,$J$2:$J$429)</f>
        <v>1259.08</v>
      </c>
      <c r="L243" s="141">
        <f t="shared" si="6"/>
        <v>5.9140597978670807E-4</v>
      </c>
      <c r="M243" s="141">
        <f t="shared" si="7"/>
        <v>0.96915259420847288</v>
      </c>
    </row>
    <row r="244" spans="1:13" x14ac:dyDescent="0.25">
      <c r="A244" s="139" t="s">
        <v>419</v>
      </c>
      <c r="B244" s="139" t="s">
        <v>114</v>
      </c>
      <c r="C244" s="139" t="s">
        <v>2137</v>
      </c>
      <c r="D244" s="139" t="s">
        <v>420</v>
      </c>
      <c r="E244" s="139" t="s">
        <v>38</v>
      </c>
      <c r="F244" s="139">
        <v>1.67</v>
      </c>
      <c r="G244" s="139">
        <v>132.88999999999999</v>
      </c>
      <c r="H244" s="320">
        <v>221.93</v>
      </c>
      <c r="I244" s="320">
        <v>160.80000000000001</v>
      </c>
      <c r="J244" s="139">
        <v>268.54000000000002</v>
      </c>
      <c r="K244">
        <f>SUMIF($A$2:$A$429,A244,$J$2:$J$429)</f>
        <v>1233.3399999999999</v>
      </c>
      <c r="L244" s="141">
        <f t="shared" si="6"/>
        <v>1.2613667265934064E-4</v>
      </c>
      <c r="M244" s="141">
        <f t="shared" si="7"/>
        <v>0.96927873088113226</v>
      </c>
    </row>
    <row r="245" spans="1:13" x14ac:dyDescent="0.25">
      <c r="A245" s="140" t="s">
        <v>419</v>
      </c>
      <c r="B245" s="140" t="s">
        <v>114</v>
      </c>
      <c r="C245" s="140" t="s">
        <v>2137</v>
      </c>
      <c r="D245" s="140" t="s">
        <v>420</v>
      </c>
      <c r="E245" s="140" t="s">
        <v>38</v>
      </c>
      <c r="F245" s="140">
        <v>6</v>
      </c>
      <c r="G245" s="140">
        <v>132.88999999999999</v>
      </c>
      <c r="H245" s="321">
        <v>797.34</v>
      </c>
      <c r="I245" s="321">
        <v>160.80000000000001</v>
      </c>
      <c r="J245" s="140">
        <v>964.8</v>
      </c>
      <c r="K245">
        <f>SUMIF($A$2:$A$429,A245,$J$2:$J$429)</f>
        <v>1233.3399999999999</v>
      </c>
      <c r="L245" s="141">
        <f t="shared" si="6"/>
        <v>4.5317889990962923E-4</v>
      </c>
      <c r="M245" s="141">
        <f t="shared" si="7"/>
        <v>0.96973190978104185</v>
      </c>
    </row>
    <row r="246" spans="1:13" x14ac:dyDescent="0.25">
      <c r="A246" s="140" t="s">
        <v>1573</v>
      </c>
      <c r="B246" s="140" t="s">
        <v>116</v>
      </c>
      <c r="C246" s="140" t="s">
        <v>2146</v>
      </c>
      <c r="D246" s="140" t="s">
        <v>1574</v>
      </c>
      <c r="E246" s="140" t="s">
        <v>39</v>
      </c>
      <c r="F246" s="140">
        <v>400</v>
      </c>
      <c r="G246" s="140">
        <v>2.5299999999999998</v>
      </c>
      <c r="H246" s="321">
        <v>1012</v>
      </c>
      <c r="I246" s="321">
        <v>3.06</v>
      </c>
      <c r="J246" s="140">
        <v>1224</v>
      </c>
      <c r="K246">
        <f>SUMIF($A$2:$A$429,A246,$J$2:$J$429)</f>
        <v>1224</v>
      </c>
      <c r="L246" s="141">
        <f t="shared" si="6"/>
        <v>5.7492845510923117E-4</v>
      </c>
      <c r="M246" s="141">
        <f t="shared" si="7"/>
        <v>0.97030683823615105</v>
      </c>
    </row>
    <row r="247" spans="1:13" x14ac:dyDescent="0.25">
      <c r="A247" s="139" t="s">
        <v>154</v>
      </c>
      <c r="B247" s="139" t="s">
        <v>114</v>
      </c>
      <c r="C247" s="139" t="s">
        <v>2137</v>
      </c>
      <c r="D247" s="139" t="s">
        <v>155</v>
      </c>
      <c r="E247" s="139" t="s">
        <v>35</v>
      </c>
      <c r="F247" s="139">
        <v>2</v>
      </c>
      <c r="G247" s="139">
        <v>248.95</v>
      </c>
      <c r="H247" s="320">
        <v>497.9</v>
      </c>
      <c r="I247" s="320">
        <v>301.23</v>
      </c>
      <c r="J247" s="139">
        <v>602.46</v>
      </c>
      <c r="K247">
        <f>SUMIF($A$2:$A$429,A247,$J$2:$J$429)</f>
        <v>1204.92</v>
      </c>
      <c r="L247" s="141">
        <f t="shared" si="6"/>
        <v>2.8298316753685244E-4</v>
      </c>
      <c r="M247" s="141">
        <f t="shared" si="7"/>
        <v>0.97058982140368788</v>
      </c>
    </row>
    <row r="248" spans="1:13" x14ac:dyDescent="0.25">
      <c r="A248" s="139" t="s">
        <v>154</v>
      </c>
      <c r="B248" s="139" t="s">
        <v>114</v>
      </c>
      <c r="C248" s="139" t="s">
        <v>2137</v>
      </c>
      <c r="D248" s="139" t="s">
        <v>155</v>
      </c>
      <c r="E248" s="139" t="s">
        <v>35</v>
      </c>
      <c r="F248" s="139">
        <v>2</v>
      </c>
      <c r="G248" s="139">
        <v>248.95</v>
      </c>
      <c r="H248" s="320">
        <v>497.9</v>
      </c>
      <c r="I248" s="320">
        <v>301.23</v>
      </c>
      <c r="J248" s="139">
        <v>602.46</v>
      </c>
      <c r="K248">
        <f>SUMIF($A$2:$A$429,A248,$J$2:$J$429)</f>
        <v>1204.92</v>
      </c>
      <c r="L248" s="141">
        <f t="shared" si="6"/>
        <v>2.8298316753685244E-4</v>
      </c>
      <c r="M248" s="141">
        <f t="shared" si="7"/>
        <v>0.97087280457122471</v>
      </c>
    </row>
    <row r="249" spans="1:13" x14ac:dyDescent="0.25">
      <c r="A249" s="139" t="s">
        <v>2128</v>
      </c>
      <c r="B249" s="139" t="s">
        <v>116</v>
      </c>
      <c r="C249" s="139" t="s">
        <v>2146</v>
      </c>
      <c r="D249" s="139" t="s">
        <v>2129</v>
      </c>
      <c r="E249" s="139" t="s">
        <v>35</v>
      </c>
      <c r="F249" s="139">
        <v>6</v>
      </c>
      <c r="G249" s="139">
        <v>165.49</v>
      </c>
      <c r="H249" s="320">
        <v>992.94</v>
      </c>
      <c r="I249" s="320">
        <v>200.24</v>
      </c>
      <c r="J249" s="139">
        <v>1201.44</v>
      </c>
      <c r="K249">
        <f>SUMIF($A$2:$A$429,A249,$J$2:$J$429)</f>
        <v>1201.44</v>
      </c>
      <c r="L249" s="141">
        <f t="shared" si="6"/>
        <v>5.6433173456408062E-4</v>
      </c>
      <c r="M249" s="141">
        <f t="shared" si="7"/>
        <v>0.97143713630578876</v>
      </c>
    </row>
    <row r="250" spans="1:13" x14ac:dyDescent="0.25">
      <c r="A250" s="139" t="s">
        <v>802</v>
      </c>
      <c r="B250" s="139" t="s">
        <v>114</v>
      </c>
      <c r="C250" s="139" t="s">
        <v>2137</v>
      </c>
      <c r="D250" s="139" t="s">
        <v>803</v>
      </c>
      <c r="E250" s="139" t="s">
        <v>40</v>
      </c>
      <c r="F250" s="139">
        <v>21.6</v>
      </c>
      <c r="G250" s="139">
        <v>45.84</v>
      </c>
      <c r="H250" s="320">
        <v>990.14</v>
      </c>
      <c r="I250" s="320">
        <v>55.47</v>
      </c>
      <c r="J250" s="139">
        <v>1198.1500000000001</v>
      </c>
      <c r="K250">
        <f>SUMIF($A$2:$A$429,A250,$J$2:$J$429)</f>
        <v>1198.1500000000001</v>
      </c>
      <c r="L250" s="141">
        <f t="shared" si="6"/>
        <v>5.6278637948457952E-4</v>
      </c>
      <c r="M250" s="141">
        <f t="shared" si="7"/>
        <v>0.97199992268527335</v>
      </c>
    </row>
    <row r="251" spans="1:13" x14ac:dyDescent="0.25">
      <c r="A251" s="139" t="s">
        <v>2009</v>
      </c>
      <c r="B251" s="139" t="s">
        <v>117</v>
      </c>
      <c r="C251" s="139" t="s">
        <v>2137</v>
      </c>
      <c r="D251" s="139" t="s">
        <v>2010</v>
      </c>
      <c r="E251" s="139" t="s">
        <v>692</v>
      </c>
      <c r="F251" s="139">
        <v>1</v>
      </c>
      <c r="G251" s="139">
        <v>983.89</v>
      </c>
      <c r="H251" s="320">
        <v>983.89</v>
      </c>
      <c r="I251" s="320">
        <v>1190.51</v>
      </c>
      <c r="J251" s="139">
        <v>1190.51</v>
      </c>
      <c r="K251">
        <f>SUMIF($A$2:$A$429,A251,$J$2:$J$429)</f>
        <v>1190.51</v>
      </c>
      <c r="L251" s="141">
        <f t="shared" si="6"/>
        <v>5.59197773768048E-4</v>
      </c>
      <c r="M251" s="141">
        <f t="shared" si="7"/>
        <v>0.97255912045904136</v>
      </c>
    </row>
    <row r="252" spans="1:13" x14ac:dyDescent="0.25">
      <c r="A252" s="139" t="s">
        <v>587</v>
      </c>
      <c r="B252" s="139" t="s">
        <v>114</v>
      </c>
      <c r="C252" s="139" t="s">
        <v>2137</v>
      </c>
      <c r="D252" s="139" t="s">
        <v>588</v>
      </c>
      <c r="E252" s="139" t="s">
        <v>40</v>
      </c>
      <c r="F252" s="139">
        <v>19.2</v>
      </c>
      <c r="G252" s="139">
        <v>50.38</v>
      </c>
      <c r="H252" s="320">
        <v>967.3</v>
      </c>
      <c r="I252" s="320">
        <v>60.96</v>
      </c>
      <c r="J252" s="139">
        <v>1170.43</v>
      </c>
      <c r="K252">
        <f>SUMIF($A$2:$A$429,A252,$J$2:$J$429)</f>
        <v>1170.43</v>
      </c>
      <c r="L252" s="141">
        <f t="shared" si="6"/>
        <v>5.4976594094239986E-4</v>
      </c>
      <c r="M252" s="141">
        <f t="shared" si="7"/>
        <v>0.97310888639998372</v>
      </c>
    </row>
    <row r="253" spans="1:13" x14ac:dyDescent="0.25">
      <c r="A253" s="139" t="s">
        <v>2073</v>
      </c>
      <c r="B253" s="139" t="s">
        <v>114</v>
      </c>
      <c r="C253" s="139" t="s">
        <v>2137</v>
      </c>
      <c r="D253" s="139" t="s">
        <v>756</v>
      </c>
      <c r="E253" s="139" t="s">
        <v>38</v>
      </c>
      <c r="F253" s="139">
        <v>15</v>
      </c>
      <c r="G253" s="139">
        <v>64.09</v>
      </c>
      <c r="H253" s="320">
        <v>961.35</v>
      </c>
      <c r="I253" s="320">
        <v>77.55</v>
      </c>
      <c r="J253" s="139">
        <v>1163.25</v>
      </c>
      <c r="K253">
        <f>SUMIF($A$2:$A$429,A253,$J$2:$J$429)</f>
        <v>1163.25</v>
      </c>
      <c r="L253" s="141">
        <f t="shared" si="6"/>
        <v>5.463934031093244E-4</v>
      </c>
      <c r="M253" s="141">
        <f t="shared" si="7"/>
        <v>0.97365527980309308</v>
      </c>
    </row>
    <row r="254" spans="1:13" x14ac:dyDescent="0.25">
      <c r="A254" s="139" t="s">
        <v>735</v>
      </c>
      <c r="B254" s="139" t="s">
        <v>114</v>
      </c>
      <c r="C254" s="139" t="s">
        <v>2137</v>
      </c>
      <c r="D254" s="139" t="s">
        <v>736</v>
      </c>
      <c r="E254" s="139" t="s">
        <v>35</v>
      </c>
      <c r="F254" s="139">
        <v>2</v>
      </c>
      <c r="G254" s="139">
        <v>464.18</v>
      </c>
      <c r="H254" s="320">
        <v>928.36</v>
      </c>
      <c r="I254" s="320">
        <v>561.66</v>
      </c>
      <c r="J254" s="139">
        <v>1123.32</v>
      </c>
      <c r="K254">
        <f>SUMIF($A$2:$A$429,A254,$J$2:$J$429)</f>
        <v>1123.32</v>
      </c>
      <c r="L254" s="141">
        <f t="shared" si="6"/>
        <v>5.276377713997561E-4</v>
      </c>
      <c r="M254" s="141">
        <f t="shared" si="7"/>
        <v>0.97418291757449282</v>
      </c>
    </row>
    <row r="255" spans="1:13" x14ac:dyDescent="0.25">
      <c r="A255" s="139" t="s">
        <v>731</v>
      </c>
      <c r="B255" s="139" t="s">
        <v>114</v>
      </c>
      <c r="C255" s="139" t="s">
        <v>2137</v>
      </c>
      <c r="D255" s="139" t="s">
        <v>732</v>
      </c>
      <c r="E255" s="139" t="s">
        <v>35</v>
      </c>
      <c r="F255" s="139">
        <v>1</v>
      </c>
      <c r="G255" s="139">
        <v>926.88</v>
      </c>
      <c r="H255" s="320">
        <v>926.88</v>
      </c>
      <c r="I255" s="320">
        <v>1121.53</v>
      </c>
      <c r="J255" s="139">
        <v>1121.53</v>
      </c>
      <c r="K255">
        <f>SUMIF($A$2:$A$429,A255,$J$2:$J$429)</f>
        <v>1121.53</v>
      </c>
      <c r="L255" s="141">
        <f t="shared" si="6"/>
        <v>5.2679698550543795E-4</v>
      </c>
      <c r="M255" s="141">
        <f t="shared" si="7"/>
        <v>0.97470971455999822</v>
      </c>
    </row>
    <row r="256" spans="1:13" x14ac:dyDescent="0.25">
      <c r="A256" s="140" t="s">
        <v>447</v>
      </c>
      <c r="B256" s="140" t="s">
        <v>114</v>
      </c>
      <c r="C256" s="140" t="s">
        <v>2137</v>
      </c>
      <c r="D256" s="140" t="s">
        <v>448</v>
      </c>
      <c r="E256" s="140" t="s">
        <v>38</v>
      </c>
      <c r="F256" s="140">
        <v>3.25</v>
      </c>
      <c r="G256" s="140">
        <v>48.07</v>
      </c>
      <c r="H256" s="140">
        <v>156.22999999999999</v>
      </c>
      <c r="I256" s="140">
        <v>58.17</v>
      </c>
      <c r="J256" s="140">
        <v>189.05</v>
      </c>
      <c r="K256">
        <f>SUMIF($A$2:$A$429,A256,$J$2:$J$429)</f>
        <v>1120.93</v>
      </c>
      <c r="L256" s="141">
        <f t="shared" si="6"/>
        <v>8.8799202972549143E-5</v>
      </c>
      <c r="M256" s="141">
        <f t="shared" si="7"/>
        <v>0.97479851376297078</v>
      </c>
    </row>
    <row r="257" spans="1:13" x14ac:dyDescent="0.25">
      <c r="A257" s="139" t="s">
        <v>447</v>
      </c>
      <c r="B257" s="139" t="s">
        <v>114</v>
      </c>
      <c r="C257" s="139" t="s">
        <v>2137</v>
      </c>
      <c r="D257" s="139" t="s">
        <v>448</v>
      </c>
      <c r="E257" s="139" t="s">
        <v>38</v>
      </c>
      <c r="F257" s="139">
        <v>16.02</v>
      </c>
      <c r="G257" s="139">
        <v>48.07</v>
      </c>
      <c r="H257" s="320">
        <v>770.08</v>
      </c>
      <c r="I257" s="320">
        <v>58.17</v>
      </c>
      <c r="J257" s="139">
        <v>931.88</v>
      </c>
      <c r="K257">
        <f>SUMIF($A$2:$A$429,A257,$J$2:$J$429)</f>
        <v>1120.93</v>
      </c>
      <c r="L257" s="141">
        <f t="shared" si="6"/>
        <v>4.3771595485881564E-4</v>
      </c>
      <c r="M257" s="141">
        <f t="shared" si="7"/>
        <v>0.97523622971782964</v>
      </c>
    </row>
    <row r="258" spans="1:13" x14ac:dyDescent="0.25">
      <c r="A258" s="140" t="s">
        <v>130</v>
      </c>
      <c r="B258" s="140" t="s">
        <v>114</v>
      </c>
      <c r="C258" s="140" t="s">
        <v>2137</v>
      </c>
      <c r="D258" s="140" t="s">
        <v>131</v>
      </c>
      <c r="E258" s="140" t="s">
        <v>38</v>
      </c>
      <c r="F258" s="140">
        <v>2.87</v>
      </c>
      <c r="G258" s="140">
        <v>9.64</v>
      </c>
      <c r="H258" s="140">
        <v>27.67</v>
      </c>
      <c r="I258" s="140">
        <v>11.66</v>
      </c>
      <c r="J258" s="140">
        <v>33.46</v>
      </c>
      <c r="K258">
        <f>SUMIF($A$2:$A$429,A258,$J$2:$J$429)</f>
        <v>1105.02</v>
      </c>
      <c r="L258" s="141">
        <f t="shared" si="6"/>
        <v>1.5716589957479472E-5</v>
      </c>
      <c r="M258" s="141">
        <f t="shared" si="7"/>
        <v>0.97525194630778711</v>
      </c>
    </row>
    <row r="259" spans="1:13" x14ac:dyDescent="0.25">
      <c r="A259" s="139" t="s">
        <v>130</v>
      </c>
      <c r="B259" s="139" t="s">
        <v>114</v>
      </c>
      <c r="C259" s="139" t="s">
        <v>2137</v>
      </c>
      <c r="D259" s="139" t="s">
        <v>131</v>
      </c>
      <c r="E259" s="139" t="s">
        <v>38</v>
      </c>
      <c r="F259" s="139">
        <v>10.95</v>
      </c>
      <c r="G259" s="139">
        <v>9.64</v>
      </c>
      <c r="H259" s="320">
        <v>105.56</v>
      </c>
      <c r="I259" s="320">
        <v>11.66</v>
      </c>
      <c r="J259" s="139">
        <v>127.68</v>
      </c>
      <c r="K259">
        <f>SUMIF($A$2:$A$429,A259,$J$2:$J$429)</f>
        <v>1105.02</v>
      </c>
      <c r="L259" s="141">
        <f t="shared" ref="L259:L322" si="8">J259/$J$430</f>
        <v>5.9972929042766859E-5</v>
      </c>
      <c r="M259" s="141">
        <f t="shared" si="7"/>
        <v>0.97531191923682992</v>
      </c>
    </row>
    <row r="260" spans="1:13" x14ac:dyDescent="0.25">
      <c r="A260" s="139" t="s">
        <v>130</v>
      </c>
      <c r="B260" s="139" t="s">
        <v>2162</v>
      </c>
      <c r="C260" s="139" t="s">
        <v>2162</v>
      </c>
      <c r="D260" s="139" t="s">
        <v>131</v>
      </c>
      <c r="E260" s="139" t="s">
        <v>38</v>
      </c>
      <c r="F260" s="139">
        <v>19.5</v>
      </c>
      <c r="G260" s="139">
        <v>9.64</v>
      </c>
      <c r="H260" s="320">
        <v>187.98</v>
      </c>
      <c r="I260" s="320">
        <v>11.66</v>
      </c>
      <c r="J260" s="139">
        <v>227.37</v>
      </c>
      <c r="K260">
        <f>SUMIF($A$2:$A$429,A260,$J$2:$J$429)</f>
        <v>1105.02</v>
      </c>
      <c r="L260" s="141">
        <f t="shared" si="8"/>
        <v>1.0679859709002115E-4</v>
      </c>
      <c r="M260" s="141">
        <f t="shared" ref="M260:M323" si="9">L260+M259</f>
        <v>0.97541871783391998</v>
      </c>
    </row>
    <row r="261" spans="1:13" x14ac:dyDescent="0.25">
      <c r="A261" s="139" t="s">
        <v>130</v>
      </c>
      <c r="B261" s="139" t="s">
        <v>114</v>
      </c>
      <c r="C261" s="139" t="s">
        <v>2137</v>
      </c>
      <c r="D261" s="139" t="s">
        <v>131</v>
      </c>
      <c r="E261" s="139" t="s">
        <v>38</v>
      </c>
      <c r="F261" s="139">
        <v>22.45</v>
      </c>
      <c r="G261" s="139">
        <v>9.64</v>
      </c>
      <c r="H261" s="320">
        <v>216.42</v>
      </c>
      <c r="I261" s="320">
        <v>11.66</v>
      </c>
      <c r="J261" s="139">
        <v>261.77</v>
      </c>
      <c r="K261">
        <f>SUMIF($A$2:$A$429,A261,$J$2:$J$429)</f>
        <v>1105.02</v>
      </c>
      <c r="L261" s="141">
        <f t="shared" si="8"/>
        <v>1.2295671707021521E-4</v>
      </c>
      <c r="M261" s="141">
        <f t="shared" si="9"/>
        <v>0.97554167455099017</v>
      </c>
    </row>
    <row r="262" spans="1:13" x14ac:dyDescent="0.25">
      <c r="A262" s="139" t="s">
        <v>130</v>
      </c>
      <c r="B262" s="139" t="s">
        <v>114</v>
      </c>
      <c r="C262" s="139" t="s">
        <v>2137</v>
      </c>
      <c r="D262" s="139" t="s">
        <v>131</v>
      </c>
      <c r="E262" s="139" t="s">
        <v>38</v>
      </c>
      <c r="F262" s="139">
        <v>39</v>
      </c>
      <c r="G262" s="139">
        <v>9.64</v>
      </c>
      <c r="H262" s="320">
        <v>375.96</v>
      </c>
      <c r="I262" s="320">
        <v>11.66</v>
      </c>
      <c r="J262" s="139">
        <v>454.74</v>
      </c>
      <c r="K262">
        <f>SUMIF($A$2:$A$429,A262,$J$2:$J$429)</f>
        <v>1105.02</v>
      </c>
      <c r="L262" s="141">
        <f t="shared" si="8"/>
        <v>2.1359719418004229E-4</v>
      </c>
      <c r="M262" s="141">
        <f t="shared" si="9"/>
        <v>0.97575527174517018</v>
      </c>
    </row>
    <row r="263" spans="1:13" x14ac:dyDescent="0.25">
      <c r="A263" s="140" t="s">
        <v>1637</v>
      </c>
      <c r="B263" s="140" t="s">
        <v>119</v>
      </c>
      <c r="C263" s="140" t="s">
        <v>2138</v>
      </c>
      <c r="D263" s="140" t="s">
        <v>1638</v>
      </c>
      <c r="E263" s="140" t="s">
        <v>35</v>
      </c>
      <c r="F263" s="140">
        <v>2</v>
      </c>
      <c r="G263" s="140">
        <v>438.79</v>
      </c>
      <c r="H263" s="140">
        <v>877.58</v>
      </c>
      <c r="I263" s="140">
        <v>530.94000000000005</v>
      </c>
      <c r="J263" s="140">
        <v>1061.8800000000001</v>
      </c>
      <c r="K263">
        <f>SUMIF($A$2:$A$429,A263,$J$2:$J$429)</f>
        <v>1061.8800000000001</v>
      </c>
      <c r="L263" s="141">
        <f t="shared" si="8"/>
        <v>4.9877861757466541E-4</v>
      </c>
      <c r="M263" s="141">
        <f t="shared" si="9"/>
        <v>0.97625405036274482</v>
      </c>
    </row>
    <row r="264" spans="1:13" x14ac:dyDescent="0.25">
      <c r="A264" s="139" t="s">
        <v>852</v>
      </c>
      <c r="B264" s="139" t="s">
        <v>114</v>
      </c>
      <c r="C264" s="139" t="s">
        <v>2137</v>
      </c>
      <c r="D264" s="139" t="s">
        <v>853</v>
      </c>
      <c r="E264" s="139" t="s">
        <v>35</v>
      </c>
      <c r="F264" s="139">
        <v>2</v>
      </c>
      <c r="G264" s="139">
        <v>425.25</v>
      </c>
      <c r="H264" s="320">
        <v>850.5</v>
      </c>
      <c r="I264" s="320">
        <v>514.54999999999995</v>
      </c>
      <c r="J264" s="139">
        <v>1029.0999999999999</v>
      </c>
      <c r="K264">
        <f>SUMIF($A$2:$A$429,A264,$J$2:$J$429)</f>
        <v>1029.0999999999999</v>
      </c>
      <c r="L264" s="141">
        <f t="shared" si="8"/>
        <v>4.8338143231446874E-4</v>
      </c>
      <c r="M264" s="141">
        <f t="shared" si="9"/>
        <v>0.97673743179505934</v>
      </c>
    </row>
    <row r="265" spans="1:13" x14ac:dyDescent="0.25">
      <c r="A265" s="139" t="s">
        <v>751</v>
      </c>
      <c r="B265" s="139" t="s">
        <v>114</v>
      </c>
      <c r="C265" s="139" t="s">
        <v>2137</v>
      </c>
      <c r="D265" s="139" t="s">
        <v>752</v>
      </c>
      <c r="E265" s="139" t="s">
        <v>38</v>
      </c>
      <c r="F265" s="139">
        <v>30</v>
      </c>
      <c r="G265" s="139">
        <v>28.18</v>
      </c>
      <c r="H265" s="320">
        <v>845.4</v>
      </c>
      <c r="I265" s="320">
        <v>34.1</v>
      </c>
      <c r="J265" s="139">
        <v>1023</v>
      </c>
      <c r="K265">
        <f>SUMIF($A$2:$A$429,A265,$J$2:$J$429)</f>
        <v>1023</v>
      </c>
      <c r="L265" s="141">
        <f t="shared" si="8"/>
        <v>4.8051618429472505E-4</v>
      </c>
      <c r="M265" s="141">
        <f t="shared" si="9"/>
        <v>0.97721794797935402</v>
      </c>
    </row>
    <row r="266" spans="1:13" x14ac:dyDescent="0.25">
      <c r="A266" s="139" t="s">
        <v>748</v>
      </c>
      <c r="B266" s="139" t="s">
        <v>114</v>
      </c>
      <c r="C266" s="139" t="s">
        <v>2137</v>
      </c>
      <c r="D266" s="139" t="s">
        <v>749</v>
      </c>
      <c r="E266" s="139" t="s">
        <v>37</v>
      </c>
      <c r="F266" s="139">
        <v>12.3</v>
      </c>
      <c r="G266" s="139">
        <v>68.150000000000006</v>
      </c>
      <c r="H266" s="320">
        <v>838.25</v>
      </c>
      <c r="I266" s="320">
        <v>82.46</v>
      </c>
      <c r="J266" s="139">
        <v>1014.26</v>
      </c>
      <c r="K266">
        <f>SUMIF($A$2:$A$429,A266,$J$2:$J$429)</f>
        <v>1014.26</v>
      </c>
      <c r="L266" s="141">
        <f t="shared" si="8"/>
        <v>4.7641089450905946E-4</v>
      </c>
      <c r="M266" s="141">
        <f t="shared" si="9"/>
        <v>0.97769435887386302</v>
      </c>
    </row>
    <row r="267" spans="1:13" x14ac:dyDescent="0.25">
      <c r="A267" s="139" t="s">
        <v>682</v>
      </c>
      <c r="B267" s="139" t="s">
        <v>116</v>
      </c>
      <c r="C267" s="139" t="s">
        <v>2146</v>
      </c>
      <c r="D267" s="139" t="s">
        <v>683</v>
      </c>
      <c r="E267" s="139" t="s">
        <v>35</v>
      </c>
      <c r="F267" s="139">
        <v>1</v>
      </c>
      <c r="G267" s="139">
        <v>833.02</v>
      </c>
      <c r="H267" s="320">
        <v>833.02</v>
      </c>
      <c r="I267" s="320">
        <v>1007.95</v>
      </c>
      <c r="J267" s="139">
        <v>1007.95</v>
      </c>
      <c r="K267">
        <f>SUMIF($A$2:$A$429,A267,$J$2:$J$429)</f>
        <v>1007.95</v>
      </c>
      <c r="L267" s="141">
        <f t="shared" si="8"/>
        <v>4.7344700680339015E-4</v>
      </c>
      <c r="M267" s="141">
        <f t="shared" si="9"/>
        <v>0.97816780588066643</v>
      </c>
    </row>
    <row r="268" spans="1:13" x14ac:dyDescent="0.25">
      <c r="A268" s="139" t="s">
        <v>133</v>
      </c>
      <c r="B268" s="139" t="s">
        <v>114</v>
      </c>
      <c r="C268" s="139" t="s">
        <v>2137</v>
      </c>
      <c r="D268" s="139" t="s">
        <v>633</v>
      </c>
      <c r="E268" s="139" t="s">
        <v>40</v>
      </c>
      <c r="F268" s="139">
        <v>125</v>
      </c>
      <c r="G268" s="139">
        <v>6.58</v>
      </c>
      <c r="H268" s="320">
        <v>822.5</v>
      </c>
      <c r="I268" s="320">
        <v>7.96</v>
      </c>
      <c r="J268" s="139">
        <v>995</v>
      </c>
      <c r="K268">
        <f>SUMIF($A$2:$A$429,A268,$J$2:$J$429)</f>
        <v>995</v>
      </c>
      <c r="L268" s="141">
        <f t="shared" si="8"/>
        <v>4.6736422617131129E-4</v>
      </c>
      <c r="M268" s="141">
        <f t="shared" si="9"/>
        <v>0.97863517010683776</v>
      </c>
    </row>
    <row r="269" spans="1:13" x14ac:dyDescent="0.25">
      <c r="A269" s="139" t="s">
        <v>836</v>
      </c>
      <c r="B269" s="139" t="s">
        <v>114</v>
      </c>
      <c r="C269" s="139" t="s">
        <v>2137</v>
      </c>
      <c r="D269" s="139" t="s">
        <v>837</v>
      </c>
      <c r="E269" s="139" t="s">
        <v>35</v>
      </c>
      <c r="F269" s="139">
        <v>1</v>
      </c>
      <c r="G269" s="139">
        <v>813.25</v>
      </c>
      <c r="H269" s="320">
        <v>813.25</v>
      </c>
      <c r="I269" s="320">
        <v>984.03</v>
      </c>
      <c r="J269" s="139">
        <v>984.03</v>
      </c>
      <c r="K269">
        <f>SUMIF($A$2:$A$429,A269,$J$2:$J$429)</f>
        <v>984.03</v>
      </c>
      <c r="L269" s="141">
        <f t="shared" si="8"/>
        <v>4.6221147686367379E-4</v>
      </c>
      <c r="M269" s="141">
        <f t="shared" si="9"/>
        <v>0.97909738158370141</v>
      </c>
    </row>
    <row r="270" spans="1:13" x14ac:dyDescent="0.25">
      <c r="A270" s="140" t="s">
        <v>497</v>
      </c>
      <c r="B270" s="140" t="s">
        <v>119</v>
      </c>
      <c r="C270" s="140" t="s">
        <v>2138</v>
      </c>
      <c r="D270" s="140" t="s">
        <v>498</v>
      </c>
      <c r="E270" s="140" t="s">
        <v>40</v>
      </c>
      <c r="F270" s="140">
        <v>50</v>
      </c>
      <c r="G270" s="140">
        <v>7.83</v>
      </c>
      <c r="H270" s="140">
        <v>391.5</v>
      </c>
      <c r="I270" s="140">
        <v>9.4700000000000006</v>
      </c>
      <c r="J270" s="140">
        <v>473.5</v>
      </c>
      <c r="K270">
        <f>SUMIF($A$2:$A$429,A270,$J$2:$J$429)</f>
        <v>961.21</v>
      </c>
      <c r="L270" s="141">
        <f t="shared" si="8"/>
        <v>2.2240900612272954E-4</v>
      </c>
      <c r="M270" s="141">
        <f t="shared" si="9"/>
        <v>0.9793197905898241</v>
      </c>
    </row>
    <row r="271" spans="1:13" x14ac:dyDescent="0.25">
      <c r="A271" s="139" t="s">
        <v>497</v>
      </c>
      <c r="B271" s="139" t="s">
        <v>119</v>
      </c>
      <c r="C271" s="139" t="s">
        <v>2138</v>
      </c>
      <c r="D271" s="139" t="s">
        <v>498</v>
      </c>
      <c r="E271" s="139" t="s">
        <v>40</v>
      </c>
      <c r="F271" s="139">
        <v>51.5</v>
      </c>
      <c r="G271" s="139">
        <v>7.83</v>
      </c>
      <c r="H271" s="320">
        <v>403.25</v>
      </c>
      <c r="I271" s="320">
        <v>9.4700000000000006</v>
      </c>
      <c r="J271" s="139">
        <v>487.71</v>
      </c>
      <c r="K271">
        <f>SUMIF($A$2:$A$429,A271,$J$2:$J$429)</f>
        <v>961.21</v>
      </c>
      <c r="L271" s="141">
        <f t="shared" si="8"/>
        <v>2.2908362487036201E-4</v>
      </c>
      <c r="M271" s="141">
        <f t="shared" si="9"/>
        <v>0.9795488742146945</v>
      </c>
    </row>
    <row r="272" spans="1:13" x14ac:dyDescent="0.25">
      <c r="A272" s="139" t="s">
        <v>82</v>
      </c>
      <c r="B272" s="139" t="s">
        <v>116</v>
      </c>
      <c r="C272" s="139" t="s">
        <v>2146</v>
      </c>
      <c r="D272" s="139" t="s">
        <v>83</v>
      </c>
      <c r="E272" s="139" t="s">
        <v>37</v>
      </c>
      <c r="F272" s="139">
        <v>0.8</v>
      </c>
      <c r="G272" s="139">
        <v>978.07</v>
      </c>
      <c r="H272" s="320">
        <v>782.46</v>
      </c>
      <c r="I272" s="320">
        <v>1183.46</v>
      </c>
      <c r="J272" s="139">
        <v>946.77</v>
      </c>
      <c r="K272">
        <f>SUMIF($A$2:$A$429,A272,$J$2:$J$429)</f>
        <v>946.77</v>
      </c>
      <c r="L272" s="141">
        <f t="shared" si="8"/>
        <v>4.4470997830373099E-4</v>
      </c>
      <c r="M272" s="141">
        <f t="shared" si="9"/>
        <v>0.9799935841929982</v>
      </c>
    </row>
    <row r="273" spans="1:13" x14ac:dyDescent="0.25">
      <c r="A273" s="140" t="s">
        <v>445</v>
      </c>
      <c r="B273" s="140" t="s">
        <v>114</v>
      </c>
      <c r="C273" s="140" t="s">
        <v>2137</v>
      </c>
      <c r="D273" s="140" t="s">
        <v>446</v>
      </c>
      <c r="E273" s="140" t="s">
        <v>39</v>
      </c>
      <c r="F273" s="140">
        <v>6.9</v>
      </c>
      <c r="G273" s="140">
        <v>11.33</v>
      </c>
      <c r="H273" s="140">
        <v>78.180000000000007</v>
      </c>
      <c r="I273" s="140">
        <v>13.71</v>
      </c>
      <c r="J273" s="140">
        <v>94.6</v>
      </c>
      <c r="K273">
        <f>SUMIF($A$2:$A$429,A273,$J$2:$J$429)</f>
        <v>885.67000000000007</v>
      </c>
      <c r="L273" s="141">
        <f t="shared" si="8"/>
        <v>4.4434829945533714E-5</v>
      </c>
      <c r="M273" s="141">
        <f t="shared" si="9"/>
        <v>0.98003801902294374</v>
      </c>
    </row>
    <row r="274" spans="1:13" x14ac:dyDescent="0.25">
      <c r="A274" s="139" t="s">
        <v>445</v>
      </c>
      <c r="B274" s="139" t="s">
        <v>114</v>
      </c>
      <c r="C274" s="139" t="s">
        <v>2137</v>
      </c>
      <c r="D274" s="139" t="s">
        <v>446</v>
      </c>
      <c r="E274" s="139" t="s">
        <v>39</v>
      </c>
      <c r="F274" s="139">
        <v>57.7</v>
      </c>
      <c r="G274" s="139">
        <v>11.33</v>
      </c>
      <c r="H274" s="320">
        <v>653.74</v>
      </c>
      <c r="I274" s="320">
        <v>13.71</v>
      </c>
      <c r="J274" s="139">
        <v>791.07</v>
      </c>
      <c r="K274">
        <f>SUMIF($A$2:$A$429,A274,$J$2:$J$429)</f>
        <v>885.67000000000007</v>
      </c>
      <c r="L274" s="141">
        <f t="shared" si="8"/>
        <v>3.7157569688174797E-4</v>
      </c>
      <c r="M274" s="141">
        <f t="shared" si="9"/>
        <v>0.98040959471982547</v>
      </c>
    </row>
    <row r="275" spans="1:13" x14ac:dyDescent="0.25">
      <c r="A275" s="140" t="s">
        <v>505</v>
      </c>
      <c r="B275" s="140" t="s">
        <v>114</v>
      </c>
      <c r="C275" s="140" t="s">
        <v>2137</v>
      </c>
      <c r="D275" s="140" t="s">
        <v>506</v>
      </c>
      <c r="E275" s="140" t="s">
        <v>40</v>
      </c>
      <c r="F275" s="140">
        <v>2.5</v>
      </c>
      <c r="G275" s="140">
        <v>22.45</v>
      </c>
      <c r="H275" s="140">
        <v>56.13</v>
      </c>
      <c r="I275" s="140">
        <v>27.17</v>
      </c>
      <c r="J275" s="140">
        <v>67.930000000000007</v>
      </c>
      <c r="K275">
        <f>SUMIF($A$2:$A$429,A275,$J$2:$J$429)</f>
        <v>883.03</v>
      </c>
      <c r="L275" s="141">
        <f t="shared" si="8"/>
        <v>3.1907589832982089E-5</v>
      </c>
      <c r="M275" s="141">
        <f t="shared" si="9"/>
        <v>0.98044150230965843</v>
      </c>
    </row>
    <row r="276" spans="1:13" x14ac:dyDescent="0.25">
      <c r="A276" s="139" t="s">
        <v>505</v>
      </c>
      <c r="B276" s="139" t="s">
        <v>114</v>
      </c>
      <c r="C276" s="139" t="s">
        <v>2137</v>
      </c>
      <c r="D276" s="139" t="s">
        <v>506</v>
      </c>
      <c r="E276" s="139" t="s">
        <v>40</v>
      </c>
      <c r="F276" s="139">
        <v>30</v>
      </c>
      <c r="G276" s="139">
        <v>22.45</v>
      </c>
      <c r="H276" s="320">
        <v>673.5</v>
      </c>
      <c r="I276" s="320">
        <v>27.17</v>
      </c>
      <c r="J276" s="139">
        <v>815.1</v>
      </c>
      <c r="K276">
        <f>SUMIF($A$2:$A$429,A276,$J$2:$J$429)</f>
        <v>883.03</v>
      </c>
      <c r="L276" s="141">
        <f t="shared" si="8"/>
        <v>3.8286289522837768E-4</v>
      </c>
      <c r="M276" s="141">
        <f t="shared" si="9"/>
        <v>0.98082436520488681</v>
      </c>
    </row>
    <row r="277" spans="1:13" x14ac:dyDescent="0.25">
      <c r="A277" s="139" t="s">
        <v>664</v>
      </c>
      <c r="B277" s="139" t="s">
        <v>114</v>
      </c>
      <c r="C277" s="139" t="s">
        <v>2137</v>
      </c>
      <c r="D277" s="139" t="s">
        <v>665</v>
      </c>
      <c r="E277" s="139" t="s">
        <v>35</v>
      </c>
      <c r="F277" s="139">
        <v>1</v>
      </c>
      <c r="G277" s="139">
        <v>716.97</v>
      </c>
      <c r="H277" s="320">
        <v>716.97</v>
      </c>
      <c r="I277" s="320">
        <v>867.53</v>
      </c>
      <c r="J277" s="139">
        <v>867.53</v>
      </c>
      <c r="K277">
        <f>SUMIF($A$2:$A$429,A277,$J$2:$J$429)</f>
        <v>867.53</v>
      </c>
      <c r="L277" s="141">
        <f t="shared" si="8"/>
        <v>4.0748993681446999E-4</v>
      </c>
      <c r="M277" s="141">
        <f t="shared" si="9"/>
        <v>0.9812318551417013</v>
      </c>
    </row>
    <row r="278" spans="1:13" x14ac:dyDescent="0.25">
      <c r="A278" s="139" t="s">
        <v>680</v>
      </c>
      <c r="B278" s="139" t="s">
        <v>116</v>
      </c>
      <c r="C278" s="139" t="s">
        <v>2146</v>
      </c>
      <c r="D278" s="139" t="s">
        <v>681</v>
      </c>
      <c r="E278" s="139" t="s">
        <v>35</v>
      </c>
      <c r="F278" s="139">
        <v>2</v>
      </c>
      <c r="G278" s="139">
        <v>341.76</v>
      </c>
      <c r="H278" s="320">
        <v>683.52</v>
      </c>
      <c r="I278" s="320">
        <v>413.53</v>
      </c>
      <c r="J278" s="139">
        <v>827.06</v>
      </c>
      <c r="K278">
        <f>SUMIF($A$2:$A$429,A278,$J$2:$J$429)</f>
        <v>827.06</v>
      </c>
      <c r="L278" s="141">
        <f t="shared" si="8"/>
        <v>3.8848066019823584E-4</v>
      </c>
      <c r="M278" s="141">
        <f t="shared" si="9"/>
        <v>0.98162033580189956</v>
      </c>
    </row>
    <row r="279" spans="1:13" x14ac:dyDescent="0.25">
      <c r="A279" s="139" t="s">
        <v>573</v>
      </c>
      <c r="B279" s="139" t="s">
        <v>114</v>
      </c>
      <c r="C279" s="139" t="s">
        <v>2137</v>
      </c>
      <c r="D279" s="139" t="s">
        <v>574</v>
      </c>
      <c r="E279" s="139" t="s">
        <v>38</v>
      </c>
      <c r="F279" s="139">
        <v>0.6</v>
      </c>
      <c r="G279" s="139">
        <v>1122.6600000000001</v>
      </c>
      <c r="H279" s="320">
        <v>673.6</v>
      </c>
      <c r="I279" s="320">
        <v>1358.42</v>
      </c>
      <c r="J279" s="139">
        <v>815.05</v>
      </c>
      <c r="K279">
        <f>SUMIF($A$2:$A$429,A279,$J$2:$J$429)</f>
        <v>815.05</v>
      </c>
      <c r="L279" s="141">
        <f t="shared" si="8"/>
        <v>3.8283940958887161E-4</v>
      </c>
      <c r="M279" s="141">
        <f t="shared" si="9"/>
        <v>0.98200317521148839</v>
      </c>
    </row>
    <row r="280" spans="1:13" x14ac:dyDescent="0.25">
      <c r="A280" s="139" t="s">
        <v>2114</v>
      </c>
      <c r="B280" s="139" t="s">
        <v>116</v>
      </c>
      <c r="C280" s="139" t="s">
        <v>2146</v>
      </c>
      <c r="D280" s="139" t="s">
        <v>2115</v>
      </c>
      <c r="E280" s="139" t="s">
        <v>38</v>
      </c>
      <c r="F280" s="139">
        <v>0.66</v>
      </c>
      <c r="G280" s="139">
        <v>1018.86</v>
      </c>
      <c r="H280" s="320">
        <v>672.45</v>
      </c>
      <c r="I280" s="320">
        <v>1232.82</v>
      </c>
      <c r="J280" s="139">
        <v>813.66</v>
      </c>
      <c r="K280">
        <f>SUMIF($A$2:$A$429,A280,$J$2:$J$429)</f>
        <v>813.66</v>
      </c>
      <c r="L280" s="141">
        <f t="shared" si="8"/>
        <v>3.8218650881060212E-4</v>
      </c>
      <c r="M280" s="141">
        <f t="shared" si="9"/>
        <v>0.982385361720299</v>
      </c>
    </row>
    <row r="281" spans="1:13" x14ac:dyDescent="0.25">
      <c r="A281" s="139" t="s">
        <v>658</v>
      </c>
      <c r="B281" s="139" t="s">
        <v>114</v>
      </c>
      <c r="C281" s="139" t="s">
        <v>2137</v>
      </c>
      <c r="D281" s="139" t="s">
        <v>659</v>
      </c>
      <c r="E281" s="139" t="s">
        <v>35</v>
      </c>
      <c r="F281" s="139">
        <v>8</v>
      </c>
      <c r="G281" s="139">
        <v>83.31</v>
      </c>
      <c r="H281" s="320">
        <v>666.48</v>
      </c>
      <c r="I281" s="320">
        <v>100.8</v>
      </c>
      <c r="J281" s="139">
        <v>806.4</v>
      </c>
      <c r="K281">
        <f>SUMIF($A$2:$A$429,A281,$J$2:$J$429)</f>
        <v>806.4</v>
      </c>
      <c r="L281" s="141">
        <f t="shared" si="8"/>
        <v>3.7877639395431697E-4</v>
      </c>
      <c r="M281" s="141">
        <f t="shared" si="9"/>
        <v>0.98276413811425334</v>
      </c>
    </row>
    <row r="282" spans="1:13" x14ac:dyDescent="0.25">
      <c r="A282" s="139" t="s">
        <v>910</v>
      </c>
      <c r="B282" s="139" t="s">
        <v>114</v>
      </c>
      <c r="C282" s="139" t="s">
        <v>2137</v>
      </c>
      <c r="D282" s="139" t="s">
        <v>911</v>
      </c>
      <c r="E282" s="139" t="s">
        <v>40</v>
      </c>
      <c r="F282" s="139">
        <v>20</v>
      </c>
      <c r="G282" s="139">
        <v>33.31</v>
      </c>
      <c r="H282" s="320">
        <v>666.2</v>
      </c>
      <c r="I282" s="320">
        <v>40.299999999999997</v>
      </c>
      <c r="J282" s="139">
        <v>806</v>
      </c>
      <c r="K282">
        <f>SUMIF($A$2:$A$429,A282,$J$2:$J$429)</f>
        <v>806</v>
      </c>
      <c r="L282" s="141">
        <f t="shared" si="8"/>
        <v>3.7858850883826819E-4</v>
      </c>
      <c r="M282" s="141">
        <f t="shared" si="9"/>
        <v>0.98314272662309166</v>
      </c>
    </row>
    <row r="283" spans="1:13" x14ac:dyDescent="0.25">
      <c r="A283" s="139" t="s">
        <v>892</v>
      </c>
      <c r="B283" s="139" t="s">
        <v>116</v>
      </c>
      <c r="C283" s="139" t="s">
        <v>2146</v>
      </c>
      <c r="D283" s="139" t="s">
        <v>893</v>
      </c>
      <c r="E283" s="139" t="s">
        <v>40</v>
      </c>
      <c r="F283" s="139">
        <v>12</v>
      </c>
      <c r="G283" s="139">
        <v>54.88</v>
      </c>
      <c r="H283" s="320">
        <v>658.56</v>
      </c>
      <c r="I283" s="320">
        <v>66.41</v>
      </c>
      <c r="J283" s="139">
        <v>796.92</v>
      </c>
      <c r="K283">
        <f>SUMIF($A$2:$A$429,A283,$J$2:$J$429)</f>
        <v>796.92</v>
      </c>
      <c r="L283" s="141">
        <f t="shared" si="8"/>
        <v>3.7432351670396117E-4</v>
      </c>
      <c r="M283" s="141">
        <f t="shared" si="9"/>
        <v>0.98351705013979562</v>
      </c>
    </row>
    <row r="284" spans="1:13" x14ac:dyDescent="0.25">
      <c r="A284" s="139" t="s">
        <v>718</v>
      </c>
      <c r="B284" s="139" t="s">
        <v>114</v>
      </c>
      <c r="C284" s="139" t="s">
        <v>2137</v>
      </c>
      <c r="D284" s="139" t="s">
        <v>719</v>
      </c>
      <c r="E284" s="139" t="s">
        <v>35</v>
      </c>
      <c r="F284" s="139">
        <v>13</v>
      </c>
      <c r="G284" s="139">
        <v>50.28</v>
      </c>
      <c r="H284" s="320">
        <v>653.64</v>
      </c>
      <c r="I284" s="320">
        <v>60.84</v>
      </c>
      <c r="J284" s="139">
        <v>790.92</v>
      </c>
      <c r="K284">
        <f>SUMIF($A$2:$A$429,A284,$J$2:$J$429)</f>
        <v>790.92</v>
      </c>
      <c r="L284" s="141">
        <f t="shared" si="8"/>
        <v>3.7150523996322963E-4</v>
      </c>
      <c r="M284" s="141">
        <f t="shared" si="9"/>
        <v>0.98388855537975883</v>
      </c>
    </row>
    <row r="285" spans="1:13" x14ac:dyDescent="0.25">
      <c r="A285" s="139" t="s">
        <v>676</v>
      </c>
      <c r="B285" s="139" t="s">
        <v>116</v>
      </c>
      <c r="C285" s="139" t="s">
        <v>2146</v>
      </c>
      <c r="D285" s="139" t="s">
        <v>677</v>
      </c>
      <c r="E285" s="139" t="s">
        <v>35</v>
      </c>
      <c r="F285" s="139">
        <v>1</v>
      </c>
      <c r="G285" s="139">
        <v>649.07000000000005</v>
      </c>
      <c r="H285" s="320">
        <v>649.07000000000005</v>
      </c>
      <c r="I285" s="320">
        <v>785.38</v>
      </c>
      <c r="J285" s="139">
        <v>785.38</v>
      </c>
      <c r="K285">
        <f>SUMIF($A$2:$A$429,A285,$J$2:$J$429)</f>
        <v>785.38</v>
      </c>
      <c r="L285" s="141">
        <f t="shared" si="8"/>
        <v>3.689030311059542E-4</v>
      </c>
      <c r="M285" s="141">
        <f t="shared" si="9"/>
        <v>0.98425745841086476</v>
      </c>
    </row>
    <row r="286" spans="1:13" x14ac:dyDescent="0.25">
      <c r="A286" s="139" t="s">
        <v>166</v>
      </c>
      <c r="B286" s="139" t="s">
        <v>114</v>
      </c>
      <c r="C286" s="139" t="s">
        <v>2137</v>
      </c>
      <c r="D286" s="139" t="s">
        <v>167</v>
      </c>
      <c r="E286" s="139" t="s">
        <v>35</v>
      </c>
      <c r="F286" s="139">
        <v>1</v>
      </c>
      <c r="G286" s="139">
        <v>648.24</v>
      </c>
      <c r="H286" s="320">
        <v>648.24</v>
      </c>
      <c r="I286" s="320">
        <v>784.37</v>
      </c>
      <c r="J286" s="139">
        <v>784.37</v>
      </c>
      <c r="K286">
        <f>SUMIF($A$2:$A$429,A286,$J$2:$J$429)</f>
        <v>784.37</v>
      </c>
      <c r="L286" s="141">
        <f t="shared" si="8"/>
        <v>3.6842862118793108E-4</v>
      </c>
      <c r="M286" s="141">
        <f t="shared" si="9"/>
        <v>0.98462588703205267</v>
      </c>
    </row>
    <row r="287" spans="1:13" x14ac:dyDescent="0.25">
      <c r="A287" s="139" t="s">
        <v>2116</v>
      </c>
      <c r="B287" s="139" t="s">
        <v>116</v>
      </c>
      <c r="C287" s="139" t="s">
        <v>2146</v>
      </c>
      <c r="D287" s="139" t="s">
        <v>2117</v>
      </c>
      <c r="E287" s="139" t="s">
        <v>37</v>
      </c>
      <c r="F287" s="139">
        <v>34.29</v>
      </c>
      <c r="G287" s="139">
        <v>18.75</v>
      </c>
      <c r="H287" s="320">
        <v>642.94000000000005</v>
      </c>
      <c r="I287" s="320">
        <v>22.69</v>
      </c>
      <c r="J287" s="139">
        <v>778.04</v>
      </c>
      <c r="K287">
        <f>SUMIF($A$2:$A$429,A287,$J$2:$J$429)</f>
        <v>778.04</v>
      </c>
      <c r="L287" s="141">
        <f t="shared" si="8"/>
        <v>3.654553392264593E-4</v>
      </c>
      <c r="M287" s="141">
        <f t="shared" si="9"/>
        <v>0.98499134237127917</v>
      </c>
    </row>
    <row r="288" spans="1:13" x14ac:dyDescent="0.25">
      <c r="A288" s="139" t="s">
        <v>135</v>
      </c>
      <c r="B288" s="139" t="s">
        <v>114</v>
      </c>
      <c r="C288" s="139" t="s">
        <v>2137</v>
      </c>
      <c r="D288" s="139" t="s">
        <v>136</v>
      </c>
      <c r="E288" s="139" t="s">
        <v>35</v>
      </c>
      <c r="F288" s="139">
        <v>8</v>
      </c>
      <c r="G288" s="139">
        <v>80.319999999999993</v>
      </c>
      <c r="H288" s="320">
        <v>642.55999999999995</v>
      </c>
      <c r="I288" s="320">
        <v>97.19</v>
      </c>
      <c r="J288" s="139">
        <v>777.52</v>
      </c>
      <c r="K288">
        <f>SUMIF($A$2:$A$429,A288,$J$2:$J$429)</f>
        <v>777.52</v>
      </c>
      <c r="L288" s="141">
        <f t="shared" si="8"/>
        <v>3.6521108857559591E-4</v>
      </c>
      <c r="M288" s="141">
        <f t="shared" si="9"/>
        <v>0.98535655345985473</v>
      </c>
    </row>
    <row r="289" spans="1:13" x14ac:dyDescent="0.25">
      <c r="A289" s="139" t="s">
        <v>858</v>
      </c>
      <c r="B289" s="139" t="s">
        <v>116</v>
      </c>
      <c r="C289" s="139" t="s">
        <v>2146</v>
      </c>
      <c r="D289" s="139" t="s">
        <v>859</v>
      </c>
      <c r="E289" s="139" t="s">
        <v>35</v>
      </c>
      <c r="F289" s="139">
        <v>4</v>
      </c>
      <c r="G289" s="139">
        <v>160.24</v>
      </c>
      <c r="H289" s="320">
        <v>640.96</v>
      </c>
      <c r="I289" s="320">
        <v>193.89</v>
      </c>
      <c r="J289" s="139">
        <v>775.56</v>
      </c>
      <c r="K289">
        <f>SUMIF($A$2:$A$429,A289,$J$2:$J$429)</f>
        <v>775.56</v>
      </c>
      <c r="L289" s="141">
        <f t="shared" si="8"/>
        <v>3.642904515069569E-4</v>
      </c>
      <c r="M289" s="141">
        <f t="shared" si="9"/>
        <v>0.98572084391136172</v>
      </c>
    </row>
    <row r="290" spans="1:13" x14ac:dyDescent="0.25">
      <c r="A290" s="139" t="s">
        <v>606</v>
      </c>
      <c r="B290" s="139" t="s">
        <v>116</v>
      </c>
      <c r="C290" s="139" t="s">
        <v>2146</v>
      </c>
      <c r="D290" s="139" t="s">
        <v>607</v>
      </c>
      <c r="E290" s="139" t="s">
        <v>40</v>
      </c>
      <c r="F290" s="139">
        <v>9.4</v>
      </c>
      <c r="G290" s="139">
        <v>61.78</v>
      </c>
      <c r="H290" s="320">
        <v>580.73</v>
      </c>
      <c r="I290" s="320">
        <v>74.75</v>
      </c>
      <c r="J290" s="139">
        <v>702.65</v>
      </c>
      <c r="K290">
        <f>SUMIF($A$2:$A$429,A290,$J$2:$J$429)</f>
        <v>702.65</v>
      </c>
      <c r="L290" s="141">
        <f t="shared" si="8"/>
        <v>3.3004369197916768E-4</v>
      </c>
      <c r="M290" s="141">
        <f t="shared" si="9"/>
        <v>0.98605088760334092</v>
      </c>
    </row>
    <row r="291" spans="1:13" x14ac:dyDescent="0.25">
      <c r="A291" s="140" t="s">
        <v>1635</v>
      </c>
      <c r="B291" s="140" t="s">
        <v>119</v>
      </c>
      <c r="C291" s="140" t="s">
        <v>2138</v>
      </c>
      <c r="D291" s="140" t="s">
        <v>1636</v>
      </c>
      <c r="E291" s="140" t="s">
        <v>35</v>
      </c>
      <c r="F291" s="140">
        <v>2</v>
      </c>
      <c r="G291" s="140">
        <v>288.64999999999998</v>
      </c>
      <c r="H291" s="140">
        <v>577.29999999999995</v>
      </c>
      <c r="I291" s="140">
        <v>349.27</v>
      </c>
      <c r="J291" s="140">
        <v>698.54</v>
      </c>
      <c r="K291">
        <f>SUMIF($A$2:$A$429,A291,$J$2:$J$429)</f>
        <v>698.54</v>
      </c>
      <c r="L291" s="141">
        <f t="shared" si="8"/>
        <v>3.2811317241176661E-4</v>
      </c>
      <c r="M291" s="141">
        <f t="shared" si="9"/>
        <v>0.98637900077575269</v>
      </c>
    </row>
    <row r="292" spans="1:13" x14ac:dyDescent="0.25">
      <c r="A292" s="139" t="s">
        <v>93</v>
      </c>
      <c r="B292" s="139" t="s">
        <v>114</v>
      </c>
      <c r="C292" s="139" t="s">
        <v>2137</v>
      </c>
      <c r="D292" s="139" t="s">
        <v>94</v>
      </c>
      <c r="E292" s="139" t="s">
        <v>35</v>
      </c>
      <c r="F292" s="139">
        <v>6</v>
      </c>
      <c r="G292" s="139">
        <v>90.11</v>
      </c>
      <c r="H292" s="320">
        <v>540.66</v>
      </c>
      <c r="I292" s="320">
        <v>109.03</v>
      </c>
      <c r="J292" s="139">
        <v>654.17999999999995</v>
      </c>
      <c r="K292">
        <f>SUMIF($A$2:$A$429,A292,$J$2:$J$429)</f>
        <v>654.17999999999995</v>
      </c>
      <c r="L292" s="141">
        <f t="shared" si="8"/>
        <v>3.0727671304195815E-4</v>
      </c>
      <c r="M292" s="141">
        <f t="shared" si="9"/>
        <v>0.98668627748879467</v>
      </c>
    </row>
    <row r="293" spans="1:13" x14ac:dyDescent="0.25">
      <c r="A293" s="139" t="s">
        <v>898</v>
      </c>
      <c r="B293" s="139" t="s">
        <v>114</v>
      </c>
      <c r="C293" s="139" t="s">
        <v>2137</v>
      </c>
      <c r="D293" s="139" t="s">
        <v>899</v>
      </c>
      <c r="E293" s="139" t="s">
        <v>40</v>
      </c>
      <c r="F293" s="139">
        <v>29.1</v>
      </c>
      <c r="G293" s="139">
        <v>18.53</v>
      </c>
      <c r="H293" s="320">
        <v>539.22</v>
      </c>
      <c r="I293" s="320">
        <v>22.42</v>
      </c>
      <c r="J293" s="139">
        <v>652.41999999999996</v>
      </c>
      <c r="K293">
        <f>SUMIF($A$2:$A$429,A293,$J$2:$J$429)</f>
        <v>652.41999999999996</v>
      </c>
      <c r="L293" s="141">
        <f t="shared" si="8"/>
        <v>3.0645001853134361E-4</v>
      </c>
      <c r="M293" s="141">
        <f t="shared" si="9"/>
        <v>0.98699272750732603</v>
      </c>
    </row>
    <row r="294" spans="1:13" x14ac:dyDescent="0.25">
      <c r="A294" s="139" t="s">
        <v>873</v>
      </c>
      <c r="B294" s="139" t="s">
        <v>114</v>
      </c>
      <c r="C294" s="139" t="s">
        <v>2137</v>
      </c>
      <c r="D294" s="139" t="s">
        <v>874</v>
      </c>
      <c r="E294" s="139" t="s">
        <v>40</v>
      </c>
      <c r="F294" s="139">
        <v>15.7</v>
      </c>
      <c r="G294" s="139">
        <v>31.08</v>
      </c>
      <c r="H294" s="320">
        <v>487.96</v>
      </c>
      <c r="I294" s="320">
        <v>37.61</v>
      </c>
      <c r="J294" s="139">
        <v>590.48</v>
      </c>
      <c r="K294">
        <f>SUMIF($A$2:$A$429,A294,$J$2:$J$429)</f>
        <v>590.48</v>
      </c>
      <c r="L294" s="141">
        <f t="shared" si="8"/>
        <v>2.7735600831119183E-4</v>
      </c>
      <c r="M294" s="141">
        <f t="shared" si="9"/>
        <v>0.98727008351563728</v>
      </c>
    </row>
    <row r="295" spans="1:13" x14ac:dyDescent="0.25">
      <c r="A295" s="139" t="s">
        <v>688</v>
      </c>
      <c r="B295" s="139" t="s">
        <v>116</v>
      </c>
      <c r="C295" s="139" t="s">
        <v>2146</v>
      </c>
      <c r="D295" s="139" t="s">
        <v>689</v>
      </c>
      <c r="E295" s="139" t="s">
        <v>35</v>
      </c>
      <c r="F295" s="139">
        <v>16</v>
      </c>
      <c r="G295" s="139">
        <v>29.7</v>
      </c>
      <c r="H295" s="320">
        <v>475.2</v>
      </c>
      <c r="I295" s="320">
        <v>35.94</v>
      </c>
      <c r="J295" s="139">
        <v>575.04</v>
      </c>
      <c r="K295">
        <f>SUMIF($A$2:$A$429,A295,$J$2:$J$429)</f>
        <v>575.04</v>
      </c>
      <c r="L295" s="141">
        <f t="shared" si="8"/>
        <v>2.7010364283170936E-4</v>
      </c>
      <c r="M295" s="141">
        <f t="shared" si="9"/>
        <v>0.98754018715846903</v>
      </c>
    </row>
    <row r="296" spans="1:13" x14ac:dyDescent="0.25">
      <c r="A296" s="139" t="s">
        <v>666</v>
      </c>
      <c r="B296" s="139" t="s">
        <v>114</v>
      </c>
      <c r="C296" s="139" t="s">
        <v>2137</v>
      </c>
      <c r="D296" s="139" t="s">
        <v>667</v>
      </c>
      <c r="E296" s="139" t="s">
        <v>35</v>
      </c>
      <c r="F296" s="139">
        <v>2</v>
      </c>
      <c r="G296" s="139">
        <v>233.79</v>
      </c>
      <c r="H296" s="320">
        <v>467.58</v>
      </c>
      <c r="I296" s="320">
        <v>282.89</v>
      </c>
      <c r="J296" s="139">
        <v>565.78</v>
      </c>
      <c r="K296">
        <f>SUMIF($A$2:$A$429,A296,$J$2:$J$429)</f>
        <v>565.78</v>
      </c>
      <c r="L296" s="141">
        <f t="shared" si="8"/>
        <v>2.6575410239518038E-4</v>
      </c>
      <c r="M296" s="141">
        <f t="shared" si="9"/>
        <v>0.98780594126086418</v>
      </c>
    </row>
    <row r="297" spans="1:13" x14ac:dyDescent="0.25">
      <c r="A297" s="140" t="s">
        <v>1559</v>
      </c>
      <c r="B297" s="140" t="s">
        <v>114</v>
      </c>
      <c r="C297" s="140" t="s">
        <v>2137</v>
      </c>
      <c r="D297" s="140" t="s">
        <v>1560</v>
      </c>
      <c r="E297" s="140" t="s">
        <v>37</v>
      </c>
      <c r="F297" s="140">
        <v>95</v>
      </c>
      <c r="G297" s="140">
        <v>4.83</v>
      </c>
      <c r="H297" s="321">
        <v>458.85</v>
      </c>
      <c r="I297" s="321">
        <v>5.85</v>
      </c>
      <c r="J297" s="140">
        <v>555.75</v>
      </c>
      <c r="K297">
        <f>SUMIF($A$2:$A$429,A297,$J$2:$J$429)</f>
        <v>555.75</v>
      </c>
      <c r="L297" s="141">
        <f t="shared" si="8"/>
        <v>2.6104288311025751E-4</v>
      </c>
      <c r="M297" s="141">
        <f t="shared" si="9"/>
        <v>0.98806698414397442</v>
      </c>
    </row>
    <row r="298" spans="1:13" x14ac:dyDescent="0.25">
      <c r="A298" s="140" t="s">
        <v>1557</v>
      </c>
      <c r="B298" s="140" t="s">
        <v>114</v>
      </c>
      <c r="C298" s="140" t="s">
        <v>2137</v>
      </c>
      <c r="D298" s="140" t="s">
        <v>1558</v>
      </c>
      <c r="E298" s="140" t="s">
        <v>38</v>
      </c>
      <c r="F298" s="140">
        <v>5.6</v>
      </c>
      <c r="G298" s="140">
        <v>81.12</v>
      </c>
      <c r="H298" s="321">
        <v>454.27</v>
      </c>
      <c r="I298" s="321">
        <v>98.15</v>
      </c>
      <c r="J298" s="140">
        <v>549.64</v>
      </c>
      <c r="K298">
        <f>SUMIF($A$2:$A$429,A298,$J$2:$J$429)</f>
        <v>549.64</v>
      </c>
      <c r="L298" s="141">
        <f t="shared" si="8"/>
        <v>2.5817293796261256E-4</v>
      </c>
      <c r="M298" s="141">
        <f t="shared" si="9"/>
        <v>0.98832515708193702</v>
      </c>
    </row>
    <row r="299" spans="1:13" x14ac:dyDescent="0.25">
      <c r="A299" s="139" t="s">
        <v>71</v>
      </c>
      <c r="B299" s="139" t="s">
        <v>114</v>
      </c>
      <c r="C299" s="139" t="s">
        <v>2137</v>
      </c>
      <c r="D299" s="139" t="s">
        <v>72</v>
      </c>
      <c r="E299" s="139" t="s">
        <v>40</v>
      </c>
      <c r="F299" s="139">
        <v>15</v>
      </c>
      <c r="G299" s="139">
        <v>29.87</v>
      </c>
      <c r="H299" s="320">
        <v>448.05</v>
      </c>
      <c r="I299" s="320">
        <v>36.14</v>
      </c>
      <c r="J299" s="139">
        <v>542.1</v>
      </c>
      <c r="K299">
        <f>SUMIF($A$2:$A$429,A299,$J$2:$J$429)</f>
        <v>542.1</v>
      </c>
      <c r="L299" s="141">
        <f t="shared" si="8"/>
        <v>2.5463130352509331E-4</v>
      </c>
      <c r="M299" s="141">
        <f t="shared" si="9"/>
        <v>0.98857978838546212</v>
      </c>
    </row>
    <row r="300" spans="1:13" x14ac:dyDescent="0.25">
      <c r="A300" s="139" t="s">
        <v>73</v>
      </c>
      <c r="B300" s="139" t="s">
        <v>114</v>
      </c>
      <c r="C300" s="139" t="s">
        <v>2137</v>
      </c>
      <c r="D300" s="139" t="s">
        <v>74</v>
      </c>
      <c r="E300" s="139" t="s">
        <v>40</v>
      </c>
      <c r="F300" s="139">
        <v>12</v>
      </c>
      <c r="G300" s="139">
        <v>37.090000000000003</v>
      </c>
      <c r="H300" s="320">
        <v>445.08</v>
      </c>
      <c r="I300" s="320">
        <v>44.88</v>
      </c>
      <c r="J300" s="139">
        <v>538.55999999999995</v>
      </c>
      <c r="K300">
        <f>SUMIF($A$2:$A$429,A300,$J$2:$J$429)</f>
        <v>538.55999999999995</v>
      </c>
      <c r="L300" s="141">
        <f t="shared" si="8"/>
        <v>2.5296852024806165E-4</v>
      </c>
      <c r="M300" s="141">
        <f t="shared" si="9"/>
        <v>0.98883275690571015</v>
      </c>
    </row>
    <row r="301" spans="1:13" x14ac:dyDescent="0.25">
      <c r="A301" s="139" t="s">
        <v>80</v>
      </c>
      <c r="B301" s="139" t="s">
        <v>114</v>
      </c>
      <c r="C301" s="139" t="s">
        <v>2137</v>
      </c>
      <c r="D301" s="139" t="s">
        <v>81</v>
      </c>
      <c r="E301" s="139" t="s">
        <v>35</v>
      </c>
      <c r="F301" s="139">
        <v>6</v>
      </c>
      <c r="G301" s="139">
        <v>73.69</v>
      </c>
      <c r="H301" s="320">
        <v>442.14</v>
      </c>
      <c r="I301" s="320">
        <v>89.16</v>
      </c>
      <c r="J301" s="139">
        <v>534.96</v>
      </c>
      <c r="K301">
        <f>SUMIF($A$2:$A$429,A301,$J$2:$J$429)</f>
        <v>534.96</v>
      </c>
      <c r="L301" s="141">
        <f t="shared" si="8"/>
        <v>2.5127755420362283E-4</v>
      </c>
      <c r="M301" s="141">
        <f t="shared" si="9"/>
        <v>0.98908403445991377</v>
      </c>
    </row>
    <row r="302" spans="1:13" x14ac:dyDescent="0.25">
      <c r="A302" s="140" t="s">
        <v>410</v>
      </c>
      <c r="B302" s="140" t="s">
        <v>114</v>
      </c>
      <c r="C302" s="140" t="s">
        <v>2137</v>
      </c>
      <c r="D302" s="140" t="s">
        <v>411</v>
      </c>
      <c r="E302" s="140" t="s">
        <v>38</v>
      </c>
      <c r="F302" s="140">
        <v>0.18</v>
      </c>
      <c r="G302" s="140">
        <v>287.19</v>
      </c>
      <c r="H302" s="140">
        <v>51.69</v>
      </c>
      <c r="I302" s="140">
        <v>347.5</v>
      </c>
      <c r="J302" s="140">
        <v>62.55</v>
      </c>
      <c r="K302">
        <f>SUMIF($A$2:$A$429,A302,$J$2:$J$429)</f>
        <v>524.73</v>
      </c>
      <c r="L302" s="141">
        <f t="shared" si="8"/>
        <v>2.9380535022126147E-5</v>
      </c>
      <c r="M302" s="141">
        <f t="shared" si="9"/>
        <v>0.98911341499493588</v>
      </c>
    </row>
    <row r="303" spans="1:13" x14ac:dyDescent="0.25">
      <c r="A303" s="139" t="s">
        <v>410</v>
      </c>
      <c r="B303" s="139" t="s">
        <v>114</v>
      </c>
      <c r="C303" s="139" t="s">
        <v>2137</v>
      </c>
      <c r="D303" s="139" t="s">
        <v>411</v>
      </c>
      <c r="E303" s="139" t="s">
        <v>38</v>
      </c>
      <c r="F303" s="139">
        <v>1.33</v>
      </c>
      <c r="G303" s="139">
        <v>287.19</v>
      </c>
      <c r="H303" s="320">
        <v>381.96</v>
      </c>
      <c r="I303" s="320">
        <v>347.5</v>
      </c>
      <c r="J303" s="139">
        <v>462.18</v>
      </c>
      <c r="K303">
        <f>SUMIF($A$2:$A$429,A303,$J$2:$J$429)</f>
        <v>524.73</v>
      </c>
      <c r="L303" s="141">
        <f t="shared" si="8"/>
        <v>2.170918573385494E-4</v>
      </c>
      <c r="M303" s="141">
        <f t="shared" si="9"/>
        <v>0.98933050685227442</v>
      </c>
    </row>
    <row r="304" spans="1:13" x14ac:dyDescent="0.25">
      <c r="A304" s="139" t="s">
        <v>137</v>
      </c>
      <c r="B304" s="139" t="s">
        <v>114</v>
      </c>
      <c r="C304" s="139" t="s">
        <v>2137</v>
      </c>
      <c r="D304" s="139" t="s">
        <v>138</v>
      </c>
      <c r="E304" s="139" t="s">
        <v>35</v>
      </c>
      <c r="F304" s="139">
        <v>6</v>
      </c>
      <c r="G304" s="139">
        <v>71.180000000000007</v>
      </c>
      <c r="H304" s="320">
        <v>427.08</v>
      </c>
      <c r="I304" s="320">
        <v>86.13</v>
      </c>
      <c r="J304" s="139">
        <v>516.78</v>
      </c>
      <c r="K304">
        <f>SUMIF($A$2:$A$429,A304,$J$2:$J$429)</f>
        <v>516.78</v>
      </c>
      <c r="L304" s="141">
        <f t="shared" si="8"/>
        <v>2.4273817567920626E-4</v>
      </c>
      <c r="M304" s="141">
        <f t="shared" si="9"/>
        <v>0.98957324502795363</v>
      </c>
    </row>
    <row r="305" spans="1:13" x14ac:dyDescent="0.25">
      <c r="A305" s="140" t="s">
        <v>1644</v>
      </c>
      <c r="B305" s="140" t="s">
        <v>114</v>
      </c>
      <c r="C305" s="140" t="s">
        <v>2137</v>
      </c>
      <c r="D305" s="140" t="s">
        <v>1645</v>
      </c>
      <c r="E305" s="140" t="s">
        <v>37</v>
      </c>
      <c r="F305" s="140">
        <v>6.95</v>
      </c>
      <c r="G305" s="140">
        <v>61.35</v>
      </c>
      <c r="H305" s="140">
        <v>426.38</v>
      </c>
      <c r="I305" s="140">
        <v>74.23</v>
      </c>
      <c r="J305" s="140">
        <v>515.9</v>
      </c>
      <c r="K305">
        <f>SUMIF($A$2:$A$429,A305,$J$2:$J$429)</f>
        <v>515.9</v>
      </c>
      <c r="L305" s="141">
        <f t="shared" si="8"/>
        <v>2.4232482842389896E-4</v>
      </c>
      <c r="M305" s="141">
        <f t="shared" si="9"/>
        <v>0.98981556985637753</v>
      </c>
    </row>
    <row r="306" spans="1:13" x14ac:dyDescent="0.25">
      <c r="A306" s="139" t="s">
        <v>712</v>
      </c>
      <c r="B306" s="139" t="s">
        <v>114</v>
      </c>
      <c r="C306" s="139" t="s">
        <v>2137</v>
      </c>
      <c r="D306" s="139" t="s">
        <v>713</v>
      </c>
      <c r="E306" s="139" t="s">
        <v>35</v>
      </c>
      <c r="F306" s="139">
        <v>1</v>
      </c>
      <c r="G306" s="139">
        <v>418.19</v>
      </c>
      <c r="H306" s="320">
        <v>418.19</v>
      </c>
      <c r="I306" s="320">
        <v>506.01</v>
      </c>
      <c r="J306" s="139">
        <v>506.01</v>
      </c>
      <c r="K306">
        <f>SUMIF($A$2:$A$429,A306,$J$2:$J$429)</f>
        <v>506.01</v>
      </c>
      <c r="L306" s="141">
        <f t="shared" si="8"/>
        <v>2.3767936892959317E-4</v>
      </c>
      <c r="M306" s="141">
        <f t="shared" si="9"/>
        <v>0.99005324922530713</v>
      </c>
    </row>
    <row r="307" spans="1:13" x14ac:dyDescent="0.25">
      <c r="A307" s="139" t="s">
        <v>86</v>
      </c>
      <c r="B307" s="139" t="s">
        <v>116</v>
      </c>
      <c r="C307" s="139" t="s">
        <v>2146</v>
      </c>
      <c r="D307" s="139" t="s">
        <v>87</v>
      </c>
      <c r="E307" s="139" t="s">
        <v>35</v>
      </c>
      <c r="F307" s="139">
        <v>6</v>
      </c>
      <c r="G307" s="139">
        <v>69.14</v>
      </c>
      <c r="H307" s="320">
        <v>414.84</v>
      </c>
      <c r="I307" s="320">
        <v>83.66</v>
      </c>
      <c r="J307" s="139">
        <v>501.96</v>
      </c>
      <c r="K307">
        <f>SUMIF($A$2:$A$429,A307,$J$2:$J$429)</f>
        <v>501.96</v>
      </c>
      <c r="L307" s="141">
        <f t="shared" si="8"/>
        <v>2.3577703212959939E-4</v>
      </c>
      <c r="M307" s="141">
        <f t="shared" si="9"/>
        <v>0.99028902625743676</v>
      </c>
    </row>
    <row r="308" spans="1:13" x14ac:dyDescent="0.25">
      <c r="A308" s="139" t="s">
        <v>67</v>
      </c>
      <c r="B308" s="139" t="s">
        <v>114</v>
      </c>
      <c r="C308" s="139" t="s">
        <v>2137</v>
      </c>
      <c r="D308" s="139" t="s">
        <v>68</v>
      </c>
      <c r="E308" s="139" t="s">
        <v>35</v>
      </c>
      <c r="F308" s="139">
        <v>26</v>
      </c>
      <c r="G308" s="139">
        <v>15.77</v>
      </c>
      <c r="H308" s="320">
        <v>410.02</v>
      </c>
      <c r="I308" s="320">
        <v>19.079999999999998</v>
      </c>
      <c r="J308" s="139">
        <v>496.08</v>
      </c>
      <c r="K308">
        <f>SUMIF($A$2:$A$429,A308,$J$2:$J$429)</f>
        <v>496.08</v>
      </c>
      <c r="L308" s="141">
        <f t="shared" si="8"/>
        <v>2.3301512092368249E-4</v>
      </c>
      <c r="M308" s="141">
        <f t="shared" si="9"/>
        <v>0.99052204137836042</v>
      </c>
    </row>
    <row r="309" spans="1:13" x14ac:dyDescent="0.25">
      <c r="A309" s="139" t="s">
        <v>1847</v>
      </c>
      <c r="B309" s="139" t="s">
        <v>114</v>
      </c>
      <c r="C309" s="139" t="s">
        <v>2137</v>
      </c>
      <c r="D309" s="139" t="s">
        <v>806</v>
      </c>
      <c r="E309" s="139" t="s">
        <v>35</v>
      </c>
      <c r="F309" s="139">
        <v>12</v>
      </c>
      <c r="G309" s="139">
        <v>34.130000000000003</v>
      </c>
      <c r="H309" s="320">
        <v>409.56</v>
      </c>
      <c r="I309" s="320">
        <v>41.3</v>
      </c>
      <c r="J309" s="139">
        <v>495.6</v>
      </c>
      <c r="K309">
        <f>SUMIF($A$2:$A$429,A309,$J$2:$J$429)</f>
        <v>495.6</v>
      </c>
      <c r="L309" s="141">
        <f t="shared" si="8"/>
        <v>2.32789658784424E-4</v>
      </c>
      <c r="M309" s="141">
        <f t="shared" si="9"/>
        <v>0.99075483103714479</v>
      </c>
    </row>
    <row r="310" spans="1:13" x14ac:dyDescent="0.25">
      <c r="A310" s="139" t="s">
        <v>2007</v>
      </c>
      <c r="B310" s="139" t="s">
        <v>116</v>
      </c>
      <c r="C310" s="139" t="s">
        <v>2146</v>
      </c>
      <c r="D310" s="139" t="s">
        <v>2008</v>
      </c>
      <c r="E310" s="139" t="s">
        <v>35</v>
      </c>
      <c r="F310" s="139">
        <v>2</v>
      </c>
      <c r="G310" s="139">
        <v>203.56</v>
      </c>
      <c r="H310" s="320">
        <v>407.12</v>
      </c>
      <c r="I310" s="320">
        <v>246.31</v>
      </c>
      <c r="J310" s="139">
        <v>492.62</v>
      </c>
      <c r="K310">
        <f>SUMIF($A$2:$A$429,A310,$J$2:$J$429)</f>
        <v>492.62</v>
      </c>
      <c r="L310" s="141">
        <f t="shared" si="8"/>
        <v>2.3138991466986066E-4</v>
      </c>
      <c r="M310" s="141">
        <f t="shared" si="9"/>
        <v>0.99098622095181466</v>
      </c>
    </row>
    <row r="311" spans="1:13" x14ac:dyDescent="0.25">
      <c r="A311" s="139" t="s">
        <v>834</v>
      </c>
      <c r="B311" s="139" t="s">
        <v>114</v>
      </c>
      <c r="C311" s="139" t="s">
        <v>2137</v>
      </c>
      <c r="D311" s="139" t="s">
        <v>835</v>
      </c>
      <c r="E311" s="139" t="s">
        <v>35</v>
      </c>
      <c r="F311" s="139">
        <v>1</v>
      </c>
      <c r="G311" s="139">
        <v>383.05</v>
      </c>
      <c r="H311" s="320">
        <v>383.05</v>
      </c>
      <c r="I311" s="320">
        <v>463.49</v>
      </c>
      <c r="J311" s="139">
        <v>463.49</v>
      </c>
      <c r="K311">
        <f>SUMIF($A$2:$A$429,A311,$J$2:$J$429)</f>
        <v>463.49</v>
      </c>
      <c r="L311" s="141">
        <f t="shared" si="8"/>
        <v>2.1770718109360911E-4</v>
      </c>
      <c r="M311" s="141">
        <f t="shared" si="9"/>
        <v>0.99120392813290825</v>
      </c>
    </row>
    <row r="312" spans="1:13" x14ac:dyDescent="0.25">
      <c r="A312" s="139" t="s">
        <v>881</v>
      </c>
      <c r="B312" s="139" t="s">
        <v>114</v>
      </c>
      <c r="C312" s="139" t="s">
        <v>2137</v>
      </c>
      <c r="D312" s="139" t="s">
        <v>882</v>
      </c>
      <c r="E312" s="139" t="s">
        <v>35</v>
      </c>
      <c r="F312" s="139">
        <v>9</v>
      </c>
      <c r="G312" s="139">
        <v>40.78</v>
      </c>
      <c r="H312" s="320">
        <v>367.02</v>
      </c>
      <c r="I312" s="320">
        <v>49.34</v>
      </c>
      <c r="J312" s="139">
        <v>444.06</v>
      </c>
      <c r="K312">
        <f>SUMIF($A$2:$A$429,A312,$J$2:$J$429)</f>
        <v>444.06</v>
      </c>
      <c r="L312" s="141">
        <f t="shared" si="8"/>
        <v>2.0858066158154019E-4</v>
      </c>
      <c r="M312" s="141">
        <f t="shared" si="9"/>
        <v>0.99141250879448983</v>
      </c>
    </row>
    <row r="313" spans="1:13" x14ac:dyDescent="0.25">
      <c r="A313" s="139" t="s">
        <v>77</v>
      </c>
      <c r="B313" s="139" t="s">
        <v>117</v>
      </c>
      <c r="C313" s="139" t="s">
        <v>2137</v>
      </c>
      <c r="D313" s="139" t="s">
        <v>78</v>
      </c>
      <c r="E313" s="139" t="s">
        <v>35</v>
      </c>
      <c r="F313" s="139">
        <v>4</v>
      </c>
      <c r="G313" s="139">
        <v>91.74</v>
      </c>
      <c r="H313" s="320">
        <v>366.96</v>
      </c>
      <c r="I313" s="320">
        <v>111</v>
      </c>
      <c r="J313" s="139">
        <v>444</v>
      </c>
      <c r="K313">
        <f>SUMIF($A$2:$A$429,A313,$J$2:$J$429)</f>
        <v>444</v>
      </c>
      <c r="L313" s="141">
        <f t="shared" si="8"/>
        <v>2.0855247881413285E-4</v>
      </c>
      <c r="M313" s="141">
        <f t="shared" si="9"/>
        <v>0.99162106127330396</v>
      </c>
    </row>
    <row r="314" spans="1:13" x14ac:dyDescent="0.25">
      <c r="A314" s="139" t="s">
        <v>840</v>
      </c>
      <c r="B314" s="139" t="s">
        <v>115</v>
      </c>
      <c r="C314" s="139" t="s">
        <v>2137</v>
      </c>
      <c r="D314" s="139" t="s">
        <v>841</v>
      </c>
      <c r="E314" s="139" t="s">
        <v>35</v>
      </c>
      <c r="F314" s="139">
        <v>1</v>
      </c>
      <c r="G314" s="139">
        <v>365.17</v>
      </c>
      <c r="H314" s="320">
        <v>365.17</v>
      </c>
      <c r="I314" s="320">
        <v>441.85</v>
      </c>
      <c r="J314" s="139">
        <v>441.85</v>
      </c>
      <c r="K314">
        <f>SUMIF($A$2:$A$429,A314,$J$2:$J$429)</f>
        <v>441.85</v>
      </c>
      <c r="L314" s="141">
        <f t="shared" si="8"/>
        <v>2.0754259631537074E-4</v>
      </c>
      <c r="M314" s="141">
        <f t="shared" si="9"/>
        <v>0.99182860386961935</v>
      </c>
    </row>
    <row r="315" spans="1:13" x14ac:dyDescent="0.25">
      <c r="A315" s="140" t="s">
        <v>767</v>
      </c>
      <c r="B315" s="140" t="s">
        <v>114</v>
      </c>
      <c r="C315" s="140" t="s">
        <v>2137</v>
      </c>
      <c r="D315" s="140" t="s">
        <v>768</v>
      </c>
      <c r="E315" s="140" t="s">
        <v>35</v>
      </c>
      <c r="F315" s="140">
        <v>5</v>
      </c>
      <c r="G315" s="140">
        <v>11.98</v>
      </c>
      <c r="H315" s="140">
        <v>59.9</v>
      </c>
      <c r="I315" s="140">
        <v>14.5</v>
      </c>
      <c r="J315" s="140">
        <v>72.5</v>
      </c>
      <c r="K315">
        <f>SUMIF($A$2:$A$429,A315,$J$2:$J$429)</f>
        <v>435</v>
      </c>
      <c r="L315" s="141">
        <f t="shared" si="8"/>
        <v>3.4054177283839264E-5</v>
      </c>
      <c r="M315" s="141">
        <f t="shared" si="9"/>
        <v>0.99186265804690321</v>
      </c>
    </row>
    <row r="316" spans="1:13" x14ac:dyDescent="0.25">
      <c r="A316" s="139" t="s">
        <v>767</v>
      </c>
      <c r="B316" s="139" t="s">
        <v>114</v>
      </c>
      <c r="C316" s="139" t="s">
        <v>2137</v>
      </c>
      <c r="D316" s="139" t="s">
        <v>768</v>
      </c>
      <c r="E316" s="139" t="s">
        <v>35</v>
      </c>
      <c r="F316" s="139">
        <v>25</v>
      </c>
      <c r="G316" s="139">
        <v>11.98</v>
      </c>
      <c r="H316" s="320">
        <v>299.5</v>
      </c>
      <c r="I316" s="320">
        <v>14.5</v>
      </c>
      <c r="J316" s="139">
        <v>362.5</v>
      </c>
      <c r="K316">
        <f>SUMIF($A$2:$A$429,A316,$J$2:$J$429)</f>
        <v>435</v>
      </c>
      <c r="L316" s="141">
        <f t="shared" si="8"/>
        <v>1.7027088641919633E-4</v>
      </c>
      <c r="M316" s="141">
        <f t="shared" si="9"/>
        <v>0.9920329289333224</v>
      </c>
    </row>
    <row r="317" spans="1:13" x14ac:dyDescent="0.25">
      <c r="A317" s="140" t="s">
        <v>1670</v>
      </c>
      <c r="B317" s="140" t="s">
        <v>114</v>
      </c>
      <c r="C317" s="140" t="s">
        <v>2137</v>
      </c>
      <c r="D317" s="140" t="s">
        <v>1671</v>
      </c>
      <c r="E317" s="140" t="s">
        <v>40</v>
      </c>
      <c r="F317" s="140">
        <v>5</v>
      </c>
      <c r="G317" s="140">
        <v>71.17</v>
      </c>
      <c r="H317" s="140">
        <v>355.85</v>
      </c>
      <c r="I317" s="140">
        <v>86.12</v>
      </c>
      <c r="J317" s="140">
        <v>430.6</v>
      </c>
      <c r="K317">
        <f>SUMIF($A$2:$A$429,A317,$J$2:$J$429)</f>
        <v>430.6</v>
      </c>
      <c r="L317" s="141">
        <f t="shared" si="8"/>
        <v>2.0225832742649914E-4</v>
      </c>
      <c r="M317" s="141">
        <f t="shared" si="9"/>
        <v>0.99223518726074889</v>
      </c>
    </row>
    <row r="318" spans="1:13" x14ac:dyDescent="0.25">
      <c r="A318" s="139" t="s">
        <v>900</v>
      </c>
      <c r="B318" s="139" t="s">
        <v>114</v>
      </c>
      <c r="C318" s="139" t="s">
        <v>2137</v>
      </c>
      <c r="D318" s="139" t="s">
        <v>901</v>
      </c>
      <c r="E318" s="139" t="s">
        <v>35</v>
      </c>
      <c r="F318" s="139">
        <v>5</v>
      </c>
      <c r="G318" s="139">
        <v>69.36</v>
      </c>
      <c r="H318" s="320">
        <v>346.8</v>
      </c>
      <c r="I318" s="320">
        <v>83.92</v>
      </c>
      <c r="J318" s="139">
        <v>419.6</v>
      </c>
      <c r="K318">
        <f>SUMIF($A$2:$A$429,A318,$J$2:$J$429)</f>
        <v>419.6</v>
      </c>
      <c r="L318" s="141">
        <f t="shared" si="8"/>
        <v>1.97091486735158E-4</v>
      </c>
      <c r="M318" s="141">
        <f t="shared" si="9"/>
        <v>0.99243227874748408</v>
      </c>
    </row>
    <row r="319" spans="1:13" x14ac:dyDescent="0.25">
      <c r="A319" s="139" t="s">
        <v>890</v>
      </c>
      <c r="B319" s="139" t="s">
        <v>114</v>
      </c>
      <c r="C319" s="139" t="s">
        <v>2137</v>
      </c>
      <c r="D319" s="139" t="s">
        <v>891</v>
      </c>
      <c r="E319" s="139" t="s">
        <v>35</v>
      </c>
      <c r="F319" s="139">
        <v>6</v>
      </c>
      <c r="G319" s="139">
        <v>57.79</v>
      </c>
      <c r="H319" s="320">
        <v>346.74</v>
      </c>
      <c r="I319" s="320">
        <v>69.92</v>
      </c>
      <c r="J319" s="139">
        <v>419.52</v>
      </c>
      <c r="K319">
        <f>SUMIF($A$2:$A$429,A319,$J$2:$J$429)</f>
        <v>419.52</v>
      </c>
      <c r="L319" s="141">
        <f t="shared" si="8"/>
        <v>1.9705390971194823E-4</v>
      </c>
      <c r="M319" s="141">
        <f t="shared" si="9"/>
        <v>0.992629332657196</v>
      </c>
    </row>
    <row r="320" spans="1:13" x14ac:dyDescent="0.25">
      <c r="A320" s="139" t="s">
        <v>920</v>
      </c>
      <c r="B320" s="139" t="s">
        <v>116</v>
      </c>
      <c r="C320" s="139" t="s">
        <v>2146</v>
      </c>
      <c r="D320" s="139" t="s">
        <v>921</v>
      </c>
      <c r="E320" s="139" t="s">
        <v>37</v>
      </c>
      <c r="F320" s="139">
        <v>0.09</v>
      </c>
      <c r="G320" s="139">
        <v>3740.7</v>
      </c>
      <c r="H320" s="320">
        <v>336.66</v>
      </c>
      <c r="I320" s="320">
        <v>4526.25</v>
      </c>
      <c r="J320" s="139">
        <v>407.36</v>
      </c>
      <c r="K320">
        <f>SUMIF($A$2:$A$429,A320,$J$2:$J$429)</f>
        <v>407.36</v>
      </c>
      <c r="L320" s="141">
        <f t="shared" si="8"/>
        <v>1.9134220218406569E-4</v>
      </c>
      <c r="M320" s="141">
        <f t="shared" si="9"/>
        <v>0.99282067485938008</v>
      </c>
    </row>
    <row r="321" spans="1:13" x14ac:dyDescent="0.25">
      <c r="A321" s="140" t="s">
        <v>1563</v>
      </c>
      <c r="B321" s="140" t="s">
        <v>114</v>
      </c>
      <c r="C321" s="140" t="s">
        <v>2137</v>
      </c>
      <c r="D321" s="140" t="s">
        <v>1564</v>
      </c>
      <c r="E321" s="140" t="s">
        <v>35</v>
      </c>
      <c r="F321" s="140">
        <v>1</v>
      </c>
      <c r="G321" s="140">
        <v>316.7</v>
      </c>
      <c r="H321" s="321">
        <v>316.7</v>
      </c>
      <c r="I321" s="321">
        <v>383.21</v>
      </c>
      <c r="J321" s="140">
        <v>383.21</v>
      </c>
      <c r="K321">
        <f>SUMIF($A$2:$A$429,A321,$J$2:$J$429)</f>
        <v>383.21</v>
      </c>
      <c r="L321" s="141">
        <f t="shared" si="8"/>
        <v>1.799986383026213E-4</v>
      </c>
      <c r="M321" s="141">
        <f t="shared" si="9"/>
        <v>0.99300067349768273</v>
      </c>
    </row>
    <row r="322" spans="1:13" x14ac:dyDescent="0.25">
      <c r="A322" s="139" t="s">
        <v>887</v>
      </c>
      <c r="B322" s="139" t="s">
        <v>114</v>
      </c>
      <c r="C322" s="139" t="s">
        <v>2137</v>
      </c>
      <c r="D322" s="139" t="s">
        <v>888</v>
      </c>
      <c r="E322" s="139" t="s">
        <v>35</v>
      </c>
      <c r="F322" s="139">
        <v>4</v>
      </c>
      <c r="G322" s="139">
        <v>77.22</v>
      </c>
      <c r="H322" s="320">
        <v>308.88</v>
      </c>
      <c r="I322" s="320">
        <v>93.44</v>
      </c>
      <c r="J322" s="139">
        <v>373.76</v>
      </c>
      <c r="K322">
        <f>SUMIF($A$2:$A$429,A322,$J$2:$J$429)</f>
        <v>373.76</v>
      </c>
      <c r="L322" s="141">
        <f t="shared" si="8"/>
        <v>1.7555985243596913E-4</v>
      </c>
      <c r="M322" s="141">
        <f t="shared" si="9"/>
        <v>0.99317623335011873</v>
      </c>
    </row>
    <row r="323" spans="1:13" x14ac:dyDescent="0.25">
      <c r="A323" s="139" t="s">
        <v>743</v>
      </c>
      <c r="B323" s="139" t="s">
        <v>114</v>
      </c>
      <c r="C323" s="139" t="s">
        <v>2137</v>
      </c>
      <c r="D323" s="139" t="s">
        <v>744</v>
      </c>
      <c r="E323" s="139" t="s">
        <v>35</v>
      </c>
      <c r="F323" s="139">
        <v>15</v>
      </c>
      <c r="G323" s="139">
        <v>19.64</v>
      </c>
      <c r="H323" s="320">
        <v>294.60000000000002</v>
      </c>
      <c r="I323" s="320">
        <v>23.76</v>
      </c>
      <c r="J323" s="139">
        <v>356.4</v>
      </c>
      <c r="K323">
        <f>SUMIF($A$2:$A$429,A323,$J$2:$J$429)</f>
        <v>356.4</v>
      </c>
      <c r="L323" s="141">
        <f t="shared" ref="L323:L386" si="10">J323/$J$430</f>
        <v>1.6740563839945258E-4</v>
      </c>
      <c r="M323" s="141">
        <f t="shared" si="9"/>
        <v>0.99334363898851818</v>
      </c>
    </row>
    <row r="324" spans="1:13" x14ac:dyDescent="0.25">
      <c r="A324" s="139" t="s">
        <v>575</v>
      </c>
      <c r="B324" s="139" t="s">
        <v>114</v>
      </c>
      <c r="C324" s="139" t="s">
        <v>2137</v>
      </c>
      <c r="D324" s="139" t="s">
        <v>576</v>
      </c>
      <c r="E324" s="139" t="s">
        <v>39</v>
      </c>
      <c r="F324" s="139">
        <v>30</v>
      </c>
      <c r="G324" s="139">
        <v>9.7899999999999991</v>
      </c>
      <c r="H324" s="320">
        <v>293.7</v>
      </c>
      <c r="I324" s="320">
        <v>11.85</v>
      </c>
      <c r="J324" s="139">
        <v>355.5</v>
      </c>
      <c r="K324">
        <f>SUMIF($A$2:$A$429,A324,$J$2:$J$429)</f>
        <v>355.5</v>
      </c>
      <c r="L324" s="141">
        <f t="shared" si="10"/>
        <v>1.6698289688834287E-4</v>
      </c>
      <c r="M324" s="141">
        <f t="shared" ref="M324:M387" si="11">L324+M323</f>
        <v>0.99351062188540651</v>
      </c>
    </row>
    <row r="325" spans="1:13" x14ac:dyDescent="0.25">
      <c r="A325" s="139" t="s">
        <v>856</v>
      </c>
      <c r="B325" s="139" t="s">
        <v>116</v>
      </c>
      <c r="C325" s="139" t="s">
        <v>2146</v>
      </c>
      <c r="D325" s="139" t="s">
        <v>857</v>
      </c>
      <c r="E325" s="139" t="s">
        <v>35</v>
      </c>
      <c r="F325" s="139">
        <v>4</v>
      </c>
      <c r="G325" s="139">
        <v>72.53</v>
      </c>
      <c r="H325" s="320">
        <v>290.12</v>
      </c>
      <c r="I325" s="320">
        <v>87.76</v>
      </c>
      <c r="J325" s="139">
        <v>351.04</v>
      </c>
      <c r="K325">
        <f>SUMIF($A$2:$A$429,A325,$J$2:$J$429)</f>
        <v>351.04</v>
      </c>
      <c r="L325" s="141">
        <f t="shared" si="10"/>
        <v>1.648879778443991E-4</v>
      </c>
      <c r="M325" s="141">
        <f t="shared" si="11"/>
        <v>0.99367550986325093</v>
      </c>
    </row>
    <row r="326" spans="1:13" x14ac:dyDescent="0.25">
      <c r="A326" s="139" t="s">
        <v>614</v>
      </c>
      <c r="B326" s="139" t="s">
        <v>114</v>
      </c>
      <c r="C326" s="139" t="s">
        <v>2137</v>
      </c>
      <c r="D326" s="139" t="s">
        <v>615</v>
      </c>
      <c r="E326" s="139" t="s">
        <v>35</v>
      </c>
      <c r="F326" s="139">
        <v>1</v>
      </c>
      <c r="G326" s="139">
        <v>274.33999999999997</v>
      </c>
      <c r="H326" s="320">
        <v>274.33999999999997</v>
      </c>
      <c r="I326" s="320">
        <v>331.95</v>
      </c>
      <c r="J326" s="139">
        <v>331.95</v>
      </c>
      <c r="K326">
        <f>SUMIF($A$2:$A$429,A326,$J$2:$J$429)</f>
        <v>331.95</v>
      </c>
      <c r="L326" s="141">
        <f t="shared" si="10"/>
        <v>1.5592116068097162E-4</v>
      </c>
      <c r="M326" s="141">
        <f t="shared" si="11"/>
        <v>0.9938314310239319</v>
      </c>
    </row>
    <row r="327" spans="1:13" x14ac:dyDescent="0.25">
      <c r="A327" s="139" t="s">
        <v>647</v>
      </c>
      <c r="B327" s="139" t="s">
        <v>114</v>
      </c>
      <c r="C327" s="139" t="s">
        <v>2137</v>
      </c>
      <c r="D327" s="139" t="s">
        <v>648</v>
      </c>
      <c r="E327" s="139" t="s">
        <v>35</v>
      </c>
      <c r="F327" s="139">
        <v>1</v>
      </c>
      <c r="G327" s="139">
        <v>274.07</v>
      </c>
      <c r="H327" s="320">
        <v>274.07</v>
      </c>
      <c r="I327" s="320">
        <v>331.62</v>
      </c>
      <c r="J327" s="139">
        <v>331.62</v>
      </c>
      <c r="K327">
        <f>SUMIF($A$2:$A$429,A327,$J$2:$J$429)</f>
        <v>331.62</v>
      </c>
      <c r="L327" s="141">
        <f t="shared" si="10"/>
        <v>1.5576615546023141E-4</v>
      </c>
      <c r="M327" s="141">
        <f t="shared" si="11"/>
        <v>0.9939871971793921</v>
      </c>
    </row>
    <row r="328" spans="1:13" x14ac:dyDescent="0.25">
      <c r="A328" s="139" t="s">
        <v>844</v>
      </c>
      <c r="B328" s="139" t="s">
        <v>114</v>
      </c>
      <c r="C328" s="139" t="s">
        <v>2137</v>
      </c>
      <c r="D328" s="139" t="s">
        <v>845</v>
      </c>
      <c r="E328" s="139" t="s">
        <v>35</v>
      </c>
      <c r="F328" s="139">
        <v>5</v>
      </c>
      <c r="G328" s="139">
        <v>54.31</v>
      </c>
      <c r="H328" s="320">
        <v>271.55</v>
      </c>
      <c r="I328" s="320">
        <v>65.72</v>
      </c>
      <c r="J328" s="139">
        <v>328.6</v>
      </c>
      <c r="K328">
        <f>SUMIF($A$2:$A$429,A328,$J$2:$J$429)</f>
        <v>328.6</v>
      </c>
      <c r="L328" s="141">
        <f t="shared" si="10"/>
        <v>1.5434762283406321E-4</v>
      </c>
      <c r="M328" s="141">
        <f t="shared" si="11"/>
        <v>0.99414154480222616</v>
      </c>
    </row>
    <row r="329" spans="1:13" x14ac:dyDescent="0.25">
      <c r="A329" s="139" t="s">
        <v>846</v>
      </c>
      <c r="B329" s="139" t="s">
        <v>114</v>
      </c>
      <c r="C329" s="139" t="s">
        <v>2137</v>
      </c>
      <c r="D329" s="139" t="s">
        <v>847</v>
      </c>
      <c r="E329" s="139" t="s">
        <v>35</v>
      </c>
      <c r="F329" s="139">
        <v>5</v>
      </c>
      <c r="G329" s="139">
        <v>54.31</v>
      </c>
      <c r="H329" s="320">
        <v>271.55</v>
      </c>
      <c r="I329" s="320">
        <v>65.72</v>
      </c>
      <c r="J329" s="139">
        <v>328.6</v>
      </c>
      <c r="K329">
        <f>SUMIF($A$2:$A$429,A329,$J$2:$J$429)</f>
        <v>328.6</v>
      </c>
      <c r="L329" s="141">
        <f t="shared" si="10"/>
        <v>1.5434762283406321E-4</v>
      </c>
      <c r="M329" s="141">
        <f t="shared" si="11"/>
        <v>0.99429589242506022</v>
      </c>
    </row>
    <row r="330" spans="1:13" x14ac:dyDescent="0.25">
      <c r="A330" s="140" t="s">
        <v>1581</v>
      </c>
      <c r="B330" s="140" t="s">
        <v>116</v>
      </c>
      <c r="C330" s="140" t="s">
        <v>2146</v>
      </c>
      <c r="D330" s="140" t="s">
        <v>1582</v>
      </c>
      <c r="E330" s="140" t="s">
        <v>37</v>
      </c>
      <c r="F330" s="140">
        <v>2.8</v>
      </c>
      <c r="G330" s="140">
        <v>93.85</v>
      </c>
      <c r="H330" s="321">
        <v>262.77999999999997</v>
      </c>
      <c r="I330" s="321">
        <v>113.56</v>
      </c>
      <c r="J330" s="140">
        <v>317.97000000000003</v>
      </c>
      <c r="K330">
        <f>SUMIF($A$2:$A$429,A330,$J$2:$J$429)</f>
        <v>317.97000000000003</v>
      </c>
      <c r="L330" s="141">
        <f t="shared" si="10"/>
        <v>1.493545758750672E-4</v>
      </c>
      <c r="M330" s="141">
        <f t="shared" si="11"/>
        <v>0.99444524700093528</v>
      </c>
    </row>
    <row r="331" spans="1:13" x14ac:dyDescent="0.25">
      <c r="A331" s="139" t="s">
        <v>696</v>
      </c>
      <c r="B331" s="139" t="s">
        <v>114</v>
      </c>
      <c r="C331" s="139" t="s">
        <v>2137</v>
      </c>
      <c r="D331" s="139" t="s">
        <v>697</v>
      </c>
      <c r="E331" s="139" t="s">
        <v>40</v>
      </c>
      <c r="F331" s="139">
        <v>5</v>
      </c>
      <c r="G331" s="139">
        <v>51.67</v>
      </c>
      <c r="H331" s="320">
        <v>258.35000000000002</v>
      </c>
      <c r="I331" s="320">
        <v>62.52</v>
      </c>
      <c r="J331" s="139">
        <v>312.60000000000002</v>
      </c>
      <c r="K331">
        <f>SUMIF($A$2:$A$429,A331,$J$2:$J$429)</f>
        <v>312.60000000000002</v>
      </c>
      <c r="L331" s="141">
        <f t="shared" si="10"/>
        <v>1.4683221819211247E-4</v>
      </c>
      <c r="M331" s="141">
        <f t="shared" si="11"/>
        <v>0.9945920792191274</v>
      </c>
    </row>
    <row r="332" spans="1:13" x14ac:dyDescent="0.25">
      <c r="A332" s="140" t="s">
        <v>1598</v>
      </c>
      <c r="B332" s="140" t="s">
        <v>114</v>
      </c>
      <c r="C332" s="140" t="s">
        <v>2137</v>
      </c>
      <c r="D332" s="140" t="s">
        <v>1599</v>
      </c>
      <c r="E332" s="140" t="s">
        <v>40</v>
      </c>
      <c r="F332" s="140">
        <v>4.2</v>
      </c>
      <c r="G332" s="140">
        <v>60.63</v>
      </c>
      <c r="H332" s="140">
        <v>254.65</v>
      </c>
      <c r="I332" s="140">
        <v>73.36</v>
      </c>
      <c r="J332" s="140">
        <v>308.11</v>
      </c>
      <c r="K332">
        <f>SUMIF($A$2:$A$429,A332,$J$2:$J$429)</f>
        <v>308.11</v>
      </c>
      <c r="L332" s="141">
        <f t="shared" si="10"/>
        <v>1.4472320776446503E-4</v>
      </c>
      <c r="M332" s="141">
        <f t="shared" si="11"/>
        <v>0.99473680242689189</v>
      </c>
    </row>
    <row r="333" spans="1:13" x14ac:dyDescent="0.25">
      <c r="A333" s="140" t="s">
        <v>187</v>
      </c>
      <c r="B333" s="140" t="s">
        <v>114</v>
      </c>
      <c r="C333" s="140" t="s">
        <v>2137</v>
      </c>
      <c r="D333" s="140" t="s">
        <v>542</v>
      </c>
      <c r="E333" s="140" t="s">
        <v>38</v>
      </c>
      <c r="F333" s="140">
        <v>0.61</v>
      </c>
      <c r="G333" s="140">
        <v>201.77</v>
      </c>
      <c r="H333" s="140">
        <v>123.08</v>
      </c>
      <c r="I333" s="140">
        <v>244.14</v>
      </c>
      <c r="J333" s="140">
        <v>148.93</v>
      </c>
      <c r="K333">
        <f>SUMIF($A$2:$A$429,A333,$J$2:$J$429)</f>
        <v>307.62</v>
      </c>
      <c r="L333" s="141">
        <f t="shared" si="10"/>
        <v>6.9954325832857672E-5</v>
      </c>
      <c r="M333" s="141">
        <f t="shared" si="11"/>
        <v>0.99480675675272479</v>
      </c>
    </row>
    <row r="334" spans="1:13" x14ac:dyDescent="0.25">
      <c r="A334" s="139" t="s">
        <v>187</v>
      </c>
      <c r="B334" s="139" t="s">
        <v>114</v>
      </c>
      <c r="C334" s="139" t="s">
        <v>2137</v>
      </c>
      <c r="D334" s="139" t="s">
        <v>542</v>
      </c>
      <c r="E334" s="139" t="s">
        <v>38</v>
      </c>
      <c r="F334" s="139">
        <v>0.65</v>
      </c>
      <c r="G334" s="139">
        <v>201.77</v>
      </c>
      <c r="H334" s="320">
        <v>131.15</v>
      </c>
      <c r="I334" s="320">
        <v>244.14</v>
      </c>
      <c r="J334" s="139">
        <v>158.69</v>
      </c>
      <c r="K334">
        <f>SUMIF($A$2:$A$429,A334,$J$2:$J$429)</f>
        <v>307.62</v>
      </c>
      <c r="L334" s="141">
        <f t="shared" si="10"/>
        <v>7.4538722664447621E-5</v>
      </c>
      <c r="M334" s="141">
        <f t="shared" si="11"/>
        <v>0.99488129547538928</v>
      </c>
    </row>
    <row r="335" spans="1:13" x14ac:dyDescent="0.25">
      <c r="A335" s="140" t="s">
        <v>1622</v>
      </c>
      <c r="B335" s="140" t="s">
        <v>114</v>
      </c>
      <c r="C335" s="140" t="s">
        <v>2137</v>
      </c>
      <c r="D335" s="140" t="s">
        <v>1623</v>
      </c>
      <c r="E335" s="140" t="s">
        <v>39</v>
      </c>
      <c r="F335" s="140">
        <v>16.5</v>
      </c>
      <c r="G335" s="140">
        <v>14.94</v>
      </c>
      <c r="H335" s="140">
        <v>246.51</v>
      </c>
      <c r="I335" s="140">
        <v>18.079999999999998</v>
      </c>
      <c r="J335" s="140">
        <v>298.32</v>
      </c>
      <c r="K335">
        <f>SUMIF($A$2:$A$429,A335,$J$2:$J$429)</f>
        <v>298.32</v>
      </c>
      <c r="L335" s="141">
        <f t="shared" si="10"/>
        <v>1.4012471954917143E-4</v>
      </c>
      <c r="M335" s="141">
        <f t="shared" si="11"/>
        <v>0.99502142019493844</v>
      </c>
    </row>
    <row r="336" spans="1:13" x14ac:dyDescent="0.25">
      <c r="A336" s="139" t="s">
        <v>720</v>
      </c>
      <c r="B336" s="139" t="s">
        <v>116</v>
      </c>
      <c r="C336" s="139" t="s">
        <v>2146</v>
      </c>
      <c r="D336" s="139" t="s">
        <v>721</v>
      </c>
      <c r="E336" s="139" t="s">
        <v>35</v>
      </c>
      <c r="F336" s="139">
        <v>13</v>
      </c>
      <c r="G336" s="139">
        <v>18.91</v>
      </c>
      <c r="H336" s="320">
        <v>245.83</v>
      </c>
      <c r="I336" s="320">
        <v>22.88</v>
      </c>
      <c r="J336" s="139">
        <v>297.44</v>
      </c>
      <c r="K336">
        <f>SUMIF($A$2:$A$429,A336,$J$2:$J$429)</f>
        <v>297.44</v>
      </c>
      <c r="L336" s="141">
        <f t="shared" si="10"/>
        <v>1.3971137229386413E-4</v>
      </c>
      <c r="M336" s="141">
        <f t="shared" si="11"/>
        <v>0.99516113156723229</v>
      </c>
    </row>
    <row r="337" spans="1:13" x14ac:dyDescent="0.25">
      <c r="A337" s="139" t="s">
        <v>727</v>
      </c>
      <c r="B337" s="139" t="s">
        <v>114</v>
      </c>
      <c r="C337" s="139" t="s">
        <v>2137</v>
      </c>
      <c r="D337" s="139" t="s">
        <v>728</v>
      </c>
      <c r="E337" s="139" t="s">
        <v>35</v>
      </c>
      <c r="F337" s="139">
        <v>2</v>
      </c>
      <c r="G337" s="139">
        <v>114.85</v>
      </c>
      <c r="H337" s="320">
        <v>229.7</v>
      </c>
      <c r="I337" s="320">
        <v>138.97</v>
      </c>
      <c r="J337" s="139">
        <v>277.94</v>
      </c>
      <c r="K337">
        <f>SUMIF($A$2:$A$429,A337,$J$2:$J$429)</f>
        <v>277.94</v>
      </c>
      <c r="L337" s="141">
        <f t="shared" si="10"/>
        <v>1.3055197288648669E-4</v>
      </c>
      <c r="M337" s="141">
        <f t="shared" si="11"/>
        <v>0.99529168354011877</v>
      </c>
    </row>
    <row r="338" spans="1:13" x14ac:dyDescent="0.25">
      <c r="A338" s="139" t="s">
        <v>686</v>
      </c>
      <c r="B338" s="139" t="s">
        <v>116</v>
      </c>
      <c r="C338" s="139" t="s">
        <v>2146</v>
      </c>
      <c r="D338" s="139" t="s">
        <v>687</v>
      </c>
      <c r="E338" s="139" t="s">
        <v>35</v>
      </c>
      <c r="F338" s="139">
        <v>9</v>
      </c>
      <c r="G338" s="139">
        <v>25.48</v>
      </c>
      <c r="H338" s="320">
        <v>229.32</v>
      </c>
      <c r="I338" s="320">
        <v>30.83</v>
      </c>
      <c r="J338" s="139">
        <v>277.47000000000003</v>
      </c>
      <c r="K338">
        <f>SUMIF($A$2:$A$429,A338,$J$2:$J$429)</f>
        <v>277.47000000000003</v>
      </c>
      <c r="L338" s="141">
        <f t="shared" si="10"/>
        <v>1.3033120787512941E-4</v>
      </c>
      <c r="M338" s="141">
        <f t="shared" si="11"/>
        <v>0.99542201474799386</v>
      </c>
    </row>
    <row r="339" spans="1:13" x14ac:dyDescent="0.25">
      <c r="A339" s="139" t="s">
        <v>848</v>
      </c>
      <c r="B339" s="139" t="s">
        <v>114</v>
      </c>
      <c r="C339" s="139" t="s">
        <v>2137</v>
      </c>
      <c r="D339" s="139" t="s">
        <v>849</v>
      </c>
      <c r="E339" s="139" t="s">
        <v>35</v>
      </c>
      <c r="F339" s="139">
        <v>4</v>
      </c>
      <c r="G339" s="139">
        <v>56.76</v>
      </c>
      <c r="H339" s="320">
        <v>227.04</v>
      </c>
      <c r="I339" s="320">
        <v>68.680000000000007</v>
      </c>
      <c r="J339" s="139">
        <v>274.72000000000003</v>
      </c>
      <c r="K339">
        <f>SUMIF($A$2:$A$429,A339,$J$2:$J$429)</f>
        <v>274.72000000000003</v>
      </c>
      <c r="L339" s="141">
        <f t="shared" si="10"/>
        <v>1.290394977022941E-4</v>
      </c>
      <c r="M339" s="141">
        <f t="shared" si="11"/>
        <v>0.99555105424569612</v>
      </c>
    </row>
    <row r="340" spans="1:13" x14ac:dyDescent="0.25">
      <c r="A340" s="139" t="s">
        <v>598</v>
      </c>
      <c r="B340" s="139" t="s">
        <v>114</v>
      </c>
      <c r="C340" s="139" t="s">
        <v>2137</v>
      </c>
      <c r="D340" s="139" t="s">
        <v>599</v>
      </c>
      <c r="E340" s="139" t="s">
        <v>37</v>
      </c>
      <c r="F340" s="139">
        <v>0.72</v>
      </c>
      <c r="G340" s="139">
        <v>314.39999999999998</v>
      </c>
      <c r="H340" s="320">
        <v>226.37</v>
      </c>
      <c r="I340" s="320">
        <v>380.43</v>
      </c>
      <c r="J340" s="139">
        <v>273.91000000000003</v>
      </c>
      <c r="K340">
        <f>SUMIF($A$2:$A$429,A340,$J$2:$J$429)</f>
        <v>273.91000000000003</v>
      </c>
      <c r="L340" s="141">
        <f t="shared" si="10"/>
        <v>1.2865903034229534E-4</v>
      </c>
      <c r="M340" s="141">
        <f t="shared" si="11"/>
        <v>0.99567971327603844</v>
      </c>
    </row>
    <row r="341" spans="1:13" x14ac:dyDescent="0.25">
      <c r="A341" s="140" t="s">
        <v>1620</v>
      </c>
      <c r="B341" s="140" t="s">
        <v>114</v>
      </c>
      <c r="C341" s="140" t="s">
        <v>2137</v>
      </c>
      <c r="D341" s="140" t="s">
        <v>1621</v>
      </c>
      <c r="E341" s="140" t="s">
        <v>37</v>
      </c>
      <c r="F341" s="140">
        <v>10.9</v>
      </c>
      <c r="G341" s="140">
        <v>20.309999999999999</v>
      </c>
      <c r="H341" s="140">
        <v>221.38</v>
      </c>
      <c r="I341" s="140">
        <v>24.58</v>
      </c>
      <c r="J341" s="140">
        <v>267.92</v>
      </c>
      <c r="K341">
        <f>SUMIF($A$2:$A$429,A341,$J$2:$J$429)</f>
        <v>267.92</v>
      </c>
      <c r="L341" s="141">
        <f t="shared" si="10"/>
        <v>1.2584545072946503E-4</v>
      </c>
      <c r="M341" s="141">
        <f t="shared" si="11"/>
        <v>0.9958055587267679</v>
      </c>
    </row>
    <row r="342" spans="1:13" x14ac:dyDescent="0.25">
      <c r="A342" s="139" t="s">
        <v>191</v>
      </c>
      <c r="B342" s="139" t="s">
        <v>114</v>
      </c>
      <c r="C342" s="139" t="s">
        <v>2137</v>
      </c>
      <c r="D342" s="139" t="s">
        <v>192</v>
      </c>
      <c r="E342" s="139" t="s">
        <v>40</v>
      </c>
      <c r="F342" s="139">
        <v>3</v>
      </c>
      <c r="G342" s="139">
        <v>72.33</v>
      </c>
      <c r="H342" s="320">
        <v>216.99</v>
      </c>
      <c r="I342" s="320">
        <v>87.52</v>
      </c>
      <c r="J342" s="139">
        <v>262.56</v>
      </c>
      <c r="K342">
        <f>SUMIF($A$2:$A$429,A342,$J$2:$J$429)</f>
        <v>262.56</v>
      </c>
      <c r="L342" s="141">
        <f t="shared" si="10"/>
        <v>1.2332779017441153E-4</v>
      </c>
      <c r="M342" s="141">
        <f t="shared" si="11"/>
        <v>0.99592888651694234</v>
      </c>
    </row>
    <row r="343" spans="1:13" x14ac:dyDescent="0.25">
      <c r="A343" s="140" t="s">
        <v>1561</v>
      </c>
      <c r="B343" s="140" t="s">
        <v>114</v>
      </c>
      <c r="C343" s="140" t="s">
        <v>2137</v>
      </c>
      <c r="D343" s="140" t="s">
        <v>1562</v>
      </c>
      <c r="E343" s="140" t="s">
        <v>37</v>
      </c>
      <c r="F343" s="140">
        <v>40</v>
      </c>
      <c r="G343" s="140">
        <v>5.0199999999999996</v>
      </c>
      <c r="H343" s="321">
        <v>200.8</v>
      </c>
      <c r="I343" s="321">
        <v>6.08</v>
      </c>
      <c r="J343" s="140">
        <v>243.2</v>
      </c>
      <c r="K343">
        <f>SUMIF($A$2:$A$429,A343,$J$2:$J$429)</f>
        <v>243.2</v>
      </c>
      <c r="L343" s="141">
        <f t="shared" si="10"/>
        <v>1.1423415055765115E-4</v>
      </c>
      <c r="M343" s="141">
        <f t="shared" si="11"/>
        <v>0.9960431206675</v>
      </c>
    </row>
    <row r="344" spans="1:13" x14ac:dyDescent="0.25">
      <c r="A344" s="140" t="s">
        <v>1651</v>
      </c>
      <c r="B344" s="140" t="s">
        <v>114</v>
      </c>
      <c r="C344" s="140" t="s">
        <v>2137</v>
      </c>
      <c r="D344" s="140" t="s">
        <v>1652</v>
      </c>
      <c r="E344" s="140" t="s">
        <v>35</v>
      </c>
      <c r="F344" s="140">
        <v>2</v>
      </c>
      <c r="G344" s="140">
        <v>99.98</v>
      </c>
      <c r="H344" s="140">
        <v>199.96</v>
      </c>
      <c r="I344" s="140">
        <v>120.98</v>
      </c>
      <c r="J344" s="140">
        <v>241.96</v>
      </c>
      <c r="K344">
        <f>SUMIF($A$2:$A$429,A344,$J$2:$J$429)</f>
        <v>241.96</v>
      </c>
      <c r="L344" s="141">
        <f t="shared" si="10"/>
        <v>1.1365170669789997E-4</v>
      </c>
      <c r="M344" s="141">
        <f t="shared" si="11"/>
        <v>0.99615677237419786</v>
      </c>
    </row>
    <row r="345" spans="1:13" x14ac:dyDescent="0.25">
      <c r="A345" s="140" t="s">
        <v>1600</v>
      </c>
      <c r="B345" s="140" t="s">
        <v>114</v>
      </c>
      <c r="C345" s="140" t="s">
        <v>2137</v>
      </c>
      <c r="D345" s="140" t="s">
        <v>1601</v>
      </c>
      <c r="E345" s="140" t="s">
        <v>40</v>
      </c>
      <c r="F345" s="140">
        <v>4.2</v>
      </c>
      <c r="G345" s="140">
        <v>47.2</v>
      </c>
      <c r="H345" s="140">
        <v>198.24</v>
      </c>
      <c r="I345" s="140">
        <v>57.11</v>
      </c>
      <c r="J345" s="140">
        <v>239.86</v>
      </c>
      <c r="K345">
        <f>SUMIF($A$2:$A$429,A345,$J$2:$J$429)</f>
        <v>239.86</v>
      </c>
      <c r="L345" s="141">
        <f t="shared" si="10"/>
        <v>1.1266530983864395E-4</v>
      </c>
      <c r="M345" s="141">
        <f t="shared" si="11"/>
        <v>0.99626943768403653</v>
      </c>
    </row>
    <row r="346" spans="1:13" x14ac:dyDescent="0.25">
      <c r="A346" s="139" t="s">
        <v>670</v>
      </c>
      <c r="B346" s="139" t="s">
        <v>114</v>
      </c>
      <c r="C346" s="139" t="s">
        <v>2137</v>
      </c>
      <c r="D346" s="139" t="s">
        <v>671</v>
      </c>
      <c r="E346" s="139" t="s">
        <v>35</v>
      </c>
      <c r="F346" s="139">
        <v>1</v>
      </c>
      <c r="G346" s="139">
        <v>189.82</v>
      </c>
      <c r="H346" s="320">
        <v>189.82</v>
      </c>
      <c r="I346" s="320">
        <v>229.68</v>
      </c>
      <c r="J346" s="139">
        <v>229.68</v>
      </c>
      <c r="K346">
        <f>SUMIF($A$2:$A$429,A346,$J$2:$J$429)</f>
        <v>229.68</v>
      </c>
      <c r="L346" s="141">
        <f t="shared" si="10"/>
        <v>1.0788363363520279E-4</v>
      </c>
      <c r="M346" s="141">
        <f t="shared" si="11"/>
        <v>0.99637732131767176</v>
      </c>
    </row>
    <row r="347" spans="1:13" x14ac:dyDescent="0.25">
      <c r="A347" s="139" t="s">
        <v>2001</v>
      </c>
      <c r="B347" s="139" t="s">
        <v>114</v>
      </c>
      <c r="C347" s="139" t="s">
        <v>2137</v>
      </c>
      <c r="D347" s="139" t="s">
        <v>2004</v>
      </c>
      <c r="E347" s="139" t="s">
        <v>35</v>
      </c>
      <c r="F347" s="139">
        <v>1</v>
      </c>
      <c r="G347" s="139">
        <v>180.47</v>
      </c>
      <c r="H347" s="320">
        <v>180.47</v>
      </c>
      <c r="I347" s="320">
        <v>218.37</v>
      </c>
      <c r="J347" s="139">
        <v>218.37</v>
      </c>
      <c r="K347">
        <f>SUMIF($A$2:$A$429,A347,$J$2:$J$429)</f>
        <v>218.37</v>
      </c>
      <c r="L347" s="141">
        <f t="shared" si="10"/>
        <v>1.0257118197892386E-4</v>
      </c>
      <c r="M347" s="141">
        <f t="shared" si="11"/>
        <v>0.99647989249965063</v>
      </c>
    </row>
    <row r="348" spans="1:13" x14ac:dyDescent="0.25">
      <c r="A348" s="139" t="s">
        <v>918</v>
      </c>
      <c r="B348" s="139" t="s">
        <v>116</v>
      </c>
      <c r="C348" s="139" t="s">
        <v>2146</v>
      </c>
      <c r="D348" s="139" t="s">
        <v>919</v>
      </c>
      <c r="E348" s="139" t="s">
        <v>40</v>
      </c>
      <c r="F348" s="139">
        <v>6</v>
      </c>
      <c r="G348" s="139">
        <v>30</v>
      </c>
      <c r="H348" s="320">
        <v>180</v>
      </c>
      <c r="I348" s="320">
        <v>36.299999999999997</v>
      </c>
      <c r="J348" s="139">
        <v>217.8</v>
      </c>
      <c r="K348">
        <f>SUMIF($A$2:$A$429,A348,$J$2:$J$429)</f>
        <v>217.8</v>
      </c>
      <c r="L348" s="141">
        <f t="shared" si="10"/>
        <v>1.0230344568855437E-4</v>
      </c>
      <c r="M348" s="141">
        <f t="shared" si="11"/>
        <v>0.99658219594533914</v>
      </c>
    </row>
    <row r="349" spans="1:13" x14ac:dyDescent="0.25">
      <c r="A349" s="139" t="s">
        <v>616</v>
      </c>
      <c r="B349" s="139" t="s">
        <v>114</v>
      </c>
      <c r="C349" s="139" t="s">
        <v>2137</v>
      </c>
      <c r="D349" s="139" t="s">
        <v>617</v>
      </c>
      <c r="E349" s="139" t="s">
        <v>35</v>
      </c>
      <c r="F349" s="139">
        <v>1</v>
      </c>
      <c r="G349" s="139">
        <v>178.39</v>
      </c>
      <c r="H349" s="320">
        <v>178.39</v>
      </c>
      <c r="I349" s="320">
        <v>215.85</v>
      </c>
      <c r="J349" s="139">
        <v>215.85</v>
      </c>
      <c r="K349">
        <f>SUMIF($A$2:$A$429,A349,$J$2:$J$429)</f>
        <v>215.85</v>
      </c>
      <c r="L349" s="141">
        <f t="shared" si="10"/>
        <v>1.0138750574781662E-4</v>
      </c>
      <c r="M349" s="141">
        <f t="shared" si="11"/>
        <v>0.99668358345108699</v>
      </c>
    </row>
    <row r="350" spans="1:13" x14ac:dyDescent="0.25">
      <c r="A350" s="139" t="s">
        <v>69</v>
      </c>
      <c r="B350" s="139" t="s">
        <v>114</v>
      </c>
      <c r="C350" s="139" t="s">
        <v>2137</v>
      </c>
      <c r="D350" s="139" t="s">
        <v>613</v>
      </c>
      <c r="E350" s="139" t="s">
        <v>35</v>
      </c>
      <c r="F350" s="139">
        <v>4</v>
      </c>
      <c r="G350" s="139">
        <v>8.92</v>
      </c>
      <c r="H350" s="320">
        <v>35.68</v>
      </c>
      <c r="I350" s="320">
        <v>10.79</v>
      </c>
      <c r="J350" s="139">
        <v>43.16</v>
      </c>
      <c r="K350">
        <f>SUMIF($A$2:$A$429,A350,$J$2:$J$429)</f>
        <v>215.79999999999998</v>
      </c>
      <c r="L350" s="141">
        <f t="shared" si="10"/>
        <v>2.0272804021662103E-5</v>
      </c>
      <c r="M350" s="141">
        <f t="shared" si="11"/>
        <v>0.9967038562551086</v>
      </c>
    </row>
    <row r="351" spans="1:13" x14ac:dyDescent="0.25">
      <c r="A351" s="139" t="s">
        <v>69</v>
      </c>
      <c r="B351" s="139" t="s">
        <v>114</v>
      </c>
      <c r="C351" s="139" t="s">
        <v>2137</v>
      </c>
      <c r="D351" s="139" t="s">
        <v>613</v>
      </c>
      <c r="E351" s="139" t="s">
        <v>35</v>
      </c>
      <c r="F351" s="139">
        <v>16</v>
      </c>
      <c r="G351" s="139">
        <v>8.92</v>
      </c>
      <c r="H351" s="320">
        <v>142.72</v>
      </c>
      <c r="I351" s="320">
        <v>10.79</v>
      </c>
      <c r="J351" s="139">
        <v>172.64</v>
      </c>
      <c r="K351">
        <f>SUMIF($A$2:$A$429,A351,$J$2:$J$429)</f>
        <v>215.79999999999998</v>
      </c>
      <c r="L351" s="141">
        <f t="shared" si="10"/>
        <v>8.1091216086648412E-5</v>
      </c>
      <c r="M351" s="141">
        <f t="shared" si="11"/>
        <v>0.99678494747119528</v>
      </c>
    </row>
    <row r="352" spans="1:13" x14ac:dyDescent="0.25">
      <c r="A352" s="140" t="s">
        <v>1617</v>
      </c>
      <c r="B352" s="140" t="s">
        <v>114</v>
      </c>
      <c r="C352" s="140" t="s">
        <v>2137</v>
      </c>
      <c r="D352" s="140" t="s">
        <v>1618</v>
      </c>
      <c r="E352" s="140" t="s">
        <v>38</v>
      </c>
      <c r="F352" s="140">
        <v>1</v>
      </c>
      <c r="G352" s="140">
        <v>169.81</v>
      </c>
      <c r="H352" s="140">
        <v>169.81</v>
      </c>
      <c r="I352" s="140">
        <v>205.47</v>
      </c>
      <c r="J352" s="140">
        <v>205.47</v>
      </c>
      <c r="K352">
        <f>SUMIF($A$2:$A$429,A352,$J$2:$J$429)</f>
        <v>205.47</v>
      </c>
      <c r="L352" s="141">
        <f t="shared" si="10"/>
        <v>9.6511886986351078E-5</v>
      </c>
      <c r="M352" s="141">
        <f t="shared" si="11"/>
        <v>0.99688145935818162</v>
      </c>
    </row>
    <row r="353" spans="1:13" x14ac:dyDescent="0.25">
      <c r="A353" s="139" t="s">
        <v>678</v>
      </c>
      <c r="B353" s="139" t="s">
        <v>116</v>
      </c>
      <c r="C353" s="139" t="s">
        <v>2146</v>
      </c>
      <c r="D353" s="139" t="s">
        <v>679</v>
      </c>
      <c r="E353" s="139" t="s">
        <v>35</v>
      </c>
      <c r="F353" s="139">
        <v>2</v>
      </c>
      <c r="G353" s="139">
        <v>83.41</v>
      </c>
      <c r="H353" s="320">
        <v>166.82</v>
      </c>
      <c r="I353" s="320">
        <v>100.93</v>
      </c>
      <c r="J353" s="139">
        <v>201.86</v>
      </c>
      <c r="K353">
        <f>SUMIF($A$2:$A$429,A353,$J$2:$J$429)</f>
        <v>201.86</v>
      </c>
      <c r="L353" s="141">
        <f t="shared" si="10"/>
        <v>9.4816223814010953E-5</v>
      </c>
      <c r="M353" s="141">
        <f t="shared" si="11"/>
        <v>0.99697627558199564</v>
      </c>
    </row>
    <row r="354" spans="1:13" x14ac:dyDescent="0.25">
      <c r="A354" s="139" t="s">
        <v>702</v>
      </c>
      <c r="B354" s="139" t="s">
        <v>114</v>
      </c>
      <c r="C354" s="139" t="s">
        <v>2137</v>
      </c>
      <c r="D354" s="139" t="s">
        <v>703</v>
      </c>
      <c r="E354" s="139" t="s">
        <v>35</v>
      </c>
      <c r="F354" s="139">
        <v>2</v>
      </c>
      <c r="G354" s="139">
        <v>33.25</v>
      </c>
      <c r="H354" s="320">
        <v>66.5</v>
      </c>
      <c r="I354" s="320">
        <v>40.229999999999997</v>
      </c>
      <c r="J354" s="139">
        <v>80.459999999999994</v>
      </c>
      <c r="K354">
        <f>SUMIF($A$2:$A$429,A354,$J$2:$J$429)</f>
        <v>201.14999999999998</v>
      </c>
      <c r="L354" s="141">
        <f t="shared" si="10"/>
        <v>3.7793091093209753E-5</v>
      </c>
      <c r="M354" s="141">
        <f t="shared" si="11"/>
        <v>0.99701406867308884</v>
      </c>
    </row>
    <row r="355" spans="1:13" x14ac:dyDescent="0.25">
      <c r="A355" s="139" t="s">
        <v>702</v>
      </c>
      <c r="B355" s="139" t="s">
        <v>114</v>
      </c>
      <c r="C355" s="139" t="s">
        <v>2137</v>
      </c>
      <c r="D355" s="139" t="s">
        <v>703</v>
      </c>
      <c r="E355" s="139" t="s">
        <v>35</v>
      </c>
      <c r="F355" s="139">
        <v>3</v>
      </c>
      <c r="G355" s="139">
        <v>33.25</v>
      </c>
      <c r="H355" s="320">
        <v>99.75</v>
      </c>
      <c r="I355" s="320">
        <v>40.229999999999997</v>
      </c>
      <c r="J355" s="139">
        <v>120.69</v>
      </c>
      <c r="K355">
        <f>SUMIF($A$2:$A$429,A355,$J$2:$J$429)</f>
        <v>201.14999999999998</v>
      </c>
      <c r="L355" s="141">
        <f t="shared" si="10"/>
        <v>5.6689636639814629E-5</v>
      </c>
      <c r="M355" s="141">
        <f t="shared" si="11"/>
        <v>0.99707075830972869</v>
      </c>
    </row>
    <row r="356" spans="1:13" x14ac:dyDescent="0.25">
      <c r="A356" s="140" t="s">
        <v>1662</v>
      </c>
      <c r="B356" s="140" t="s">
        <v>114</v>
      </c>
      <c r="C356" s="140" t="s">
        <v>2137</v>
      </c>
      <c r="D356" s="140" t="s">
        <v>1663</v>
      </c>
      <c r="E356" s="140" t="s">
        <v>37</v>
      </c>
      <c r="F356" s="140">
        <v>12.5</v>
      </c>
      <c r="G356" s="140">
        <v>13.11</v>
      </c>
      <c r="H356" s="140">
        <v>163.88</v>
      </c>
      <c r="I356" s="140">
        <v>15.86</v>
      </c>
      <c r="J356" s="140">
        <v>198.25</v>
      </c>
      <c r="K356">
        <f>SUMIF($A$2:$A$429,A356,$J$2:$J$429)</f>
        <v>198.25</v>
      </c>
      <c r="L356" s="141">
        <f t="shared" si="10"/>
        <v>9.3120560641670813E-5</v>
      </c>
      <c r="M356" s="141">
        <f t="shared" si="11"/>
        <v>0.99716387887037039</v>
      </c>
    </row>
    <row r="357" spans="1:13" x14ac:dyDescent="0.25">
      <c r="A357" s="139" t="s">
        <v>643</v>
      </c>
      <c r="B357" s="139" t="s">
        <v>114</v>
      </c>
      <c r="C357" s="139" t="s">
        <v>2137</v>
      </c>
      <c r="D357" s="139" t="s">
        <v>644</v>
      </c>
      <c r="E357" s="139" t="s">
        <v>35</v>
      </c>
      <c r="F357" s="139">
        <v>4</v>
      </c>
      <c r="G357" s="139">
        <v>39.22</v>
      </c>
      <c r="H357" s="320">
        <v>156.88</v>
      </c>
      <c r="I357" s="320">
        <v>47.46</v>
      </c>
      <c r="J357" s="139">
        <v>189.84</v>
      </c>
      <c r="K357">
        <f>SUMIF($A$2:$A$429,A357,$J$2:$J$429)</f>
        <v>189.84</v>
      </c>
      <c r="L357" s="141">
        <f t="shared" si="10"/>
        <v>8.9170276076745464E-5</v>
      </c>
      <c r="M357" s="141">
        <f t="shared" si="11"/>
        <v>0.99725304914644719</v>
      </c>
    </row>
    <row r="358" spans="1:13" x14ac:dyDescent="0.25">
      <c r="A358" s="139" t="s">
        <v>84</v>
      </c>
      <c r="B358" s="139" t="s">
        <v>116</v>
      </c>
      <c r="C358" s="139" t="s">
        <v>2146</v>
      </c>
      <c r="D358" s="139" t="s">
        <v>85</v>
      </c>
      <c r="E358" s="139" t="s">
        <v>35</v>
      </c>
      <c r="F358" s="139">
        <v>2</v>
      </c>
      <c r="G358" s="139">
        <v>78.14</v>
      </c>
      <c r="H358" s="320">
        <v>156.28</v>
      </c>
      <c r="I358" s="320">
        <v>94.55</v>
      </c>
      <c r="J358" s="139">
        <v>189.1</v>
      </c>
      <c r="K358">
        <f>SUMIF($A$2:$A$429,A358,$J$2:$J$429)</f>
        <v>189.1</v>
      </c>
      <c r="L358" s="141">
        <f t="shared" si="10"/>
        <v>8.8822688612055233E-5</v>
      </c>
      <c r="M358" s="141">
        <f t="shared" si="11"/>
        <v>0.99734187183505929</v>
      </c>
    </row>
    <row r="359" spans="1:13" x14ac:dyDescent="0.25">
      <c r="A359" s="139" t="s">
        <v>194</v>
      </c>
      <c r="B359" s="139" t="s">
        <v>114</v>
      </c>
      <c r="C359" s="139" t="s">
        <v>2137</v>
      </c>
      <c r="D359" s="139" t="s">
        <v>195</v>
      </c>
      <c r="E359" s="139" t="s">
        <v>39</v>
      </c>
      <c r="F359" s="139">
        <v>18.5</v>
      </c>
      <c r="G359" s="139">
        <v>8.2799999999999994</v>
      </c>
      <c r="H359" s="320">
        <v>153.18</v>
      </c>
      <c r="I359" s="320">
        <v>10.02</v>
      </c>
      <c r="J359" s="139">
        <v>185.37</v>
      </c>
      <c r="K359">
        <f>SUMIF($A$2:$A$429,A359,$J$2:$J$429)</f>
        <v>185.37</v>
      </c>
      <c r="L359" s="141">
        <f t="shared" si="10"/>
        <v>8.7070659904900477E-5</v>
      </c>
      <c r="M359" s="141">
        <f t="shared" si="11"/>
        <v>0.99742894249496417</v>
      </c>
    </row>
    <row r="360" spans="1:13" x14ac:dyDescent="0.25">
      <c r="A360" s="139" t="s">
        <v>639</v>
      </c>
      <c r="B360" s="139" t="s">
        <v>114</v>
      </c>
      <c r="C360" s="139" t="s">
        <v>2137</v>
      </c>
      <c r="D360" s="139" t="s">
        <v>640</v>
      </c>
      <c r="E360" s="139" t="s">
        <v>35</v>
      </c>
      <c r="F360" s="139">
        <v>9</v>
      </c>
      <c r="G360" s="139">
        <v>16.88</v>
      </c>
      <c r="H360" s="320">
        <v>151.91999999999999</v>
      </c>
      <c r="I360" s="320">
        <v>20.43</v>
      </c>
      <c r="J360" s="139">
        <v>183.87</v>
      </c>
      <c r="K360">
        <f>SUMIF($A$2:$A$429,A360,$J$2:$J$429)</f>
        <v>183.87</v>
      </c>
      <c r="L360" s="141">
        <f t="shared" si="10"/>
        <v>8.6366090719717592E-5</v>
      </c>
      <c r="M360" s="141">
        <f t="shared" si="11"/>
        <v>0.99751530858568394</v>
      </c>
    </row>
    <row r="361" spans="1:13" x14ac:dyDescent="0.25">
      <c r="A361" s="140" t="s">
        <v>1647</v>
      </c>
      <c r="B361" s="140" t="s">
        <v>114</v>
      </c>
      <c r="C361" s="140" t="s">
        <v>2137</v>
      </c>
      <c r="D361" s="140" t="s">
        <v>1648</v>
      </c>
      <c r="E361" s="140" t="s">
        <v>35</v>
      </c>
      <c r="F361" s="140">
        <v>6</v>
      </c>
      <c r="G361" s="140">
        <v>24.45</v>
      </c>
      <c r="H361" s="140">
        <v>146.69999999999999</v>
      </c>
      <c r="I361" s="140">
        <v>29.59</v>
      </c>
      <c r="J361" s="140">
        <v>177.54</v>
      </c>
      <c r="K361">
        <f>SUMIF($A$2:$A$429,A361,$J$2:$J$429)</f>
        <v>177.54</v>
      </c>
      <c r="L361" s="141">
        <f t="shared" si="10"/>
        <v>8.339280875824583E-5</v>
      </c>
      <c r="M361" s="141">
        <f t="shared" si="11"/>
        <v>0.99759870139444218</v>
      </c>
    </row>
    <row r="362" spans="1:13" x14ac:dyDescent="0.25">
      <c r="A362" s="139" t="s">
        <v>621</v>
      </c>
      <c r="B362" s="139" t="s">
        <v>114</v>
      </c>
      <c r="C362" s="139" t="s">
        <v>2137</v>
      </c>
      <c r="D362" s="139" t="s">
        <v>622</v>
      </c>
      <c r="E362" s="139" t="s">
        <v>40</v>
      </c>
      <c r="F362" s="139">
        <v>5</v>
      </c>
      <c r="G362" s="139">
        <v>28.88</v>
      </c>
      <c r="H362" s="320">
        <v>144.4</v>
      </c>
      <c r="I362" s="320">
        <v>34.94</v>
      </c>
      <c r="J362" s="139">
        <v>174.7</v>
      </c>
      <c r="K362">
        <f>SUMIF($A$2:$A$429,A362,$J$2:$J$429)</f>
        <v>174.7</v>
      </c>
      <c r="L362" s="141">
        <f t="shared" si="10"/>
        <v>8.2058824434299576E-5</v>
      </c>
      <c r="M362" s="141">
        <f t="shared" si="11"/>
        <v>0.99768076021887653</v>
      </c>
    </row>
    <row r="363" spans="1:13" x14ac:dyDescent="0.25">
      <c r="A363" s="139" t="s">
        <v>737</v>
      </c>
      <c r="B363" s="139" t="s">
        <v>114</v>
      </c>
      <c r="C363" s="139" t="s">
        <v>2137</v>
      </c>
      <c r="D363" s="139" t="s">
        <v>738</v>
      </c>
      <c r="E363" s="139" t="s">
        <v>35</v>
      </c>
      <c r="F363" s="139">
        <v>3</v>
      </c>
      <c r="G363" s="139">
        <v>47.93</v>
      </c>
      <c r="H363" s="320">
        <v>143.79</v>
      </c>
      <c r="I363" s="320">
        <v>58</v>
      </c>
      <c r="J363" s="139">
        <v>174</v>
      </c>
      <c r="K363">
        <f>SUMIF($A$2:$A$429,A363,$J$2:$J$429)</f>
        <v>174</v>
      </c>
      <c r="L363" s="141">
        <f t="shared" si="10"/>
        <v>8.173002548121423E-5</v>
      </c>
      <c r="M363" s="141">
        <f t="shared" si="11"/>
        <v>0.9977624902443577</v>
      </c>
    </row>
    <row r="364" spans="1:13" x14ac:dyDescent="0.25">
      <c r="A364" s="139" t="s">
        <v>651</v>
      </c>
      <c r="B364" s="139" t="s">
        <v>114</v>
      </c>
      <c r="C364" s="139" t="s">
        <v>2137</v>
      </c>
      <c r="D364" s="139" t="s">
        <v>652</v>
      </c>
      <c r="E364" s="139" t="s">
        <v>35</v>
      </c>
      <c r="F364" s="139">
        <v>4</v>
      </c>
      <c r="G364" s="139">
        <v>34.89</v>
      </c>
      <c r="H364" s="320">
        <v>139.56</v>
      </c>
      <c r="I364" s="320">
        <v>42.22</v>
      </c>
      <c r="J364" s="139">
        <v>168.88</v>
      </c>
      <c r="K364">
        <f>SUMIF($A$2:$A$429,A364,$J$2:$J$429)</f>
        <v>168.88</v>
      </c>
      <c r="L364" s="141">
        <f t="shared" si="10"/>
        <v>7.9325095995789988E-5</v>
      </c>
      <c r="M364" s="141">
        <f t="shared" si="11"/>
        <v>0.99784181534035354</v>
      </c>
    </row>
    <row r="365" spans="1:13" x14ac:dyDescent="0.25">
      <c r="A365" s="139" t="s">
        <v>629</v>
      </c>
      <c r="B365" s="139" t="s">
        <v>114</v>
      </c>
      <c r="C365" s="139" t="s">
        <v>2137</v>
      </c>
      <c r="D365" s="139" t="s">
        <v>630</v>
      </c>
      <c r="E365" s="139" t="s">
        <v>35</v>
      </c>
      <c r="F365" s="139">
        <v>7</v>
      </c>
      <c r="G365" s="139">
        <v>17.93</v>
      </c>
      <c r="H365" s="320">
        <v>125.51</v>
      </c>
      <c r="I365" s="320">
        <v>21.7</v>
      </c>
      <c r="J365" s="139">
        <v>151.9</v>
      </c>
      <c r="K365">
        <f>SUMIF($A$2:$A$429,A365,$J$2:$J$429)</f>
        <v>151.9</v>
      </c>
      <c r="L365" s="141">
        <f t="shared" si="10"/>
        <v>7.1349372819519787E-5</v>
      </c>
      <c r="M365" s="141">
        <f t="shared" si="11"/>
        <v>0.99791316471317304</v>
      </c>
    </row>
    <row r="366" spans="1:13" x14ac:dyDescent="0.25">
      <c r="A366" s="139" t="s">
        <v>160</v>
      </c>
      <c r="B366" s="139" t="s">
        <v>114</v>
      </c>
      <c r="C366" s="139" t="s">
        <v>2137</v>
      </c>
      <c r="D366" s="139" t="s">
        <v>161</v>
      </c>
      <c r="E366" s="139" t="s">
        <v>35</v>
      </c>
      <c r="F366" s="139">
        <v>7</v>
      </c>
      <c r="G366" s="139">
        <v>17.03</v>
      </c>
      <c r="H366" s="320">
        <v>119.21</v>
      </c>
      <c r="I366" s="320">
        <v>20.61</v>
      </c>
      <c r="J366" s="139">
        <v>144.27000000000001</v>
      </c>
      <c r="K366">
        <f>SUMIF($A$2:$A$429,A366,$J$2:$J$429)</f>
        <v>144.27000000000001</v>
      </c>
      <c r="L366" s="141">
        <f t="shared" si="10"/>
        <v>6.7765464230889528E-5</v>
      </c>
      <c r="M366" s="141">
        <f t="shared" si="11"/>
        <v>0.99798093017740397</v>
      </c>
    </row>
    <row r="367" spans="1:13" x14ac:dyDescent="0.25">
      <c r="A367" s="139" t="s">
        <v>746</v>
      </c>
      <c r="B367" s="139" t="s">
        <v>114</v>
      </c>
      <c r="C367" s="139" t="s">
        <v>2137</v>
      </c>
      <c r="D367" s="139" t="s">
        <v>747</v>
      </c>
      <c r="E367" s="139" t="s">
        <v>37</v>
      </c>
      <c r="F367" s="139">
        <v>12.3</v>
      </c>
      <c r="G367" s="139">
        <v>9.07</v>
      </c>
      <c r="H367" s="320">
        <v>111.56</v>
      </c>
      <c r="I367" s="320">
        <v>10.97</v>
      </c>
      <c r="J367" s="139">
        <v>134.93</v>
      </c>
      <c r="K367">
        <f>SUMIF($A$2:$A$429,A367,$J$2:$J$429)</f>
        <v>134.93</v>
      </c>
      <c r="L367" s="141">
        <f t="shared" si="10"/>
        <v>6.3378346771150791E-5</v>
      </c>
      <c r="M367" s="141">
        <f t="shared" si="11"/>
        <v>0.99804430852417514</v>
      </c>
    </row>
    <row r="368" spans="1:13" x14ac:dyDescent="0.25">
      <c r="A368" s="140" t="s">
        <v>1594</v>
      </c>
      <c r="B368" s="140" t="s">
        <v>114</v>
      </c>
      <c r="C368" s="140" t="s">
        <v>2137</v>
      </c>
      <c r="D368" s="140" t="s">
        <v>1595</v>
      </c>
      <c r="E368" s="140" t="s">
        <v>37</v>
      </c>
      <c r="F368" s="140">
        <v>0.61</v>
      </c>
      <c r="G368" s="140">
        <v>179.49</v>
      </c>
      <c r="H368" s="140">
        <v>109.49</v>
      </c>
      <c r="I368" s="140">
        <v>217.18</v>
      </c>
      <c r="J368" s="140">
        <v>132.47999999999999</v>
      </c>
      <c r="K368">
        <f>SUMIF($A$2:$A$429,A368,$J$2:$J$429)</f>
        <v>132.47999999999999</v>
      </c>
      <c r="L368" s="141">
        <f t="shared" si="10"/>
        <v>6.2227550435352069E-5</v>
      </c>
      <c r="M368" s="141">
        <f t="shared" si="11"/>
        <v>0.99810653607461053</v>
      </c>
    </row>
    <row r="369" spans="1:13" x14ac:dyDescent="0.25">
      <c r="A369" s="140" t="s">
        <v>1633</v>
      </c>
      <c r="B369" s="140" t="s">
        <v>114</v>
      </c>
      <c r="C369" s="140" t="s">
        <v>2137</v>
      </c>
      <c r="D369" s="140" t="s">
        <v>1634</v>
      </c>
      <c r="E369" s="140" t="s">
        <v>35</v>
      </c>
      <c r="F369" s="140">
        <v>1</v>
      </c>
      <c r="G369" s="140">
        <v>106.91</v>
      </c>
      <c r="H369" s="140">
        <v>106.91</v>
      </c>
      <c r="I369" s="140">
        <v>129.36000000000001</v>
      </c>
      <c r="J369" s="140">
        <v>129.36000000000001</v>
      </c>
      <c r="K369">
        <f>SUMIF($A$2:$A$429,A369,$J$2:$J$429)</f>
        <v>129.36000000000001</v>
      </c>
      <c r="L369" s="141">
        <f t="shared" si="10"/>
        <v>6.0762046530171689E-5</v>
      </c>
      <c r="M369" s="141">
        <f t="shared" si="11"/>
        <v>0.99816729812114069</v>
      </c>
    </row>
    <row r="370" spans="1:13" x14ac:dyDescent="0.25">
      <c r="A370" s="139" t="s">
        <v>850</v>
      </c>
      <c r="B370" s="139" t="s">
        <v>114</v>
      </c>
      <c r="C370" s="139" t="s">
        <v>2137</v>
      </c>
      <c r="D370" s="139" t="s">
        <v>851</v>
      </c>
      <c r="E370" s="139" t="s">
        <v>35</v>
      </c>
      <c r="F370" s="139">
        <v>1</v>
      </c>
      <c r="G370" s="139">
        <v>105.31</v>
      </c>
      <c r="H370" s="320">
        <v>105.31</v>
      </c>
      <c r="I370" s="320">
        <v>127.43</v>
      </c>
      <c r="J370" s="139">
        <v>127.43</v>
      </c>
      <c r="K370">
        <f>SUMIF($A$2:$A$429,A370,$J$2:$J$429)</f>
        <v>127.43</v>
      </c>
      <c r="L370" s="141">
        <f t="shared" si="10"/>
        <v>5.985550084523638E-5</v>
      </c>
      <c r="M370" s="141">
        <f t="shared" si="11"/>
        <v>0.99822715362198589</v>
      </c>
    </row>
    <row r="371" spans="1:13" x14ac:dyDescent="0.25">
      <c r="A371" s="140" t="s">
        <v>1575</v>
      </c>
      <c r="B371" s="140" t="s">
        <v>116</v>
      </c>
      <c r="C371" s="140" t="s">
        <v>2146</v>
      </c>
      <c r="D371" s="140" t="s">
        <v>1576</v>
      </c>
      <c r="E371" s="140" t="s">
        <v>35</v>
      </c>
      <c r="F371" s="140">
        <v>3</v>
      </c>
      <c r="G371" s="140">
        <v>34.18</v>
      </c>
      <c r="H371" s="321">
        <v>102.54</v>
      </c>
      <c r="I371" s="321">
        <v>41.36</v>
      </c>
      <c r="J371" s="140">
        <v>124.08</v>
      </c>
      <c r="K371">
        <f>SUMIF($A$2:$A$429,A371,$J$2:$J$429)</f>
        <v>124.08</v>
      </c>
      <c r="L371" s="141">
        <f t="shared" si="10"/>
        <v>5.8281962998327937E-5</v>
      </c>
      <c r="M371" s="141">
        <f t="shared" si="11"/>
        <v>0.99828543558498417</v>
      </c>
    </row>
    <row r="372" spans="1:13" x14ac:dyDescent="0.25">
      <c r="A372" s="139" t="s">
        <v>885</v>
      </c>
      <c r="B372" s="139" t="s">
        <v>114</v>
      </c>
      <c r="C372" s="139" t="s">
        <v>2137</v>
      </c>
      <c r="D372" s="139" t="s">
        <v>886</v>
      </c>
      <c r="E372" s="139" t="s">
        <v>35</v>
      </c>
      <c r="F372" s="139">
        <v>2</v>
      </c>
      <c r="G372" s="139">
        <v>50.9</v>
      </c>
      <c r="H372" s="320">
        <v>101.8</v>
      </c>
      <c r="I372" s="320">
        <v>61.59</v>
      </c>
      <c r="J372" s="139">
        <v>123.18</v>
      </c>
      <c r="K372">
        <f>SUMIF($A$2:$A$429,A372,$J$2:$J$429)</f>
        <v>123.18</v>
      </c>
      <c r="L372" s="141">
        <f t="shared" si="10"/>
        <v>5.7859221487218217E-5</v>
      </c>
      <c r="M372" s="141">
        <f t="shared" si="11"/>
        <v>0.99834329480647144</v>
      </c>
    </row>
    <row r="373" spans="1:13" x14ac:dyDescent="0.25">
      <c r="A373" s="139" t="s">
        <v>635</v>
      </c>
      <c r="B373" s="139" t="s">
        <v>114</v>
      </c>
      <c r="C373" s="139" t="s">
        <v>2137</v>
      </c>
      <c r="D373" s="139" t="s">
        <v>636</v>
      </c>
      <c r="E373" s="139" t="s">
        <v>35</v>
      </c>
      <c r="F373" s="139">
        <v>1</v>
      </c>
      <c r="G373" s="139">
        <v>100.57</v>
      </c>
      <c r="H373" s="320">
        <v>100.57</v>
      </c>
      <c r="I373" s="320">
        <v>121.69</v>
      </c>
      <c r="J373" s="139">
        <v>121.69</v>
      </c>
      <c r="K373">
        <f>SUMIF($A$2:$A$429,A373,$J$2:$J$429)</f>
        <v>121.69</v>
      </c>
      <c r="L373" s="141">
        <f t="shared" si="10"/>
        <v>5.715934942993655E-5</v>
      </c>
      <c r="M373" s="141">
        <f t="shared" si="11"/>
        <v>0.9984004541559014</v>
      </c>
    </row>
    <row r="374" spans="1:13" x14ac:dyDescent="0.25">
      <c r="A374" s="139" t="s">
        <v>788</v>
      </c>
      <c r="B374" s="139" t="s">
        <v>114</v>
      </c>
      <c r="C374" s="139" t="s">
        <v>2137</v>
      </c>
      <c r="D374" s="139" t="s">
        <v>789</v>
      </c>
      <c r="E374" s="139" t="s">
        <v>40</v>
      </c>
      <c r="F374" s="139">
        <v>6.2</v>
      </c>
      <c r="G374" s="139">
        <v>15.72</v>
      </c>
      <c r="H374" s="320">
        <v>97.46</v>
      </c>
      <c r="I374" s="320">
        <v>19.02</v>
      </c>
      <c r="J374" s="139">
        <v>117.92</v>
      </c>
      <c r="K374">
        <f>SUMIF($A$2:$A$429,A374,$J$2:$J$429)</f>
        <v>117.92</v>
      </c>
      <c r="L374" s="141">
        <f t="shared" si="10"/>
        <v>5.5388532211176909E-5</v>
      </c>
      <c r="M374" s="141">
        <f t="shared" si="11"/>
        <v>0.9984558426881126</v>
      </c>
    </row>
    <row r="375" spans="1:13" x14ac:dyDescent="0.25">
      <c r="A375" s="139" t="s">
        <v>158</v>
      </c>
      <c r="B375" s="139" t="s">
        <v>114</v>
      </c>
      <c r="C375" s="139" t="s">
        <v>2137</v>
      </c>
      <c r="D375" s="139" t="s">
        <v>159</v>
      </c>
      <c r="E375" s="139" t="s">
        <v>35</v>
      </c>
      <c r="F375" s="139">
        <v>7</v>
      </c>
      <c r="G375" s="139">
        <v>13.55</v>
      </c>
      <c r="H375" s="320">
        <v>94.85</v>
      </c>
      <c r="I375" s="320">
        <v>16.39</v>
      </c>
      <c r="J375" s="139">
        <v>114.73</v>
      </c>
      <c r="K375">
        <f>SUMIF($A$2:$A$429,A375,$J$2:$J$429)</f>
        <v>114.73</v>
      </c>
      <c r="L375" s="141">
        <f t="shared" si="10"/>
        <v>5.3890148410687982E-5</v>
      </c>
      <c r="M375" s="141">
        <f t="shared" si="11"/>
        <v>0.99850973283652333</v>
      </c>
    </row>
    <row r="376" spans="1:13" x14ac:dyDescent="0.25">
      <c r="A376" s="139" t="s">
        <v>152</v>
      </c>
      <c r="B376" s="139" t="s">
        <v>114</v>
      </c>
      <c r="C376" s="139" t="s">
        <v>2137</v>
      </c>
      <c r="D376" s="139" t="s">
        <v>153</v>
      </c>
      <c r="E376" s="139" t="s">
        <v>35</v>
      </c>
      <c r="F376" s="139">
        <v>1</v>
      </c>
      <c r="G376" s="139">
        <v>94.08</v>
      </c>
      <c r="H376" s="320">
        <v>94.08</v>
      </c>
      <c r="I376" s="320">
        <v>113.84</v>
      </c>
      <c r="J376" s="139">
        <v>113.84</v>
      </c>
      <c r="K376">
        <f>SUMIF($A$2:$A$429,A376,$J$2:$J$429)</f>
        <v>113.84</v>
      </c>
      <c r="L376" s="141">
        <f t="shared" si="10"/>
        <v>5.3472104027479474E-5</v>
      </c>
      <c r="M376" s="141">
        <f t="shared" si="11"/>
        <v>0.99856320494055084</v>
      </c>
    </row>
    <row r="377" spans="1:13" x14ac:dyDescent="0.25">
      <c r="A377" s="139" t="s">
        <v>706</v>
      </c>
      <c r="B377" s="139" t="s">
        <v>114</v>
      </c>
      <c r="C377" s="139" t="s">
        <v>2137</v>
      </c>
      <c r="D377" s="139" t="s">
        <v>707</v>
      </c>
      <c r="E377" s="139" t="s">
        <v>35</v>
      </c>
      <c r="F377" s="139">
        <v>2</v>
      </c>
      <c r="G377" s="139">
        <v>44.47</v>
      </c>
      <c r="H377" s="320">
        <v>88.94</v>
      </c>
      <c r="I377" s="320">
        <v>53.81</v>
      </c>
      <c r="J377" s="139">
        <v>107.62</v>
      </c>
      <c r="K377">
        <f>SUMIF($A$2:$A$429,A377,$J$2:$J$429)</f>
        <v>107.62</v>
      </c>
      <c r="L377" s="141">
        <f t="shared" si="10"/>
        <v>5.0550490472921123E-5</v>
      </c>
      <c r="M377" s="141">
        <f t="shared" si="11"/>
        <v>0.99861375543102371</v>
      </c>
    </row>
    <row r="378" spans="1:13" x14ac:dyDescent="0.25">
      <c r="A378" s="139" t="s">
        <v>704</v>
      </c>
      <c r="B378" s="139" t="s">
        <v>114</v>
      </c>
      <c r="C378" s="139" t="s">
        <v>2137</v>
      </c>
      <c r="D378" s="139" t="s">
        <v>705</v>
      </c>
      <c r="E378" s="139" t="s">
        <v>35</v>
      </c>
      <c r="F378" s="139">
        <v>3</v>
      </c>
      <c r="G378" s="139">
        <v>28.85</v>
      </c>
      <c r="H378" s="320">
        <v>86.55</v>
      </c>
      <c r="I378" s="320">
        <v>34.909999999999997</v>
      </c>
      <c r="J378" s="139">
        <v>104.73</v>
      </c>
      <c r="K378">
        <f>SUMIF($A$2:$A$429,A378,$J$2:$J$429)</f>
        <v>104.73</v>
      </c>
      <c r="L378" s="141">
        <f t="shared" si="10"/>
        <v>4.9193020509468772E-5</v>
      </c>
      <c r="M378" s="141">
        <f t="shared" si="11"/>
        <v>0.99866294845153314</v>
      </c>
    </row>
    <row r="379" spans="1:13" x14ac:dyDescent="0.25">
      <c r="A379" s="139" t="s">
        <v>1954</v>
      </c>
      <c r="B379" s="139" t="s">
        <v>114</v>
      </c>
      <c r="C379" s="139" t="s">
        <v>2137</v>
      </c>
      <c r="D379" s="139" t="s">
        <v>1955</v>
      </c>
      <c r="E379" s="139" t="s">
        <v>35</v>
      </c>
      <c r="F379" s="139">
        <v>1</v>
      </c>
      <c r="G379" s="139">
        <v>82.6</v>
      </c>
      <c r="H379" s="320">
        <v>82.6</v>
      </c>
      <c r="I379" s="320">
        <v>99.95</v>
      </c>
      <c r="J379" s="139">
        <v>99.95</v>
      </c>
      <c r="K379">
        <f>SUMIF($A$2:$A$429,A379,$J$2:$J$429)</f>
        <v>99.95</v>
      </c>
      <c r="L379" s="141">
        <f t="shared" si="10"/>
        <v>4.6947793372685991E-5</v>
      </c>
      <c r="M379" s="141">
        <f t="shared" si="11"/>
        <v>0.9987098962449058</v>
      </c>
    </row>
    <row r="380" spans="1:13" x14ac:dyDescent="0.25">
      <c r="A380" s="139" t="s">
        <v>842</v>
      </c>
      <c r="B380" s="139" t="s">
        <v>114</v>
      </c>
      <c r="C380" s="139" t="s">
        <v>2137</v>
      </c>
      <c r="D380" s="139" t="s">
        <v>843</v>
      </c>
      <c r="E380" s="139" t="s">
        <v>35</v>
      </c>
      <c r="F380" s="139">
        <v>6</v>
      </c>
      <c r="G380" s="139">
        <v>13.21</v>
      </c>
      <c r="H380" s="320">
        <v>79.260000000000005</v>
      </c>
      <c r="I380" s="320">
        <v>15.98</v>
      </c>
      <c r="J380" s="139">
        <v>95.88</v>
      </c>
      <c r="K380">
        <f>SUMIF($A$2:$A$429,A380,$J$2:$J$429)</f>
        <v>95.88</v>
      </c>
      <c r="L380" s="141">
        <f t="shared" si="10"/>
        <v>4.5036062316889767E-5</v>
      </c>
      <c r="M380" s="141">
        <f t="shared" si="11"/>
        <v>0.99875493230722268</v>
      </c>
    </row>
    <row r="381" spans="1:13" x14ac:dyDescent="0.25">
      <c r="A381" s="140" t="s">
        <v>1659</v>
      </c>
      <c r="B381" s="140" t="s">
        <v>114</v>
      </c>
      <c r="C381" s="140" t="s">
        <v>2137</v>
      </c>
      <c r="D381" s="140" t="s">
        <v>1660</v>
      </c>
      <c r="E381" s="140" t="s">
        <v>1661</v>
      </c>
      <c r="F381" s="140">
        <v>48.48</v>
      </c>
      <c r="G381" s="140">
        <v>1.6</v>
      </c>
      <c r="H381" s="140">
        <v>77.569999999999993</v>
      </c>
      <c r="I381" s="140">
        <v>1.94</v>
      </c>
      <c r="J381" s="140">
        <v>94.05</v>
      </c>
      <c r="K381">
        <f>SUMIF($A$2:$A$429,A381,$J$2:$J$429)</f>
        <v>94.05</v>
      </c>
      <c r="L381" s="141">
        <f t="shared" si="10"/>
        <v>4.4176487910966659E-5</v>
      </c>
      <c r="M381" s="141">
        <f t="shared" si="11"/>
        <v>0.99879910879513367</v>
      </c>
    </row>
    <row r="382" spans="1:13" x14ac:dyDescent="0.25">
      <c r="A382" s="139" t="s">
        <v>867</v>
      </c>
      <c r="B382" s="139" t="s">
        <v>114</v>
      </c>
      <c r="C382" s="139" t="s">
        <v>2137</v>
      </c>
      <c r="D382" s="139" t="s">
        <v>868</v>
      </c>
      <c r="E382" s="139" t="s">
        <v>40</v>
      </c>
      <c r="F382" s="139">
        <v>6.9</v>
      </c>
      <c r="G382" s="139">
        <v>11.24</v>
      </c>
      <c r="H382" s="320">
        <v>77.56</v>
      </c>
      <c r="I382" s="320">
        <v>13.6</v>
      </c>
      <c r="J382" s="139">
        <v>93.84</v>
      </c>
      <c r="K382">
        <f>SUMIF($A$2:$A$429,A382,$J$2:$J$429)</f>
        <v>93.84</v>
      </c>
      <c r="L382" s="141">
        <f t="shared" si="10"/>
        <v>4.4077848225041053E-5</v>
      </c>
      <c r="M382" s="141">
        <f t="shared" si="11"/>
        <v>0.99884318664335869</v>
      </c>
    </row>
    <row r="383" spans="1:13" x14ac:dyDescent="0.25">
      <c r="A383" s="139" t="s">
        <v>199</v>
      </c>
      <c r="B383" s="139" t="s">
        <v>114</v>
      </c>
      <c r="C383" s="139" t="s">
        <v>2137</v>
      </c>
      <c r="D383" s="139" t="s">
        <v>200</v>
      </c>
      <c r="E383" s="139" t="s">
        <v>35</v>
      </c>
      <c r="F383" s="139">
        <v>2</v>
      </c>
      <c r="G383" s="139">
        <v>37.1</v>
      </c>
      <c r="H383" s="320">
        <v>74.2</v>
      </c>
      <c r="I383" s="320">
        <v>44.89</v>
      </c>
      <c r="J383" s="139">
        <v>89.78</v>
      </c>
      <c r="K383">
        <f>SUMIF($A$2:$A$429,A383,$J$2:$J$429)</f>
        <v>89.78</v>
      </c>
      <c r="L383" s="141">
        <f t="shared" si="10"/>
        <v>4.2170814297146054E-5</v>
      </c>
      <c r="M383" s="141">
        <f t="shared" si="11"/>
        <v>0.99888535745765583</v>
      </c>
    </row>
    <row r="384" spans="1:13" x14ac:dyDescent="0.25">
      <c r="A384" s="140" t="s">
        <v>1664</v>
      </c>
      <c r="B384" s="140" t="s">
        <v>114</v>
      </c>
      <c r="C384" s="140" t="s">
        <v>2137</v>
      </c>
      <c r="D384" s="140" t="s">
        <v>1665</v>
      </c>
      <c r="E384" s="140" t="s">
        <v>37</v>
      </c>
      <c r="F384" s="140">
        <v>12.5</v>
      </c>
      <c r="G384" s="140">
        <v>5.92</v>
      </c>
      <c r="H384" s="140">
        <v>74</v>
      </c>
      <c r="I384" s="140">
        <v>7.16</v>
      </c>
      <c r="J384" s="140">
        <v>89.5</v>
      </c>
      <c r="K384">
        <f>SUMIF($A$2:$A$429,A384,$J$2:$J$429)</f>
        <v>89.5</v>
      </c>
      <c r="L384" s="141">
        <f t="shared" si="10"/>
        <v>4.2039294715911914E-5</v>
      </c>
      <c r="M384" s="141">
        <f t="shared" si="11"/>
        <v>0.99892739675237174</v>
      </c>
    </row>
    <row r="385" spans="1:13" x14ac:dyDescent="0.25">
      <c r="A385" s="139" t="s">
        <v>188</v>
      </c>
      <c r="B385" s="139" t="s">
        <v>114</v>
      </c>
      <c r="C385" s="139" t="s">
        <v>2137</v>
      </c>
      <c r="D385" s="139" t="s">
        <v>189</v>
      </c>
      <c r="E385" s="139" t="s">
        <v>37</v>
      </c>
      <c r="F385" s="139">
        <v>16</v>
      </c>
      <c r="G385" s="139">
        <v>4.5999999999999996</v>
      </c>
      <c r="H385" s="320">
        <v>73.599999999999994</v>
      </c>
      <c r="I385" s="320">
        <v>5.56</v>
      </c>
      <c r="J385" s="139">
        <v>88.96</v>
      </c>
      <c r="K385">
        <f>SUMIF($A$2:$A$429,A385,$J$2:$J$429)</f>
        <v>88.96</v>
      </c>
      <c r="L385" s="141">
        <f t="shared" si="10"/>
        <v>4.1785649809246078E-5</v>
      </c>
      <c r="M385" s="141">
        <f t="shared" si="11"/>
        <v>0.99896918240218102</v>
      </c>
    </row>
    <row r="386" spans="1:13" x14ac:dyDescent="0.25">
      <c r="A386" s="139" t="s">
        <v>75</v>
      </c>
      <c r="B386" s="139" t="s">
        <v>114</v>
      </c>
      <c r="C386" s="139" t="s">
        <v>2137</v>
      </c>
      <c r="D386" s="139" t="s">
        <v>76</v>
      </c>
      <c r="E386" s="139" t="s">
        <v>35</v>
      </c>
      <c r="F386" s="139">
        <v>5</v>
      </c>
      <c r="G386" s="139">
        <v>13.82</v>
      </c>
      <c r="H386" s="320">
        <v>69.099999999999994</v>
      </c>
      <c r="I386" s="320">
        <v>16.72</v>
      </c>
      <c r="J386" s="139">
        <v>83.6</v>
      </c>
      <c r="K386">
        <f>SUMIF($A$2:$A$429,A386,$J$2:$J$429)</f>
        <v>83.6</v>
      </c>
      <c r="L386" s="141">
        <f t="shared" si="10"/>
        <v>3.9267989254192582E-5</v>
      </c>
      <c r="M386" s="141">
        <f t="shared" si="11"/>
        <v>0.99900845039143527</v>
      </c>
    </row>
    <row r="387" spans="1:13" x14ac:dyDescent="0.25">
      <c r="A387" s="139" t="s">
        <v>156</v>
      </c>
      <c r="B387" s="139" t="s">
        <v>114</v>
      </c>
      <c r="C387" s="139" t="s">
        <v>2137</v>
      </c>
      <c r="D387" s="139" t="s">
        <v>157</v>
      </c>
      <c r="E387" s="139" t="s">
        <v>40</v>
      </c>
      <c r="F387" s="139">
        <v>1.5</v>
      </c>
      <c r="G387" s="139">
        <v>46.01</v>
      </c>
      <c r="H387" s="320">
        <v>69.02</v>
      </c>
      <c r="I387" s="320">
        <v>55.67</v>
      </c>
      <c r="J387" s="139">
        <v>83.51</v>
      </c>
      <c r="K387">
        <f>SUMIF($A$2:$A$429,A387,$J$2:$J$429)</f>
        <v>83.51</v>
      </c>
      <c r="L387" s="141">
        <f t="shared" ref="L387:L429" si="12">J387/$J$430</f>
        <v>3.9225715103081613E-5</v>
      </c>
      <c r="M387" s="141">
        <f t="shared" si="11"/>
        <v>0.99904767610653833</v>
      </c>
    </row>
    <row r="388" spans="1:13" x14ac:dyDescent="0.25">
      <c r="A388" s="139" t="s">
        <v>122</v>
      </c>
      <c r="B388" s="139" t="s">
        <v>114</v>
      </c>
      <c r="C388" s="139" t="s">
        <v>2137</v>
      </c>
      <c r="D388" s="139" t="s">
        <v>568</v>
      </c>
      <c r="E388" s="139" t="s">
        <v>37</v>
      </c>
      <c r="F388" s="139">
        <v>90</v>
      </c>
      <c r="G388" s="139">
        <v>0.76</v>
      </c>
      <c r="H388" s="320">
        <v>68.400000000000006</v>
      </c>
      <c r="I388" s="320">
        <v>0.92</v>
      </c>
      <c r="J388" s="139">
        <v>82.8</v>
      </c>
      <c r="K388">
        <f>SUMIF($A$2:$A$429,A388,$J$2:$J$429)</f>
        <v>82.8</v>
      </c>
      <c r="L388" s="141">
        <f t="shared" si="12"/>
        <v>3.889221902209505E-5</v>
      </c>
      <c r="M388" s="141">
        <f t="shared" ref="M388:M429" si="13">L388+M387</f>
        <v>0.99908656832556042</v>
      </c>
    </row>
    <row r="389" spans="1:13" x14ac:dyDescent="0.25">
      <c r="A389" s="139" t="s">
        <v>725</v>
      </c>
      <c r="B389" s="139" t="s">
        <v>114</v>
      </c>
      <c r="C389" s="139" t="s">
        <v>2137</v>
      </c>
      <c r="D389" s="139" t="s">
        <v>726</v>
      </c>
      <c r="E389" s="139" t="s">
        <v>35</v>
      </c>
      <c r="F389" s="139">
        <v>1</v>
      </c>
      <c r="G389" s="139">
        <v>67.8</v>
      </c>
      <c r="H389" s="320">
        <v>67.8</v>
      </c>
      <c r="I389" s="320">
        <v>82.04</v>
      </c>
      <c r="J389" s="139">
        <v>82.04</v>
      </c>
      <c r="K389">
        <f>SUMIF($A$2:$A$429,A389,$J$2:$J$429)</f>
        <v>82.04</v>
      </c>
      <c r="L389" s="141">
        <f t="shared" si="12"/>
        <v>3.8535237301602389E-5</v>
      </c>
      <c r="M389" s="141">
        <f t="shared" si="13"/>
        <v>0.99912510356286199</v>
      </c>
    </row>
    <row r="390" spans="1:13" x14ac:dyDescent="0.25">
      <c r="A390" s="139" t="s">
        <v>902</v>
      </c>
      <c r="B390" s="139" t="s">
        <v>119</v>
      </c>
      <c r="C390" s="139" t="s">
        <v>2138</v>
      </c>
      <c r="D390" s="139" t="s">
        <v>903</v>
      </c>
      <c r="E390" s="139" t="s">
        <v>35</v>
      </c>
      <c r="F390" s="139">
        <v>1</v>
      </c>
      <c r="G390" s="139">
        <v>67.61</v>
      </c>
      <c r="H390" s="320">
        <v>67.61</v>
      </c>
      <c r="I390" s="320">
        <v>81.81</v>
      </c>
      <c r="J390" s="139">
        <v>81.81</v>
      </c>
      <c r="K390">
        <f>SUMIF($A$2:$A$429,A390,$J$2:$J$429)</f>
        <v>81.81</v>
      </c>
      <c r="L390" s="141">
        <f t="shared" si="12"/>
        <v>3.8427203359874347E-5</v>
      </c>
      <c r="M390" s="141">
        <f t="shared" si="13"/>
        <v>0.99916353076622189</v>
      </c>
    </row>
    <row r="391" spans="1:13" x14ac:dyDescent="0.25">
      <c r="A391" s="139" t="s">
        <v>800</v>
      </c>
      <c r="B391" s="139" t="s">
        <v>114</v>
      </c>
      <c r="C391" s="139" t="s">
        <v>2137</v>
      </c>
      <c r="D391" s="139" t="s">
        <v>801</v>
      </c>
      <c r="E391" s="139" t="s">
        <v>40</v>
      </c>
      <c r="F391" s="139">
        <v>3.4</v>
      </c>
      <c r="G391" s="139">
        <v>19.690000000000001</v>
      </c>
      <c r="H391" s="320">
        <v>66.95</v>
      </c>
      <c r="I391" s="320">
        <v>23.82</v>
      </c>
      <c r="J391" s="139">
        <v>80.989999999999995</v>
      </c>
      <c r="K391">
        <f>SUMIF($A$2:$A$429,A391,$J$2:$J$429)</f>
        <v>80.989999999999995</v>
      </c>
      <c r="L391" s="141">
        <f t="shared" si="12"/>
        <v>3.8042038871974371E-5</v>
      </c>
      <c r="M391" s="141">
        <f t="shared" si="13"/>
        <v>0.99920157280509381</v>
      </c>
    </row>
    <row r="392" spans="1:13" x14ac:dyDescent="0.25">
      <c r="A392" s="139" t="s">
        <v>627</v>
      </c>
      <c r="B392" s="139" t="s">
        <v>114</v>
      </c>
      <c r="C392" s="139" t="s">
        <v>2137</v>
      </c>
      <c r="D392" s="139" t="s">
        <v>628</v>
      </c>
      <c r="E392" s="139" t="s">
        <v>35</v>
      </c>
      <c r="F392" s="139">
        <v>7</v>
      </c>
      <c r="G392" s="139">
        <v>9.48</v>
      </c>
      <c r="H392" s="320">
        <v>66.36</v>
      </c>
      <c r="I392" s="320">
        <v>11.47</v>
      </c>
      <c r="J392" s="139">
        <v>80.290000000000006</v>
      </c>
      <c r="K392">
        <f>SUMIF($A$2:$A$429,A392,$J$2:$J$429)</f>
        <v>80.290000000000006</v>
      </c>
      <c r="L392" s="141">
        <f t="shared" si="12"/>
        <v>3.7713239918889032E-5</v>
      </c>
      <c r="M392" s="141">
        <f t="shared" si="13"/>
        <v>0.99923928604501266</v>
      </c>
    </row>
    <row r="393" spans="1:13" x14ac:dyDescent="0.25">
      <c r="A393" s="139" t="s">
        <v>162</v>
      </c>
      <c r="B393" s="139" t="s">
        <v>114</v>
      </c>
      <c r="C393" s="139" t="s">
        <v>2137</v>
      </c>
      <c r="D393" s="139" t="s">
        <v>163</v>
      </c>
      <c r="E393" s="139" t="s">
        <v>35</v>
      </c>
      <c r="F393" s="139">
        <v>2</v>
      </c>
      <c r="G393" s="139">
        <v>32.25</v>
      </c>
      <c r="H393" s="320">
        <v>64.5</v>
      </c>
      <c r="I393" s="320">
        <v>39.020000000000003</v>
      </c>
      <c r="J393" s="139">
        <v>78.040000000000006</v>
      </c>
      <c r="K393">
        <f>SUMIF($A$2:$A$429,A393,$J$2:$J$429)</f>
        <v>78.040000000000006</v>
      </c>
      <c r="L393" s="141">
        <f t="shared" si="12"/>
        <v>3.6656386141114705E-5</v>
      </c>
      <c r="M393" s="141">
        <f t="shared" si="13"/>
        <v>0.99927594243115381</v>
      </c>
    </row>
    <row r="394" spans="1:13" x14ac:dyDescent="0.25">
      <c r="A394" s="139" t="s">
        <v>790</v>
      </c>
      <c r="B394" s="139" t="s">
        <v>114</v>
      </c>
      <c r="C394" s="139" t="s">
        <v>2137</v>
      </c>
      <c r="D394" s="139" t="s">
        <v>791</v>
      </c>
      <c r="E394" s="139" t="s">
        <v>40</v>
      </c>
      <c r="F394" s="139">
        <v>2.4</v>
      </c>
      <c r="G394" s="139">
        <v>26.43</v>
      </c>
      <c r="H394" s="320">
        <v>63.43</v>
      </c>
      <c r="I394" s="320">
        <v>31.98</v>
      </c>
      <c r="J394" s="139">
        <v>76.75</v>
      </c>
      <c r="K394">
        <f>SUMIF($A$2:$A$429,A394,$J$2:$J$429)</f>
        <v>76.75</v>
      </c>
      <c r="L394" s="141">
        <f t="shared" si="12"/>
        <v>3.6050456641857426E-5</v>
      </c>
      <c r="M394" s="141">
        <f t="shared" si="13"/>
        <v>0.99931199288779571</v>
      </c>
    </row>
    <row r="395" spans="1:13" x14ac:dyDescent="0.25">
      <c r="A395" s="139" t="s">
        <v>625</v>
      </c>
      <c r="B395" s="139" t="s">
        <v>114</v>
      </c>
      <c r="C395" s="139" t="s">
        <v>2137</v>
      </c>
      <c r="D395" s="139" t="s">
        <v>626</v>
      </c>
      <c r="E395" s="139" t="s">
        <v>35</v>
      </c>
      <c r="F395" s="139">
        <v>3</v>
      </c>
      <c r="G395" s="139">
        <v>20.84</v>
      </c>
      <c r="H395" s="320">
        <v>62.52</v>
      </c>
      <c r="I395" s="320">
        <v>25.22</v>
      </c>
      <c r="J395" s="139">
        <v>75.66</v>
      </c>
      <c r="K395">
        <f>SUMIF($A$2:$A$429,A395,$J$2:$J$429)</f>
        <v>75.66</v>
      </c>
      <c r="L395" s="141">
        <f t="shared" si="12"/>
        <v>3.5538469700624529E-5</v>
      </c>
      <c r="M395" s="141">
        <f t="shared" si="13"/>
        <v>0.99934753135749632</v>
      </c>
    </row>
    <row r="396" spans="1:13" x14ac:dyDescent="0.25">
      <c r="A396" s="139" t="s">
        <v>147</v>
      </c>
      <c r="B396" s="139" t="s">
        <v>119</v>
      </c>
      <c r="C396" s="139" t="s">
        <v>2138</v>
      </c>
      <c r="D396" s="139" t="s">
        <v>148</v>
      </c>
      <c r="E396" s="139" t="s">
        <v>35</v>
      </c>
      <c r="F396" s="139">
        <v>1</v>
      </c>
      <c r="G396" s="139">
        <v>62.2</v>
      </c>
      <c r="H396" s="320">
        <v>62.2</v>
      </c>
      <c r="I396" s="320">
        <v>75.260000000000005</v>
      </c>
      <c r="J396" s="139">
        <v>75.260000000000005</v>
      </c>
      <c r="K396">
        <f>SUMIF($A$2:$A$429,A396,$J$2:$J$429)</f>
        <v>75.260000000000005</v>
      </c>
      <c r="L396" s="141">
        <f t="shared" si="12"/>
        <v>3.5350584584575766E-5</v>
      </c>
      <c r="M396" s="141">
        <f t="shared" si="13"/>
        <v>0.99938288194208091</v>
      </c>
    </row>
    <row r="397" spans="1:13" x14ac:dyDescent="0.25">
      <c r="A397" s="139" t="s">
        <v>139</v>
      </c>
      <c r="B397" s="139" t="s">
        <v>114</v>
      </c>
      <c r="C397" s="139" t="s">
        <v>2137</v>
      </c>
      <c r="D397" s="139" t="s">
        <v>140</v>
      </c>
      <c r="E397" s="139" t="s">
        <v>35</v>
      </c>
      <c r="F397" s="139">
        <v>1</v>
      </c>
      <c r="G397" s="139">
        <v>60.26</v>
      </c>
      <c r="H397" s="320">
        <v>60.26</v>
      </c>
      <c r="I397" s="320">
        <v>72.91</v>
      </c>
      <c r="J397" s="139">
        <v>72.91</v>
      </c>
      <c r="K397">
        <f>SUMIF($A$2:$A$429,A397,$J$2:$J$429)</f>
        <v>72.91</v>
      </c>
      <c r="L397" s="141">
        <f t="shared" si="12"/>
        <v>3.4246759527789252E-5</v>
      </c>
      <c r="M397" s="141">
        <f t="shared" si="13"/>
        <v>0.9994171287016087</v>
      </c>
    </row>
    <row r="398" spans="1:13" x14ac:dyDescent="0.25">
      <c r="A398" s="139" t="s">
        <v>164</v>
      </c>
      <c r="B398" s="139" t="s">
        <v>114</v>
      </c>
      <c r="C398" s="139" t="s">
        <v>2137</v>
      </c>
      <c r="D398" s="139" t="s">
        <v>165</v>
      </c>
      <c r="E398" s="139" t="s">
        <v>35</v>
      </c>
      <c r="F398" s="139">
        <v>1</v>
      </c>
      <c r="G398" s="139">
        <v>59.88</v>
      </c>
      <c r="H398" s="320">
        <v>59.88</v>
      </c>
      <c r="I398" s="320">
        <v>72.459999999999994</v>
      </c>
      <c r="J398" s="139">
        <v>72.459999999999994</v>
      </c>
      <c r="K398">
        <f>SUMIF($A$2:$A$429,A398,$J$2:$J$429)</f>
        <v>72.459999999999994</v>
      </c>
      <c r="L398" s="141">
        <f t="shared" si="12"/>
        <v>3.4035388772234385E-5</v>
      </c>
      <c r="M398" s="141">
        <f t="shared" si="13"/>
        <v>0.99945116409038093</v>
      </c>
    </row>
    <row r="399" spans="1:13" x14ac:dyDescent="0.25">
      <c r="A399" s="139" t="s">
        <v>700</v>
      </c>
      <c r="B399" s="139" t="s">
        <v>114</v>
      </c>
      <c r="C399" s="139" t="s">
        <v>2137</v>
      </c>
      <c r="D399" s="139" t="s">
        <v>701</v>
      </c>
      <c r="E399" s="139" t="s">
        <v>35</v>
      </c>
      <c r="F399" s="139">
        <v>3</v>
      </c>
      <c r="G399" s="139">
        <v>18.899999999999999</v>
      </c>
      <c r="H399" s="320">
        <v>56.7</v>
      </c>
      <c r="I399" s="320">
        <v>22.87</v>
      </c>
      <c r="J399" s="139">
        <v>68.61</v>
      </c>
      <c r="K399">
        <f>SUMIF($A$2:$A$429,A399,$J$2:$J$429)</f>
        <v>68.61</v>
      </c>
      <c r="L399" s="141">
        <f t="shared" si="12"/>
        <v>3.2226994530264992E-5</v>
      </c>
      <c r="M399" s="141">
        <f t="shared" si="13"/>
        <v>0.99948339108491124</v>
      </c>
    </row>
    <row r="400" spans="1:13" x14ac:dyDescent="0.25">
      <c r="A400" s="139" t="s">
        <v>637</v>
      </c>
      <c r="B400" s="139" t="s">
        <v>114</v>
      </c>
      <c r="C400" s="139" t="s">
        <v>2137</v>
      </c>
      <c r="D400" s="139" t="s">
        <v>638</v>
      </c>
      <c r="E400" s="139" t="s">
        <v>35</v>
      </c>
      <c r="F400" s="139">
        <v>2</v>
      </c>
      <c r="G400" s="139">
        <v>24.37</v>
      </c>
      <c r="H400" s="320">
        <v>48.74</v>
      </c>
      <c r="I400" s="320">
        <v>29.49</v>
      </c>
      <c r="J400" s="139">
        <v>58.98</v>
      </c>
      <c r="K400">
        <f>SUMIF($A$2:$A$429,A400,$J$2:$J$429)</f>
        <v>58.98</v>
      </c>
      <c r="L400" s="141">
        <f t="shared" si="12"/>
        <v>2.7703660361390891E-5</v>
      </c>
      <c r="M400" s="141">
        <f t="shared" si="13"/>
        <v>0.99951109474527267</v>
      </c>
    </row>
    <row r="401" spans="1:13" x14ac:dyDescent="0.25">
      <c r="A401" s="139" t="s">
        <v>60</v>
      </c>
      <c r="B401" s="139" t="s">
        <v>114</v>
      </c>
      <c r="C401" s="139" t="s">
        <v>2137</v>
      </c>
      <c r="D401" s="139" t="s">
        <v>61</v>
      </c>
      <c r="E401" s="139" t="s">
        <v>37</v>
      </c>
      <c r="F401" s="139">
        <v>16</v>
      </c>
      <c r="G401" s="139">
        <v>3.03</v>
      </c>
      <c r="H401" s="320">
        <v>48.48</v>
      </c>
      <c r="I401" s="320">
        <v>3.67</v>
      </c>
      <c r="J401" s="139">
        <v>58.72</v>
      </c>
      <c r="K401">
        <f>SUMIF($A$2:$A$429,A401,$J$2:$J$429)</f>
        <v>58.72</v>
      </c>
      <c r="L401" s="141">
        <f t="shared" si="12"/>
        <v>2.7581535035959194E-5</v>
      </c>
      <c r="M401" s="141">
        <f t="shared" si="13"/>
        <v>0.99953867628030868</v>
      </c>
    </row>
    <row r="402" spans="1:13" x14ac:dyDescent="0.25">
      <c r="A402" s="139" t="s">
        <v>88</v>
      </c>
      <c r="B402" s="139" t="s">
        <v>114</v>
      </c>
      <c r="C402" s="139" t="s">
        <v>2137</v>
      </c>
      <c r="D402" s="139" t="s">
        <v>89</v>
      </c>
      <c r="E402" s="139" t="s">
        <v>40</v>
      </c>
      <c r="F402" s="139">
        <v>1.7</v>
      </c>
      <c r="G402" s="139">
        <v>27.87</v>
      </c>
      <c r="H402" s="320">
        <v>47.38</v>
      </c>
      <c r="I402" s="320">
        <v>33.72</v>
      </c>
      <c r="J402" s="139">
        <v>57.32</v>
      </c>
      <c r="K402">
        <f>SUMIF($A$2:$A$429,A402,$J$2:$J$429)</f>
        <v>57.32</v>
      </c>
      <c r="L402" s="141">
        <f t="shared" si="12"/>
        <v>2.6923937129788503E-5</v>
      </c>
      <c r="M402" s="141">
        <f t="shared" si="13"/>
        <v>0.99956560021743845</v>
      </c>
    </row>
    <row r="403" spans="1:13" x14ac:dyDescent="0.25">
      <c r="A403" s="140" t="s">
        <v>1583</v>
      </c>
      <c r="B403" s="140" t="s">
        <v>116</v>
      </c>
      <c r="C403" s="140" t="s">
        <v>2146</v>
      </c>
      <c r="D403" s="140" t="s">
        <v>1584</v>
      </c>
      <c r="E403" s="140" t="s">
        <v>35</v>
      </c>
      <c r="F403" s="140">
        <v>1</v>
      </c>
      <c r="G403" s="140">
        <v>44.6</v>
      </c>
      <c r="H403" s="321">
        <v>44.6</v>
      </c>
      <c r="I403" s="321">
        <v>53.96</v>
      </c>
      <c r="J403" s="140">
        <v>53.96</v>
      </c>
      <c r="K403">
        <f>SUMIF($A$2:$A$429,A403,$J$2:$J$429)</f>
        <v>53.96</v>
      </c>
      <c r="L403" s="141">
        <f t="shared" si="12"/>
        <v>2.5345702154978849E-5</v>
      </c>
      <c r="M403" s="141">
        <f t="shared" si="13"/>
        <v>0.99959094591959341</v>
      </c>
    </row>
    <row r="404" spans="1:13" x14ac:dyDescent="0.25">
      <c r="A404" s="140" t="s">
        <v>1567</v>
      </c>
      <c r="B404" s="140" t="s">
        <v>116</v>
      </c>
      <c r="C404" s="140" t="s">
        <v>2146</v>
      </c>
      <c r="D404" s="140" t="s">
        <v>1568</v>
      </c>
      <c r="E404" s="140" t="s">
        <v>37</v>
      </c>
      <c r="F404" s="140">
        <v>4.3</v>
      </c>
      <c r="G404" s="140">
        <v>10.28</v>
      </c>
      <c r="H404" s="321">
        <v>44.2</v>
      </c>
      <c r="I404" s="321">
        <v>12.44</v>
      </c>
      <c r="J404" s="140">
        <v>53.49</v>
      </c>
      <c r="K404">
        <f>SUMIF($A$2:$A$429,A404,$J$2:$J$429)</f>
        <v>53.49</v>
      </c>
      <c r="L404" s="141">
        <f t="shared" si="12"/>
        <v>2.5124937143621546E-5</v>
      </c>
      <c r="M404" s="141">
        <f t="shared" si="13"/>
        <v>0.99961607085673698</v>
      </c>
    </row>
    <row r="405" spans="1:13" x14ac:dyDescent="0.25">
      <c r="A405" s="139" t="s">
        <v>645</v>
      </c>
      <c r="B405" s="139" t="s">
        <v>114</v>
      </c>
      <c r="C405" s="139" t="s">
        <v>2137</v>
      </c>
      <c r="D405" s="139" t="s">
        <v>646</v>
      </c>
      <c r="E405" s="139" t="s">
        <v>35</v>
      </c>
      <c r="F405" s="139">
        <v>1</v>
      </c>
      <c r="G405" s="139">
        <v>42.99</v>
      </c>
      <c r="H405" s="320">
        <v>42.99</v>
      </c>
      <c r="I405" s="320">
        <v>52.02</v>
      </c>
      <c r="J405" s="139">
        <v>52.02</v>
      </c>
      <c r="K405">
        <f>SUMIF($A$2:$A$429,A405,$J$2:$J$429)</f>
        <v>52.02</v>
      </c>
      <c r="L405" s="141">
        <f t="shared" si="12"/>
        <v>2.4434459342142326E-5</v>
      </c>
      <c r="M405" s="141">
        <f t="shared" si="13"/>
        <v>0.99964050531607918</v>
      </c>
    </row>
    <row r="406" spans="1:13" x14ac:dyDescent="0.25">
      <c r="A406" s="139" t="s">
        <v>618</v>
      </c>
      <c r="B406" s="139" t="s">
        <v>119</v>
      </c>
      <c r="C406" s="139" t="s">
        <v>2138</v>
      </c>
      <c r="D406" s="139" t="s">
        <v>619</v>
      </c>
      <c r="E406" s="139" t="s">
        <v>35</v>
      </c>
      <c r="F406" s="139">
        <v>1</v>
      </c>
      <c r="G406" s="139">
        <v>39.65</v>
      </c>
      <c r="H406" s="320">
        <v>39.65</v>
      </c>
      <c r="I406" s="320">
        <v>47.98</v>
      </c>
      <c r="J406" s="139">
        <v>47.98</v>
      </c>
      <c r="K406">
        <f>SUMIF($A$2:$A$429,A406,$J$2:$J$429)</f>
        <v>47.98</v>
      </c>
      <c r="L406" s="141">
        <f t="shared" si="12"/>
        <v>2.2536819670049763E-5</v>
      </c>
      <c r="M406" s="141">
        <f t="shared" si="13"/>
        <v>0.99966304213574919</v>
      </c>
    </row>
    <row r="407" spans="1:13" x14ac:dyDescent="0.25">
      <c r="A407" s="139" t="s">
        <v>150</v>
      </c>
      <c r="B407" s="139" t="s">
        <v>114</v>
      </c>
      <c r="C407" s="139" t="s">
        <v>2137</v>
      </c>
      <c r="D407" s="139" t="s">
        <v>151</v>
      </c>
      <c r="E407" s="139" t="s">
        <v>35</v>
      </c>
      <c r="F407" s="139">
        <v>2</v>
      </c>
      <c r="G407" s="139">
        <v>19.48</v>
      </c>
      <c r="H407" s="320">
        <v>38.96</v>
      </c>
      <c r="I407" s="320">
        <v>23.57</v>
      </c>
      <c r="J407" s="139">
        <v>47.14</v>
      </c>
      <c r="K407">
        <f>SUMIF($A$2:$A$429,A407,$J$2:$J$429)</f>
        <v>47.14</v>
      </c>
      <c r="L407" s="141">
        <f t="shared" si="12"/>
        <v>2.2142260926347351E-5</v>
      </c>
      <c r="M407" s="141">
        <f t="shared" si="13"/>
        <v>0.99968518439667553</v>
      </c>
    </row>
    <row r="408" spans="1:13" x14ac:dyDescent="0.25">
      <c r="A408" s="139" t="s">
        <v>201</v>
      </c>
      <c r="B408" s="139" t="s">
        <v>114</v>
      </c>
      <c r="C408" s="139" t="s">
        <v>2137</v>
      </c>
      <c r="D408" s="139" t="s">
        <v>202</v>
      </c>
      <c r="E408" s="139" t="s">
        <v>35</v>
      </c>
      <c r="F408" s="139">
        <v>2</v>
      </c>
      <c r="G408" s="139">
        <v>19.05</v>
      </c>
      <c r="H408" s="320">
        <v>38.1</v>
      </c>
      <c r="I408" s="320">
        <v>23.05</v>
      </c>
      <c r="J408" s="139">
        <v>46.1</v>
      </c>
      <c r="K408">
        <f>SUMIF($A$2:$A$429,A408,$J$2:$J$429)</f>
        <v>46.1</v>
      </c>
      <c r="L408" s="141">
        <f t="shared" si="12"/>
        <v>2.1653759624620551E-5</v>
      </c>
      <c r="M408" s="141">
        <f t="shared" si="13"/>
        <v>0.99970683815630013</v>
      </c>
    </row>
    <row r="409" spans="1:13" x14ac:dyDescent="0.25">
      <c r="A409" s="139" t="s">
        <v>653</v>
      </c>
      <c r="B409" s="139" t="s">
        <v>114</v>
      </c>
      <c r="C409" s="139" t="s">
        <v>2137</v>
      </c>
      <c r="D409" s="139" t="s">
        <v>654</v>
      </c>
      <c r="E409" s="139" t="s">
        <v>35</v>
      </c>
      <c r="F409" s="139">
        <v>1</v>
      </c>
      <c r="G409" s="139">
        <v>37.83</v>
      </c>
      <c r="H409" s="320">
        <v>37.83</v>
      </c>
      <c r="I409" s="320">
        <v>45.78</v>
      </c>
      <c r="J409" s="139">
        <v>45.78</v>
      </c>
      <c r="K409">
        <f>SUMIF($A$2:$A$429,A409,$J$2:$J$429)</f>
        <v>45.78</v>
      </c>
      <c r="L409" s="141">
        <f t="shared" si="12"/>
        <v>2.1503451531781539E-5</v>
      </c>
      <c r="M409" s="141">
        <f t="shared" si="13"/>
        <v>0.99972834160783186</v>
      </c>
    </row>
    <row r="410" spans="1:13" x14ac:dyDescent="0.25">
      <c r="A410" s="139" t="s">
        <v>698</v>
      </c>
      <c r="B410" s="139" t="s">
        <v>114</v>
      </c>
      <c r="C410" s="139" t="s">
        <v>2137</v>
      </c>
      <c r="D410" s="139" t="s">
        <v>699</v>
      </c>
      <c r="E410" s="139" t="s">
        <v>35</v>
      </c>
      <c r="F410" s="139">
        <v>2</v>
      </c>
      <c r="G410" s="139">
        <v>18.03</v>
      </c>
      <c r="H410" s="320">
        <v>36.06</v>
      </c>
      <c r="I410" s="320">
        <v>21.82</v>
      </c>
      <c r="J410" s="139">
        <v>43.64</v>
      </c>
      <c r="K410">
        <f>SUMIF($A$2:$A$429,A410,$J$2:$J$429)</f>
        <v>43.64</v>
      </c>
      <c r="L410" s="141">
        <f t="shared" si="12"/>
        <v>2.0498266160920627E-5</v>
      </c>
      <c r="M410" s="141">
        <f t="shared" si="13"/>
        <v>0.99974883987399277</v>
      </c>
    </row>
    <row r="411" spans="1:13" x14ac:dyDescent="0.25">
      <c r="A411" s="139" t="s">
        <v>65</v>
      </c>
      <c r="B411" s="139" t="s">
        <v>114</v>
      </c>
      <c r="C411" s="139" t="s">
        <v>2137</v>
      </c>
      <c r="D411" s="139" t="s">
        <v>66</v>
      </c>
      <c r="E411" s="139" t="s">
        <v>35</v>
      </c>
      <c r="F411" s="139">
        <v>1</v>
      </c>
      <c r="G411" s="139">
        <v>35.65</v>
      </c>
      <c r="H411" s="320">
        <v>35.65</v>
      </c>
      <c r="I411" s="320">
        <v>43.14</v>
      </c>
      <c r="J411" s="139">
        <v>43.14</v>
      </c>
      <c r="K411">
        <f>SUMIF($A$2:$A$429,A411,$J$2:$J$429)</f>
        <v>43.14</v>
      </c>
      <c r="L411" s="141">
        <f t="shared" si="12"/>
        <v>2.0263409765859667E-5</v>
      </c>
      <c r="M411" s="141">
        <f t="shared" si="13"/>
        <v>0.99976910328375868</v>
      </c>
    </row>
    <row r="412" spans="1:13" x14ac:dyDescent="0.25">
      <c r="A412" s="139" t="s">
        <v>145</v>
      </c>
      <c r="B412" s="139" t="s">
        <v>114</v>
      </c>
      <c r="C412" s="139" t="s">
        <v>2137</v>
      </c>
      <c r="D412" s="139" t="s">
        <v>146</v>
      </c>
      <c r="E412" s="139" t="s">
        <v>35</v>
      </c>
      <c r="F412" s="139">
        <v>2</v>
      </c>
      <c r="G412" s="139">
        <v>17.350000000000001</v>
      </c>
      <c r="H412" s="320">
        <v>34.700000000000003</v>
      </c>
      <c r="I412" s="320">
        <v>20.99</v>
      </c>
      <c r="J412" s="139">
        <v>41.98</v>
      </c>
      <c r="K412">
        <f>SUMIF($A$2:$A$429,A412,$J$2:$J$429)</f>
        <v>41.98</v>
      </c>
      <c r="L412" s="141">
        <f t="shared" si="12"/>
        <v>1.9718542929318237E-5</v>
      </c>
      <c r="M412" s="141">
        <f t="shared" si="13"/>
        <v>0.99978882182668805</v>
      </c>
    </row>
    <row r="413" spans="1:13" x14ac:dyDescent="0.25">
      <c r="A413" s="139" t="s">
        <v>141</v>
      </c>
      <c r="B413" s="139" t="s">
        <v>114</v>
      </c>
      <c r="C413" s="139" t="s">
        <v>2137</v>
      </c>
      <c r="D413" s="139" t="s">
        <v>142</v>
      </c>
      <c r="E413" s="139" t="s">
        <v>35</v>
      </c>
      <c r="F413" s="139">
        <v>1</v>
      </c>
      <c r="G413" s="139">
        <v>33.659999999999997</v>
      </c>
      <c r="H413" s="320">
        <v>33.659999999999997</v>
      </c>
      <c r="I413" s="320">
        <v>40.729999999999997</v>
      </c>
      <c r="J413" s="139">
        <v>40.729999999999997</v>
      </c>
      <c r="K413">
        <f>SUMIF($A$2:$A$429,A413,$J$2:$J$429)</f>
        <v>40.729999999999997</v>
      </c>
      <c r="L413" s="141">
        <f t="shared" si="12"/>
        <v>1.9131401941665837E-5</v>
      </c>
      <c r="M413" s="141">
        <f t="shared" si="13"/>
        <v>0.9998079532286297</v>
      </c>
    </row>
    <row r="414" spans="1:13" x14ac:dyDescent="0.25">
      <c r="A414" s="139" t="s">
        <v>660</v>
      </c>
      <c r="B414" s="139" t="s">
        <v>114</v>
      </c>
      <c r="C414" s="139" t="s">
        <v>2137</v>
      </c>
      <c r="D414" s="139" t="s">
        <v>661</v>
      </c>
      <c r="E414" s="139" t="s">
        <v>35</v>
      </c>
      <c r="F414" s="139">
        <v>1</v>
      </c>
      <c r="G414" s="139">
        <v>33.119999999999997</v>
      </c>
      <c r="H414" s="320">
        <v>33.119999999999997</v>
      </c>
      <c r="I414" s="320">
        <v>40.08</v>
      </c>
      <c r="J414" s="139">
        <v>40.08</v>
      </c>
      <c r="K414">
        <f>SUMIF($A$2:$A$429,A414,$J$2:$J$429)</f>
        <v>40.08</v>
      </c>
      <c r="L414" s="141">
        <f t="shared" si="12"/>
        <v>1.8826088628086589E-5</v>
      </c>
      <c r="M414" s="141">
        <f t="shared" si="13"/>
        <v>0.99982677931725783</v>
      </c>
    </row>
    <row r="415" spans="1:13" x14ac:dyDescent="0.25">
      <c r="A415" s="139" t="s">
        <v>655</v>
      </c>
      <c r="B415" s="139" t="s">
        <v>119</v>
      </c>
      <c r="C415" s="139" t="s">
        <v>2138</v>
      </c>
      <c r="D415" s="139" t="s">
        <v>656</v>
      </c>
      <c r="E415" s="139" t="s">
        <v>35</v>
      </c>
      <c r="F415" s="139">
        <v>2</v>
      </c>
      <c r="G415" s="139">
        <v>14.91</v>
      </c>
      <c r="H415" s="320">
        <v>29.82</v>
      </c>
      <c r="I415" s="320">
        <v>18.04</v>
      </c>
      <c r="J415" s="139">
        <v>36.08</v>
      </c>
      <c r="K415">
        <f>SUMIF($A$2:$A$429,A415,$J$2:$J$429)</f>
        <v>36.08</v>
      </c>
      <c r="L415" s="141">
        <f t="shared" si="12"/>
        <v>1.6947237467598905E-5</v>
      </c>
      <c r="M415" s="141">
        <f t="shared" si="13"/>
        <v>0.99984372655472542</v>
      </c>
    </row>
    <row r="416" spans="1:13" x14ac:dyDescent="0.25">
      <c r="A416" s="139" t="s">
        <v>641</v>
      </c>
      <c r="B416" s="139" t="s">
        <v>114</v>
      </c>
      <c r="C416" s="139" t="s">
        <v>2137</v>
      </c>
      <c r="D416" s="139" t="s">
        <v>642</v>
      </c>
      <c r="E416" s="139" t="s">
        <v>35</v>
      </c>
      <c r="F416" s="139">
        <v>1</v>
      </c>
      <c r="G416" s="139">
        <v>28.24</v>
      </c>
      <c r="H416" s="320">
        <v>28.24</v>
      </c>
      <c r="I416" s="320">
        <v>34.17</v>
      </c>
      <c r="J416" s="139">
        <v>34.17</v>
      </c>
      <c r="K416">
        <f>SUMIF($A$2:$A$429,A416,$J$2:$J$429)</f>
        <v>34.17</v>
      </c>
      <c r="L416" s="141">
        <f t="shared" si="12"/>
        <v>1.6050086038466035E-5</v>
      </c>
      <c r="M416" s="141">
        <f t="shared" si="13"/>
        <v>0.99985977664076386</v>
      </c>
    </row>
    <row r="417" spans="1:13" x14ac:dyDescent="0.25">
      <c r="A417" s="139" t="s">
        <v>623</v>
      </c>
      <c r="B417" s="139" t="s">
        <v>114</v>
      </c>
      <c r="C417" s="139" t="s">
        <v>2137</v>
      </c>
      <c r="D417" s="139" t="s">
        <v>624</v>
      </c>
      <c r="E417" s="139" t="s">
        <v>35</v>
      </c>
      <c r="F417" s="139">
        <v>2</v>
      </c>
      <c r="G417" s="139">
        <v>12.91</v>
      </c>
      <c r="H417" s="320">
        <v>25.82</v>
      </c>
      <c r="I417" s="320">
        <v>15.62</v>
      </c>
      <c r="J417" s="139">
        <v>31.24</v>
      </c>
      <c r="K417">
        <f>SUMIF($A$2:$A$429,A417,$J$2:$J$429)</f>
        <v>31.24</v>
      </c>
      <c r="L417" s="141">
        <f t="shared" si="12"/>
        <v>1.4673827563408807E-5</v>
      </c>
      <c r="M417" s="141">
        <f t="shared" si="13"/>
        <v>0.99987445046832724</v>
      </c>
    </row>
    <row r="418" spans="1:13" x14ac:dyDescent="0.25">
      <c r="A418" s="139" t="s">
        <v>581</v>
      </c>
      <c r="B418" s="139" t="s">
        <v>116</v>
      </c>
      <c r="C418" s="139" t="s">
        <v>2146</v>
      </c>
      <c r="D418" s="139" t="s">
        <v>582</v>
      </c>
      <c r="E418" s="139" t="s">
        <v>37</v>
      </c>
      <c r="F418" s="139">
        <v>0.15</v>
      </c>
      <c r="G418" s="139">
        <v>167.88</v>
      </c>
      <c r="H418" s="320">
        <v>25.18</v>
      </c>
      <c r="I418" s="320">
        <v>203.14</v>
      </c>
      <c r="J418" s="139">
        <v>30.47</v>
      </c>
      <c r="K418">
        <f>SUMIF($A$2:$A$429,A418,$J$2:$J$429)</f>
        <v>30.47</v>
      </c>
      <c r="L418" s="141">
        <f t="shared" si="12"/>
        <v>1.4312148715014928E-5</v>
      </c>
      <c r="M418" s="141">
        <f t="shared" si="13"/>
        <v>0.99988876261704229</v>
      </c>
    </row>
    <row r="419" spans="1:13" x14ac:dyDescent="0.25">
      <c r="A419" s="139" t="s">
        <v>798</v>
      </c>
      <c r="B419" s="139" t="s">
        <v>114</v>
      </c>
      <c r="C419" s="139" t="s">
        <v>2137</v>
      </c>
      <c r="D419" s="139" t="s">
        <v>799</v>
      </c>
      <c r="E419" s="139" t="s">
        <v>35</v>
      </c>
      <c r="F419" s="139">
        <v>1</v>
      </c>
      <c r="G419" s="139">
        <v>24.17</v>
      </c>
      <c r="H419" s="320">
        <v>24.17</v>
      </c>
      <c r="I419" s="320">
        <v>29.25</v>
      </c>
      <c r="J419" s="139">
        <v>29.25</v>
      </c>
      <c r="K419">
        <f>SUMIF($A$2:$A$429,A419,$J$2:$J$429)</f>
        <v>29.25</v>
      </c>
      <c r="L419" s="141">
        <f t="shared" si="12"/>
        <v>1.3739099111066185E-5</v>
      </c>
      <c r="M419" s="141">
        <f t="shared" si="13"/>
        <v>0.99990250171615336</v>
      </c>
    </row>
    <row r="420" spans="1:13" x14ac:dyDescent="0.25">
      <c r="A420" s="139" t="s">
        <v>2069</v>
      </c>
      <c r="B420" s="139" t="s">
        <v>114</v>
      </c>
      <c r="C420" s="139" t="s">
        <v>2137</v>
      </c>
      <c r="D420" s="139" t="s">
        <v>2070</v>
      </c>
      <c r="E420" s="139" t="s">
        <v>40</v>
      </c>
      <c r="F420" s="139">
        <v>6.41</v>
      </c>
      <c r="G420" s="139">
        <v>3.72</v>
      </c>
      <c r="H420" s="320">
        <v>23.85</v>
      </c>
      <c r="I420" s="320">
        <v>4.5</v>
      </c>
      <c r="J420" s="139">
        <v>28.85</v>
      </c>
      <c r="K420">
        <f>SUMIF($A$2:$A$429,A420,$J$2:$J$429)</f>
        <v>28.85</v>
      </c>
      <c r="L420" s="141">
        <f t="shared" si="12"/>
        <v>1.3551213995017418E-5</v>
      </c>
      <c r="M420" s="141">
        <f t="shared" si="13"/>
        <v>0.9999160529301484</v>
      </c>
    </row>
    <row r="421" spans="1:13" x14ac:dyDescent="0.25">
      <c r="A421" s="139" t="s">
        <v>649</v>
      </c>
      <c r="B421" s="139" t="s">
        <v>114</v>
      </c>
      <c r="C421" s="139" t="s">
        <v>2137</v>
      </c>
      <c r="D421" s="139" t="s">
        <v>650</v>
      </c>
      <c r="E421" s="139" t="s">
        <v>35</v>
      </c>
      <c r="F421" s="139">
        <v>2</v>
      </c>
      <c r="G421" s="139">
        <v>11.63</v>
      </c>
      <c r="H421" s="320">
        <v>23.26</v>
      </c>
      <c r="I421" s="320">
        <v>14.07</v>
      </c>
      <c r="J421" s="139">
        <v>28.14</v>
      </c>
      <c r="K421">
        <f>SUMIF($A$2:$A$429,A421,$J$2:$J$429)</f>
        <v>28.14</v>
      </c>
      <c r="L421" s="141">
        <f t="shared" si="12"/>
        <v>1.3217717914030853E-5</v>
      </c>
      <c r="M421" s="141">
        <f t="shared" si="13"/>
        <v>0.99992927064806247</v>
      </c>
    </row>
    <row r="422" spans="1:13" x14ac:dyDescent="0.25">
      <c r="A422" s="139" t="s">
        <v>631</v>
      </c>
      <c r="B422" s="139" t="s">
        <v>114</v>
      </c>
      <c r="C422" s="139" t="s">
        <v>2137</v>
      </c>
      <c r="D422" s="139" t="s">
        <v>632</v>
      </c>
      <c r="E422" s="139" t="s">
        <v>35</v>
      </c>
      <c r="F422" s="139">
        <v>1</v>
      </c>
      <c r="G422" s="139">
        <v>19.79</v>
      </c>
      <c r="H422" s="320">
        <v>19.79</v>
      </c>
      <c r="I422" s="320">
        <v>23.95</v>
      </c>
      <c r="J422" s="139">
        <v>23.95</v>
      </c>
      <c r="K422">
        <f>SUMIF($A$2:$A$429,A422,$J$2:$J$429)</f>
        <v>23.95</v>
      </c>
      <c r="L422" s="141">
        <f t="shared" si="12"/>
        <v>1.1249621323420004E-5</v>
      </c>
      <c r="M422" s="141">
        <f t="shared" si="13"/>
        <v>0.99994052026938585</v>
      </c>
    </row>
    <row r="423" spans="1:13" x14ac:dyDescent="0.25">
      <c r="A423" s="140" t="s">
        <v>1585</v>
      </c>
      <c r="B423" s="140" t="s">
        <v>116</v>
      </c>
      <c r="C423" s="140" t="s">
        <v>2146</v>
      </c>
      <c r="D423" s="140" t="s">
        <v>1586</v>
      </c>
      <c r="E423" s="140" t="s">
        <v>40</v>
      </c>
      <c r="F423" s="140">
        <v>4</v>
      </c>
      <c r="G423" s="140">
        <v>4.67</v>
      </c>
      <c r="H423" s="321">
        <v>18.68</v>
      </c>
      <c r="I423" s="321">
        <v>5.65</v>
      </c>
      <c r="J423" s="140">
        <v>22.6</v>
      </c>
      <c r="K423">
        <f>SUMIF($A$2:$A$429,A423,$J$2:$J$429)</f>
        <v>22.6</v>
      </c>
      <c r="L423" s="141">
        <f t="shared" si="12"/>
        <v>1.0615509056755412E-5</v>
      </c>
      <c r="M423" s="141">
        <f t="shared" si="13"/>
        <v>0.99995113577844263</v>
      </c>
    </row>
    <row r="424" spans="1:13" x14ac:dyDescent="0.25">
      <c r="A424" s="139" t="s">
        <v>708</v>
      </c>
      <c r="B424" s="139" t="s">
        <v>119</v>
      </c>
      <c r="C424" s="139" t="s">
        <v>2138</v>
      </c>
      <c r="D424" s="139" t="s">
        <v>709</v>
      </c>
      <c r="E424" s="139" t="s">
        <v>35</v>
      </c>
      <c r="F424" s="139">
        <v>1</v>
      </c>
      <c r="G424" s="139">
        <v>16.690000000000001</v>
      </c>
      <c r="H424" s="320">
        <v>16.690000000000001</v>
      </c>
      <c r="I424" s="320">
        <v>20.190000000000001</v>
      </c>
      <c r="J424" s="139">
        <v>20.190000000000001</v>
      </c>
      <c r="K424">
        <f>SUMIF($A$2:$A$429,A424,$J$2:$J$429)</f>
        <v>20.190000000000001</v>
      </c>
      <c r="L424" s="141">
        <f t="shared" si="12"/>
        <v>9.4835012325615821E-6</v>
      </c>
      <c r="M424" s="141">
        <f t="shared" si="13"/>
        <v>0.99996061927967517</v>
      </c>
    </row>
    <row r="425" spans="1:13" x14ac:dyDescent="0.25">
      <c r="A425" s="139" t="s">
        <v>792</v>
      </c>
      <c r="B425" s="139" t="s">
        <v>114</v>
      </c>
      <c r="C425" s="139" t="s">
        <v>2137</v>
      </c>
      <c r="D425" s="139" t="s">
        <v>793</v>
      </c>
      <c r="E425" s="139" t="s">
        <v>35</v>
      </c>
      <c r="F425" s="139">
        <v>2</v>
      </c>
      <c r="G425" s="139">
        <v>7.93</v>
      </c>
      <c r="H425" s="320">
        <v>15.86</v>
      </c>
      <c r="I425" s="320">
        <v>9.6</v>
      </c>
      <c r="J425" s="139">
        <v>19.2</v>
      </c>
      <c r="K425">
        <f>SUMIF($A$2:$A$429,A425,$J$2:$J$429)</f>
        <v>19.2</v>
      </c>
      <c r="L425" s="141">
        <f t="shared" si="12"/>
        <v>9.0184855703408809E-6</v>
      </c>
      <c r="M425" s="141">
        <f t="shared" si="13"/>
        <v>0.9999696377652455</v>
      </c>
    </row>
    <row r="426" spans="1:13" x14ac:dyDescent="0.25">
      <c r="A426" s="139" t="s">
        <v>794</v>
      </c>
      <c r="B426" s="139" t="s">
        <v>114</v>
      </c>
      <c r="C426" s="139" t="s">
        <v>2137</v>
      </c>
      <c r="D426" s="139" t="s">
        <v>795</v>
      </c>
      <c r="E426" s="139" t="s">
        <v>35</v>
      </c>
      <c r="F426" s="139">
        <v>1</v>
      </c>
      <c r="G426" s="139">
        <v>14.53</v>
      </c>
      <c r="H426" s="320">
        <v>14.53</v>
      </c>
      <c r="I426" s="320">
        <v>17.579999999999998</v>
      </c>
      <c r="J426" s="139">
        <v>17.579999999999998</v>
      </c>
      <c r="K426">
        <f>SUMIF($A$2:$A$429,A426,$J$2:$J$429)</f>
        <v>17.579999999999998</v>
      </c>
      <c r="L426" s="141">
        <f t="shared" si="12"/>
        <v>8.2575508503433674E-6</v>
      </c>
      <c r="M426" s="141">
        <f t="shared" si="13"/>
        <v>0.99997789531609582</v>
      </c>
    </row>
    <row r="427" spans="1:13" x14ac:dyDescent="0.25">
      <c r="A427" s="139" t="s">
        <v>796</v>
      </c>
      <c r="B427" s="139" t="s">
        <v>114</v>
      </c>
      <c r="C427" s="139" t="s">
        <v>2137</v>
      </c>
      <c r="D427" s="139" t="s">
        <v>797</v>
      </c>
      <c r="E427" s="139" t="s">
        <v>35</v>
      </c>
      <c r="F427" s="139">
        <v>1</v>
      </c>
      <c r="G427" s="139">
        <v>13.13</v>
      </c>
      <c r="H427" s="320">
        <v>13.13</v>
      </c>
      <c r="I427" s="320">
        <v>15.89</v>
      </c>
      <c r="J427" s="139">
        <v>15.89</v>
      </c>
      <c r="K427">
        <f>SUMIF($A$2:$A$429,A427,$J$2:$J$429)</f>
        <v>15.89</v>
      </c>
      <c r="L427" s="141">
        <f t="shared" si="12"/>
        <v>7.4637362350373224E-6</v>
      </c>
      <c r="M427" s="141">
        <f t="shared" si="13"/>
        <v>0.99998535905233088</v>
      </c>
    </row>
    <row r="428" spans="1:13" x14ac:dyDescent="0.25">
      <c r="A428" s="139" t="s">
        <v>168</v>
      </c>
      <c r="B428" s="139" t="s">
        <v>114</v>
      </c>
      <c r="C428" s="139" t="s">
        <v>2137</v>
      </c>
      <c r="D428" s="139" t="s">
        <v>169</v>
      </c>
      <c r="E428" s="139" t="s">
        <v>35</v>
      </c>
      <c r="F428" s="139">
        <v>1</v>
      </c>
      <c r="G428" s="139">
        <v>13.02</v>
      </c>
      <c r="H428" s="320">
        <v>13.02</v>
      </c>
      <c r="I428" s="320">
        <v>15.75</v>
      </c>
      <c r="J428" s="139">
        <v>15.75</v>
      </c>
      <c r="K428">
        <f>SUMIF($A$2:$A$429,A428,$J$2:$J$429)</f>
        <v>15.75</v>
      </c>
      <c r="L428" s="141">
        <f t="shared" si="12"/>
        <v>7.3979764444202535E-6</v>
      </c>
      <c r="M428" s="141">
        <f t="shared" si="13"/>
        <v>0.99999275702877533</v>
      </c>
    </row>
    <row r="429" spans="1:13" x14ac:dyDescent="0.25">
      <c r="A429" s="140" t="s">
        <v>1640</v>
      </c>
      <c r="B429" s="140" t="s">
        <v>114</v>
      </c>
      <c r="C429" s="140" t="s">
        <v>2137</v>
      </c>
      <c r="D429" s="140" t="s">
        <v>1641</v>
      </c>
      <c r="E429" s="140" t="s">
        <v>35</v>
      </c>
      <c r="F429" s="140">
        <v>1</v>
      </c>
      <c r="G429" s="140">
        <v>12.74</v>
      </c>
      <c r="H429" s="140">
        <v>12.74</v>
      </c>
      <c r="I429" s="140">
        <v>15.42</v>
      </c>
      <c r="J429" s="140">
        <v>15.42</v>
      </c>
      <c r="K429">
        <f>SUMIF($A$2:$A$429,A429,$J$2:$J$429)</f>
        <v>15.42</v>
      </c>
      <c r="L429" s="141">
        <f t="shared" si="12"/>
        <v>7.2429712236800195E-6</v>
      </c>
      <c r="M429" s="141">
        <f t="shared" si="13"/>
        <v>0.999999999999999</v>
      </c>
    </row>
    <row r="430" spans="1:13" x14ac:dyDescent="0.25">
      <c r="J430">
        <f>SUM(J2:J429)</f>
        <v>2128960.5500000017</v>
      </c>
    </row>
    <row r="432" spans="1:13" x14ac:dyDescent="0.25">
      <c r="J432">
        <v>2128960.5499999998</v>
      </c>
    </row>
  </sheetData>
  <sortState xmlns:xlrd2="http://schemas.microsoft.com/office/spreadsheetml/2017/richdata2" ref="A2:K429">
    <sortCondition descending="1" ref="K2:K429"/>
  </sortState>
  <conditionalFormatting sqref="F1">
    <cfRule type="cellIs" dxfId="2" priority="2" operator="equal">
      <formula>0</formula>
    </cfRule>
  </conditionalFormatting>
  <conditionalFormatting sqref="J1:M1">
    <cfRule type="cellIs" dxfId="1" priority="1" operator="equal">
      <formula>0</formula>
    </cfRule>
  </conditionalFormatting>
  <pageMargins left="0.511811024" right="0.511811024" top="0.78740157499999996" bottom="0.78740157499999996" header="0.31496062000000002" footer="0.3149606200000000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AC6038-804F-4801-BF6B-F1F43C3CF000}">
  <dimension ref="A1:I334"/>
  <sheetViews>
    <sheetView workbookViewId="0">
      <selection activeCell="I4" sqref="I4"/>
    </sheetView>
  </sheetViews>
  <sheetFormatPr defaultRowHeight="15" x14ac:dyDescent="0.25"/>
  <cols>
    <col min="1" max="1" width="20.28515625" customWidth="1"/>
    <col min="2" max="2" width="13.7109375" customWidth="1"/>
    <col min="4" max="4" width="67" customWidth="1"/>
    <col min="6" max="6" width="13.42578125" customWidth="1"/>
    <col min="7" max="7" width="13.85546875" customWidth="1"/>
  </cols>
  <sheetData>
    <row r="1" spans="1:9" ht="51" x14ac:dyDescent="0.25">
      <c r="A1" s="156" t="s">
        <v>0</v>
      </c>
      <c r="B1" s="90" t="s">
        <v>105</v>
      </c>
      <c r="C1" s="90" t="s">
        <v>106</v>
      </c>
      <c r="D1" s="90" t="s">
        <v>1</v>
      </c>
      <c r="E1" s="90" t="s">
        <v>107</v>
      </c>
      <c r="F1" s="322" t="s">
        <v>2165</v>
      </c>
      <c r="G1" s="322" t="s">
        <v>2166</v>
      </c>
      <c r="H1" s="322" t="s">
        <v>2164</v>
      </c>
    </row>
    <row r="2" spans="1:9" x14ac:dyDescent="0.25">
      <c r="A2" s="319" t="s">
        <v>780</v>
      </c>
      <c r="B2" s="319" t="s">
        <v>115</v>
      </c>
      <c r="C2" s="319" t="s">
        <v>2137</v>
      </c>
      <c r="D2" s="319" t="s">
        <v>781</v>
      </c>
      <c r="E2" s="319" t="s">
        <v>35</v>
      </c>
      <c r="F2" s="319">
        <v>1</v>
      </c>
      <c r="G2" s="319">
        <v>417000.77</v>
      </c>
      <c r="H2" s="323">
        <v>0.19587059515968941</v>
      </c>
    </row>
    <row r="3" spans="1:9" x14ac:dyDescent="0.25">
      <c r="A3" s="319" t="s">
        <v>440</v>
      </c>
      <c r="B3" s="319" t="s">
        <v>116</v>
      </c>
      <c r="C3" s="319" t="s">
        <v>2146</v>
      </c>
      <c r="D3" s="319" t="s">
        <v>441</v>
      </c>
      <c r="E3" s="319" t="s">
        <v>39</v>
      </c>
      <c r="F3" s="319">
        <v>4747.97</v>
      </c>
      <c r="G3" s="319">
        <v>164991.96</v>
      </c>
      <c r="H3" s="323">
        <v>0.21822673510789087</v>
      </c>
      <c r="I3">
        <f>F3/2</f>
        <v>2373.9850000000001</v>
      </c>
    </row>
    <row r="4" spans="1:9" x14ac:dyDescent="0.25">
      <c r="A4" s="319" t="s">
        <v>1602</v>
      </c>
      <c r="B4" s="319" t="s">
        <v>116</v>
      </c>
      <c r="C4" s="319" t="s">
        <v>2146</v>
      </c>
      <c r="D4" s="319" t="s">
        <v>1603</v>
      </c>
      <c r="E4" s="319" t="s">
        <v>37</v>
      </c>
      <c r="F4" s="319">
        <v>117.5</v>
      </c>
      <c r="G4" s="319">
        <v>117581.08</v>
      </c>
      <c r="H4" s="323">
        <v>0.32859876619132256</v>
      </c>
      <c r="I4">
        <f>F4/2</f>
        <v>58.75</v>
      </c>
    </row>
    <row r="5" spans="1:9" x14ac:dyDescent="0.25">
      <c r="A5" s="319" t="s">
        <v>554</v>
      </c>
      <c r="B5" s="319" t="s">
        <v>116</v>
      </c>
      <c r="C5" s="319" t="s">
        <v>2146</v>
      </c>
      <c r="D5" s="319" t="s">
        <v>555</v>
      </c>
      <c r="E5" s="319" t="s">
        <v>37</v>
      </c>
      <c r="F5" s="319">
        <v>62.58</v>
      </c>
      <c r="G5" s="319">
        <v>74810.010000000009</v>
      </c>
      <c r="H5" s="323">
        <v>0.33310206710969797</v>
      </c>
    </row>
    <row r="6" spans="1:9" x14ac:dyDescent="0.25">
      <c r="A6" s="319" t="s">
        <v>771</v>
      </c>
      <c r="B6" s="319" t="s">
        <v>174</v>
      </c>
      <c r="C6" s="319" t="s">
        <v>2146</v>
      </c>
      <c r="D6" s="319" t="s">
        <v>772</v>
      </c>
      <c r="E6" s="319" t="s">
        <v>773</v>
      </c>
      <c r="F6" s="319">
        <v>1</v>
      </c>
      <c r="G6" s="319">
        <v>52671.99</v>
      </c>
      <c r="H6" s="323">
        <v>0.38847869210164526</v>
      </c>
    </row>
    <row r="7" spans="1:9" x14ac:dyDescent="0.25">
      <c r="A7" s="319" t="s">
        <v>611</v>
      </c>
      <c r="B7" s="319" t="s">
        <v>115</v>
      </c>
      <c r="C7" s="319" t="s">
        <v>2137</v>
      </c>
      <c r="D7" s="319" t="s">
        <v>612</v>
      </c>
      <c r="E7" s="319" t="s">
        <v>35</v>
      </c>
      <c r="F7" s="319">
        <v>1</v>
      </c>
      <c r="G7" s="319">
        <v>48400</v>
      </c>
      <c r="H7" s="323">
        <v>0.41121279114354625</v>
      </c>
    </row>
    <row r="8" spans="1:9" x14ac:dyDescent="0.25">
      <c r="A8" s="319" t="s">
        <v>520</v>
      </c>
      <c r="B8" s="319" t="s">
        <v>114</v>
      </c>
      <c r="C8" s="319" t="s">
        <v>2137</v>
      </c>
      <c r="D8" s="319" t="s">
        <v>521</v>
      </c>
      <c r="E8" s="319" t="s">
        <v>37</v>
      </c>
      <c r="F8" s="319">
        <v>2406</v>
      </c>
      <c r="G8" s="319">
        <v>45064.38</v>
      </c>
      <c r="H8" s="323">
        <v>0.41128317290801814</v>
      </c>
    </row>
    <row r="9" spans="1:9" x14ac:dyDescent="0.25">
      <c r="A9" s="319" t="s">
        <v>443</v>
      </c>
      <c r="B9" s="319" t="s">
        <v>116</v>
      </c>
      <c r="C9" s="319" t="s">
        <v>2146</v>
      </c>
      <c r="D9" s="319" t="s">
        <v>444</v>
      </c>
      <c r="E9" s="319" t="s">
        <v>37</v>
      </c>
      <c r="F9" s="319">
        <v>237.39999999999998</v>
      </c>
      <c r="G9" s="319">
        <v>43797.93</v>
      </c>
      <c r="H9" s="323">
        <v>0.43831440183332632</v>
      </c>
    </row>
    <row r="10" spans="1:9" x14ac:dyDescent="0.25">
      <c r="A10" s="319" t="s">
        <v>481</v>
      </c>
      <c r="B10" s="319" t="s">
        <v>114</v>
      </c>
      <c r="C10" s="319" t="s">
        <v>2137</v>
      </c>
      <c r="D10" s="319" t="s">
        <v>482</v>
      </c>
      <c r="E10" s="319" t="s">
        <v>37</v>
      </c>
      <c r="F10" s="319">
        <v>268.3</v>
      </c>
      <c r="G10" s="319">
        <v>34565.090000000004</v>
      </c>
      <c r="H10" s="323">
        <v>0.45829586179978737</v>
      </c>
    </row>
    <row r="11" spans="1:9" x14ac:dyDescent="0.25">
      <c r="A11" s="319" t="s">
        <v>769</v>
      </c>
      <c r="B11" s="319" t="s">
        <v>114</v>
      </c>
      <c r="C11" s="319" t="s">
        <v>2137</v>
      </c>
      <c r="D11" s="319" t="s">
        <v>770</v>
      </c>
      <c r="E11" s="319" t="s">
        <v>40</v>
      </c>
      <c r="F11" s="319">
        <v>245</v>
      </c>
      <c r="G11" s="319">
        <v>34346.550000000003</v>
      </c>
      <c r="H11" s="323">
        <v>0.47083444547622044</v>
      </c>
    </row>
    <row r="12" spans="1:9" x14ac:dyDescent="0.25">
      <c r="A12" s="319" t="s">
        <v>433</v>
      </c>
      <c r="B12" s="319" t="s">
        <v>116</v>
      </c>
      <c r="C12" s="319" t="s">
        <v>2146</v>
      </c>
      <c r="D12" s="319" t="s">
        <v>434</v>
      </c>
      <c r="E12" s="319" t="s">
        <v>37</v>
      </c>
      <c r="F12" s="319">
        <v>18.72</v>
      </c>
      <c r="G12" s="319">
        <v>30189.93</v>
      </c>
      <c r="H12" s="323">
        <v>0.49009354823413676</v>
      </c>
    </row>
    <row r="13" spans="1:9" x14ac:dyDescent="0.25">
      <c r="A13" s="319" t="s">
        <v>524</v>
      </c>
      <c r="B13" s="319" t="s">
        <v>114</v>
      </c>
      <c r="C13" s="319" t="s">
        <v>2137</v>
      </c>
      <c r="D13" s="319" t="s">
        <v>525</v>
      </c>
      <c r="E13" s="319" t="s">
        <v>37</v>
      </c>
      <c r="F13" s="319">
        <v>1047.4000000000001</v>
      </c>
      <c r="G13" s="319">
        <v>28813.97</v>
      </c>
      <c r="H13" s="323">
        <v>0.4996607663772818</v>
      </c>
    </row>
    <row r="14" spans="1:9" x14ac:dyDescent="0.25">
      <c r="A14" s="319" t="s">
        <v>579</v>
      </c>
      <c r="B14" s="319" t="s">
        <v>114</v>
      </c>
      <c r="C14" s="319" t="s">
        <v>2137</v>
      </c>
      <c r="D14" s="319" t="s">
        <v>580</v>
      </c>
      <c r="E14" s="319" t="s">
        <v>37</v>
      </c>
      <c r="F14" s="319">
        <v>229</v>
      </c>
      <c r="G14" s="319">
        <v>28556.3</v>
      </c>
      <c r="H14" s="323">
        <v>0.52644937925223623</v>
      </c>
    </row>
    <row r="15" spans="1:9" x14ac:dyDescent="0.25">
      <c r="A15" s="319" t="s">
        <v>51</v>
      </c>
      <c r="B15" s="319" t="s">
        <v>114</v>
      </c>
      <c r="C15" s="319" t="s">
        <v>2137</v>
      </c>
      <c r="D15" s="319" t="s">
        <v>422</v>
      </c>
      <c r="E15" s="319" t="s">
        <v>37</v>
      </c>
      <c r="F15" s="319">
        <v>240.64999999999998</v>
      </c>
      <c r="G15" s="319">
        <v>28059.79</v>
      </c>
      <c r="H15" s="323">
        <v>0.53229536827255886</v>
      </c>
    </row>
    <row r="16" spans="1:9" x14ac:dyDescent="0.25">
      <c r="A16" s="319" t="s">
        <v>1667</v>
      </c>
      <c r="B16" s="319" t="s">
        <v>116</v>
      </c>
      <c r="C16" s="319" t="s">
        <v>2146</v>
      </c>
      <c r="D16" s="319" t="s">
        <v>1668</v>
      </c>
      <c r="E16" s="319" t="s">
        <v>35</v>
      </c>
      <c r="F16" s="319">
        <v>82</v>
      </c>
      <c r="G16" s="319">
        <v>26857.46</v>
      </c>
      <c r="H16" s="323">
        <v>0.5522447139755593</v>
      </c>
    </row>
    <row r="17" spans="1:8" x14ac:dyDescent="0.25">
      <c r="A17" s="319" t="s">
        <v>1571</v>
      </c>
      <c r="B17" s="319" t="s">
        <v>116</v>
      </c>
      <c r="C17" s="319" t="s">
        <v>2146</v>
      </c>
      <c r="D17" s="319" t="s">
        <v>1572</v>
      </c>
      <c r="E17" s="319" t="s">
        <v>37</v>
      </c>
      <c r="F17" s="319">
        <v>2606.87</v>
      </c>
      <c r="G17" s="319">
        <v>25755.88</v>
      </c>
      <c r="H17" s="323">
        <v>0.56434258023240469</v>
      </c>
    </row>
    <row r="18" spans="1:8" x14ac:dyDescent="0.25">
      <c r="A18" s="319" t="s">
        <v>549</v>
      </c>
      <c r="B18" s="319" t="s">
        <v>116</v>
      </c>
      <c r="C18" s="319" t="s">
        <v>2146</v>
      </c>
      <c r="D18" s="319" t="s">
        <v>550</v>
      </c>
      <c r="E18" s="319" t="s">
        <v>37</v>
      </c>
      <c r="F18" s="319">
        <v>840.43000000000006</v>
      </c>
      <c r="G18" s="319">
        <v>22178.949999999997</v>
      </c>
      <c r="H18" s="323">
        <v>0.56734333569497064</v>
      </c>
    </row>
    <row r="19" spans="1:8" x14ac:dyDescent="0.25">
      <c r="A19" s="319" t="s">
        <v>543</v>
      </c>
      <c r="B19" s="319" t="s">
        <v>114</v>
      </c>
      <c r="C19" s="319" t="s">
        <v>2137</v>
      </c>
      <c r="D19" s="319" t="s">
        <v>544</v>
      </c>
      <c r="E19" s="319" t="s">
        <v>37</v>
      </c>
      <c r="F19" s="319">
        <v>157.65</v>
      </c>
      <c r="G19" s="319">
        <v>21522.379999999997</v>
      </c>
      <c r="H19" s="323">
        <v>0.57529512230745627</v>
      </c>
    </row>
    <row r="20" spans="1:8" x14ac:dyDescent="0.25">
      <c r="A20" s="319" t="s">
        <v>510</v>
      </c>
      <c r="B20" s="319" t="s">
        <v>114</v>
      </c>
      <c r="C20" s="319" t="s">
        <v>2137</v>
      </c>
      <c r="D20" s="319" t="s">
        <v>511</v>
      </c>
      <c r="E20" s="319" t="s">
        <v>37</v>
      </c>
      <c r="F20" s="319">
        <v>540.08000000000004</v>
      </c>
      <c r="G20" s="319">
        <v>20841.690000000002</v>
      </c>
      <c r="H20" s="323">
        <v>0.58770042497969222</v>
      </c>
    </row>
    <row r="21" spans="1:8" x14ac:dyDescent="0.25">
      <c r="A21" s="319" t="s">
        <v>465</v>
      </c>
      <c r="B21" s="319" t="s">
        <v>114</v>
      </c>
      <c r="C21" s="319" t="s">
        <v>2137</v>
      </c>
      <c r="D21" s="319" t="s">
        <v>466</v>
      </c>
      <c r="E21" s="319" t="s">
        <v>37</v>
      </c>
      <c r="F21" s="319">
        <v>338.8</v>
      </c>
      <c r="G21" s="319">
        <v>19521.66</v>
      </c>
      <c r="H21" s="323">
        <v>0.59487578104723426</v>
      </c>
    </row>
    <row r="22" spans="1:8" x14ac:dyDescent="0.25">
      <c r="A22" s="319" t="s">
        <v>1973</v>
      </c>
      <c r="B22" s="319" t="s">
        <v>118</v>
      </c>
      <c r="C22" s="319" t="s">
        <v>1956</v>
      </c>
      <c r="D22" s="319" t="s">
        <v>1974</v>
      </c>
      <c r="E22" s="319" t="s">
        <v>40</v>
      </c>
      <c r="F22" s="319">
        <v>12.3</v>
      </c>
      <c r="G22" s="319">
        <v>18826.5</v>
      </c>
      <c r="H22" s="323">
        <v>0.61267188346914148</v>
      </c>
    </row>
    <row r="23" spans="1:8" x14ac:dyDescent="0.25">
      <c r="A23" s="319" t="s">
        <v>782</v>
      </c>
      <c r="B23" s="319" t="s">
        <v>116</v>
      </c>
      <c r="C23" s="319" t="s">
        <v>2146</v>
      </c>
      <c r="D23" s="319" t="s">
        <v>783</v>
      </c>
      <c r="E23" s="319" t="s">
        <v>35</v>
      </c>
      <c r="F23" s="319">
        <v>4</v>
      </c>
      <c r="G23" s="319">
        <v>18605.080000000002</v>
      </c>
      <c r="H23" s="323">
        <v>0.62141092750638305</v>
      </c>
    </row>
    <row r="24" spans="1:8" x14ac:dyDescent="0.25">
      <c r="A24" s="319" t="s">
        <v>2014</v>
      </c>
      <c r="B24" s="319" t="s">
        <v>116</v>
      </c>
      <c r="C24" s="319" t="s">
        <v>2146</v>
      </c>
      <c r="D24" s="319" t="s">
        <v>2015</v>
      </c>
      <c r="E24" s="319" t="s">
        <v>37</v>
      </c>
      <c r="F24" s="319">
        <v>8.4</v>
      </c>
      <c r="G24" s="319">
        <v>16981.78</v>
      </c>
      <c r="H24" s="323">
        <v>0.62938748677141965</v>
      </c>
    </row>
    <row r="25" spans="1:8" x14ac:dyDescent="0.25">
      <c r="A25" s="319" t="s">
        <v>486</v>
      </c>
      <c r="B25" s="319" t="s">
        <v>114</v>
      </c>
      <c r="C25" s="319" t="s">
        <v>2137</v>
      </c>
      <c r="D25" s="319" t="s">
        <v>487</v>
      </c>
      <c r="E25" s="319" t="s">
        <v>37</v>
      </c>
      <c r="F25" s="319">
        <v>125.5</v>
      </c>
      <c r="G25" s="319">
        <v>16731.66</v>
      </c>
      <c r="H25" s="323">
        <v>0.63251859223037232</v>
      </c>
    </row>
    <row r="26" spans="1:8" x14ac:dyDescent="0.25">
      <c r="A26" s="319" t="s">
        <v>52</v>
      </c>
      <c r="B26" s="319" t="s">
        <v>114</v>
      </c>
      <c r="C26" s="319" t="s">
        <v>2137</v>
      </c>
      <c r="D26" s="319" t="s">
        <v>53</v>
      </c>
      <c r="E26" s="319" t="s">
        <v>37</v>
      </c>
      <c r="F26" s="319">
        <v>28.8</v>
      </c>
      <c r="G26" s="319">
        <v>16534.37</v>
      </c>
      <c r="H26" s="323">
        <v>0.64048256319263375</v>
      </c>
    </row>
    <row r="27" spans="1:8" x14ac:dyDescent="0.25">
      <c r="A27" s="319" t="s">
        <v>460</v>
      </c>
      <c r="B27" s="319" t="s">
        <v>114</v>
      </c>
      <c r="C27" s="319" t="s">
        <v>2137</v>
      </c>
      <c r="D27" s="319" t="s">
        <v>461</v>
      </c>
      <c r="E27" s="319" t="s">
        <v>37</v>
      </c>
      <c r="F27" s="319">
        <v>98.850000000000009</v>
      </c>
      <c r="G27" s="319">
        <v>15751.74</v>
      </c>
      <c r="H27" s="323">
        <v>0.64553989974121373</v>
      </c>
    </row>
    <row r="28" spans="1:8" x14ac:dyDescent="0.25">
      <c r="A28" s="319" t="s">
        <v>516</v>
      </c>
      <c r="B28" s="319" t="s">
        <v>114</v>
      </c>
      <c r="C28" s="319" t="s">
        <v>2137</v>
      </c>
      <c r="D28" s="319" t="s">
        <v>517</v>
      </c>
      <c r="E28" s="319" t="s">
        <v>37</v>
      </c>
      <c r="F28" s="319">
        <v>2406</v>
      </c>
      <c r="G28" s="319">
        <v>15350.27</v>
      </c>
      <c r="H28" s="323">
        <v>0.65243573442448199</v>
      </c>
    </row>
    <row r="29" spans="1:8" x14ac:dyDescent="0.25">
      <c r="A29" s="319" t="s">
        <v>49</v>
      </c>
      <c r="B29" s="319" t="s">
        <v>116</v>
      </c>
      <c r="C29" s="319" t="s">
        <v>2146</v>
      </c>
      <c r="D29" s="319" t="s">
        <v>50</v>
      </c>
      <c r="E29" s="319" t="s">
        <v>38</v>
      </c>
      <c r="F29" s="319">
        <v>108</v>
      </c>
      <c r="G29" s="319">
        <v>15317.640000000001</v>
      </c>
      <c r="H29" s="323">
        <v>0.6609543657349588</v>
      </c>
    </row>
    <row r="30" spans="1:8" x14ac:dyDescent="0.25">
      <c r="A30" s="319" t="s">
        <v>1962</v>
      </c>
      <c r="B30" s="319" t="s">
        <v>116</v>
      </c>
      <c r="C30" s="319" t="s">
        <v>2146</v>
      </c>
      <c r="D30" s="319" t="s">
        <v>1964</v>
      </c>
      <c r="E30" s="319" t="s">
        <v>56</v>
      </c>
      <c r="F30" s="319">
        <v>8</v>
      </c>
      <c r="G30" s="319">
        <v>15132.88</v>
      </c>
      <c r="H30" s="323">
        <v>0.67392497714436228</v>
      </c>
    </row>
    <row r="31" spans="1:8" x14ac:dyDescent="0.25">
      <c r="A31" s="319" t="s">
        <v>877</v>
      </c>
      <c r="B31" s="319" t="s">
        <v>114</v>
      </c>
      <c r="C31" s="319" t="s">
        <v>2137</v>
      </c>
      <c r="D31" s="319" t="s">
        <v>878</v>
      </c>
      <c r="E31" s="319" t="s">
        <v>40</v>
      </c>
      <c r="F31" s="319">
        <v>111.1</v>
      </c>
      <c r="G31" s="319">
        <v>14681.87</v>
      </c>
      <c r="H31" s="323">
        <v>0.68082123926626958</v>
      </c>
    </row>
    <row r="32" spans="1:8" x14ac:dyDescent="0.25">
      <c r="A32" s="319" t="s">
        <v>475</v>
      </c>
      <c r="B32" s="319" t="s">
        <v>116</v>
      </c>
      <c r="C32" s="319" t="s">
        <v>2146</v>
      </c>
      <c r="D32" s="319" t="s">
        <v>476</v>
      </c>
      <c r="E32" s="319" t="s">
        <v>37</v>
      </c>
      <c r="F32" s="319">
        <v>109.9</v>
      </c>
      <c r="G32" s="319">
        <v>14524.380000000001</v>
      </c>
      <c r="H32" s="323">
        <v>0.68242903796408949</v>
      </c>
    </row>
    <row r="33" spans="1:8" x14ac:dyDescent="0.25">
      <c r="A33" s="319" t="s">
        <v>518</v>
      </c>
      <c r="B33" s="319" t="s">
        <v>114</v>
      </c>
      <c r="C33" s="319" t="s">
        <v>2137</v>
      </c>
      <c r="D33" s="319" t="s">
        <v>519</v>
      </c>
      <c r="E33" s="319" t="s">
        <v>37</v>
      </c>
      <c r="F33" s="319">
        <v>627.52</v>
      </c>
      <c r="G33" s="319">
        <v>14075.279999999999</v>
      </c>
      <c r="H33" s="323">
        <v>0.6884389708395483</v>
      </c>
    </row>
    <row r="34" spans="1:8" x14ac:dyDescent="0.25">
      <c r="A34" s="319" t="s">
        <v>429</v>
      </c>
      <c r="B34" s="319" t="s">
        <v>114</v>
      </c>
      <c r="C34" s="319" t="s">
        <v>2137</v>
      </c>
      <c r="D34" s="319" t="s">
        <v>430</v>
      </c>
      <c r="E34" s="319" t="s">
        <v>35</v>
      </c>
      <c r="F34" s="319">
        <v>7</v>
      </c>
      <c r="G34" s="319">
        <v>12606.650000000001</v>
      </c>
      <c r="H34" s="323">
        <v>0.69510079461077789</v>
      </c>
    </row>
    <row r="35" spans="1:8" x14ac:dyDescent="0.25">
      <c r="A35" s="319" t="s">
        <v>522</v>
      </c>
      <c r="B35" s="319" t="s">
        <v>114</v>
      </c>
      <c r="C35" s="319" t="s">
        <v>2137</v>
      </c>
      <c r="D35" s="319" t="s">
        <v>523</v>
      </c>
      <c r="E35" s="319" t="s">
        <v>37</v>
      </c>
      <c r="F35" s="319">
        <v>241.5</v>
      </c>
      <c r="G35" s="319">
        <v>11968.74</v>
      </c>
      <c r="H35" s="323">
        <v>0.70193393203082066</v>
      </c>
    </row>
    <row r="36" spans="1:8" x14ac:dyDescent="0.25">
      <c r="A36" s="319" t="s">
        <v>906</v>
      </c>
      <c r="B36" s="319" t="s">
        <v>114</v>
      </c>
      <c r="C36" s="319" t="s">
        <v>2137</v>
      </c>
      <c r="D36" s="319" t="s">
        <v>907</v>
      </c>
      <c r="E36" s="319" t="s">
        <v>35</v>
      </c>
      <c r="F36" s="319">
        <v>4</v>
      </c>
      <c r="G36" s="319">
        <v>11714.52</v>
      </c>
      <c r="H36" s="323">
        <v>0.71130070024078107</v>
      </c>
    </row>
    <row r="37" spans="1:8" x14ac:dyDescent="0.25">
      <c r="A37" s="319" t="s">
        <v>1674</v>
      </c>
      <c r="B37" s="319" t="s">
        <v>116</v>
      </c>
      <c r="C37" s="319" t="s">
        <v>2146</v>
      </c>
      <c r="D37" s="319" t="s">
        <v>1675</v>
      </c>
      <c r="E37" s="319" t="s">
        <v>37</v>
      </c>
      <c r="F37" s="319">
        <v>19.739999999999998</v>
      </c>
      <c r="G37" s="319">
        <v>11560.14</v>
      </c>
      <c r="H37" s="323">
        <v>0.71673064585438107</v>
      </c>
    </row>
    <row r="38" spans="1:8" x14ac:dyDescent="0.25">
      <c r="A38" s="319" t="s">
        <v>684</v>
      </c>
      <c r="B38" s="319" t="s">
        <v>116</v>
      </c>
      <c r="C38" s="319" t="s">
        <v>2146</v>
      </c>
      <c r="D38" s="319" t="s">
        <v>685</v>
      </c>
      <c r="E38" s="319" t="s">
        <v>35</v>
      </c>
      <c r="F38" s="319">
        <v>35</v>
      </c>
      <c r="G38" s="319">
        <v>11350.15</v>
      </c>
      <c r="H38" s="323">
        <v>0.72206195647918336</v>
      </c>
    </row>
    <row r="39" spans="1:8" x14ac:dyDescent="0.25">
      <c r="A39" s="319" t="s">
        <v>455</v>
      </c>
      <c r="B39" s="319" t="s">
        <v>114</v>
      </c>
      <c r="C39" s="319" t="s">
        <v>2137</v>
      </c>
      <c r="D39" s="319" t="s">
        <v>456</v>
      </c>
      <c r="E39" s="319" t="s">
        <v>38</v>
      </c>
      <c r="F39" s="319">
        <v>14.379999999999999</v>
      </c>
      <c r="G39" s="319">
        <v>11076.34</v>
      </c>
      <c r="H39" s="323">
        <v>0.72264445670446931</v>
      </c>
    </row>
    <row r="40" spans="1:8" x14ac:dyDescent="0.25">
      <c r="A40" s="319" t="s">
        <v>545</v>
      </c>
      <c r="B40" s="319" t="s">
        <v>114</v>
      </c>
      <c r="C40" s="319" t="s">
        <v>2137</v>
      </c>
      <c r="D40" s="319" t="s">
        <v>546</v>
      </c>
      <c r="E40" s="319" t="s">
        <v>37</v>
      </c>
      <c r="F40" s="319">
        <v>129.19999999999999</v>
      </c>
      <c r="G40" s="319">
        <v>10629.29</v>
      </c>
      <c r="H40" s="323">
        <v>0.72972623189283525</v>
      </c>
    </row>
    <row r="41" spans="1:8" x14ac:dyDescent="0.25">
      <c r="A41" s="319" t="s">
        <v>533</v>
      </c>
      <c r="B41" s="319" t="s">
        <v>114</v>
      </c>
      <c r="C41" s="319" t="s">
        <v>2137</v>
      </c>
      <c r="D41" s="319" t="s">
        <v>534</v>
      </c>
      <c r="E41" s="319" t="s">
        <v>37</v>
      </c>
      <c r="F41" s="319">
        <v>246.32999999999998</v>
      </c>
      <c r="G41" s="319">
        <v>10402.519999999999</v>
      </c>
      <c r="H41" s="323">
        <v>0.7325763316750975</v>
      </c>
    </row>
    <row r="42" spans="1:8" x14ac:dyDescent="0.25">
      <c r="A42" s="319" t="s">
        <v>1653</v>
      </c>
      <c r="B42" s="319" t="s">
        <v>116</v>
      </c>
      <c r="C42" s="319" t="s">
        <v>2146</v>
      </c>
      <c r="D42" s="319" t="s">
        <v>1654</v>
      </c>
      <c r="E42" s="319" t="s">
        <v>35</v>
      </c>
      <c r="F42" s="319">
        <v>1</v>
      </c>
      <c r="G42" s="319">
        <v>10111.709999999999</v>
      </c>
      <c r="H42" s="323">
        <v>0.7418931647183401</v>
      </c>
    </row>
    <row r="43" spans="1:8" x14ac:dyDescent="0.25">
      <c r="A43" s="319" t="s">
        <v>451</v>
      </c>
      <c r="B43" s="319" t="s">
        <v>114</v>
      </c>
      <c r="C43" s="319" t="s">
        <v>2137</v>
      </c>
      <c r="D43" s="319" t="s">
        <v>452</v>
      </c>
      <c r="E43" s="319" t="s">
        <v>37</v>
      </c>
      <c r="F43" s="319">
        <v>104.96</v>
      </c>
      <c r="G43" s="319">
        <v>10109.75</v>
      </c>
      <c r="H43" s="323">
        <v>0.74222117455393799</v>
      </c>
    </row>
    <row r="44" spans="1:8" x14ac:dyDescent="0.25">
      <c r="A44" s="319" t="s">
        <v>170</v>
      </c>
      <c r="B44" s="319" t="s">
        <v>117</v>
      </c>
      <c r="C44" s="319" t="s">
        <v>2137</v>
      </c>
      <c r="D44" s="319" t="s">
        <v>171</v>
      </c>
      <c r="E44" s="319" t="s">
        <v>35</v>
      </c>
      <c r="F44" s="319">
        <v>1</v>
      </c>
      <c r="G44" s="319">
        <v>10053.200000000001</v>
      </c>
      <c r="H44" s="323">
        <v>0.75136396021992879</v>
      </c>
    </row>
    <row r="45" spans="1:8" x14ac:dyDescent="0.25">
      <c r="A45" s="319" t="s">
        <v>565</v>
      </c>
      <c r="B45" s="319" t="s">
        <v>116</v>
      </c>
      <c r="C45" s="319" t="s">
        <v>2146</v>
      </c>
      <c r="D45" s="319" t="s">
        <v>566</v>
      </c>
      <c r="E45" s="319" t="s">
        <v>1940</v>
      </c>
      <c r="F45" s="319">
        <v>300</v>
      </c>
      <c r="G45" s="319">
        <v>9948</v>
      </c>
      <c r="H45" s="323">
        <v>0.75603666305606165</v>
      </c>
    </row>
    <row r="46" spans="1:8" x14ac:dyDescent="0.25">
      <c r="A46" s="319" t="s">
        <v>1963</v>
      </c>
      <c r="B46" s="319" t="s">
        <v>116</v>
      </c>
      <c r="C46" s="319" t="s">
        <v>2146</v>
      </c>
      <c r="D46" s="319" t="s">
        <v>1965</v>
      </c>
      <c r="E46" s="319" t="s">
        <v>56</v>
      </c>
      <c r="F46" s="319">
        <v>8</v>
      </c>
      <c r="G46" s="319">
        <v>9866.32</v>
      </c>
      <c r="H46" s="323">
        <v>0.76067099975149732</v>
      </c>
    </row>
    <row r="47" spans="1:8" x14ac:dyDescent="0.25">
      <c r="A47" s="319" t="s">
        <v>536</v>
      </c>
      <c r="B47" s="319" t="s">
        <v>118</v>
      </c>
      <c r="C47" s="319" t="s">
        <v>1956</v>
      </c>
      <c r="D47" s="319" t="s">
        <v>537</v>
      </c>
      <c r="E47" s="319" t="s">
        <v>40</v>
      </c>
      <c r="F47" s="319">
        <v>379.82</v>
      </c>
      <c r="G47" s="319">
        <v>9795.56</v>
      </c>
      <c r="H47" s="323">
        <v>0.7616679745427869</v>
      </c>
    </row>
    <row r="48" spans="1:8" x14ac:dyDescent="0.25">
      <c r="A48" s="319" t="s">
        <v>716</v>
      </c>
      <c r="B48" s="319" t="s">
        <v>114</v>
      </c>
      <c r="C48" s="319" t="s">
        <v>2137</v>
      </c>
      <c r="D48" s="319" t="s">
        <v>717</v>
      </c>
      <c r="E48" s="319" t="s">
        <v>40</v>
      </c>
      <c r="F48" s="319">
        <v>125</v>
      </c>
      <c r="G48" s="319">
        <v>9768.75</v>
      </c>
      <c r="H48" s="323">
        <v>0.76986060638840759</v>
      </c>
    </row>
    <row r="49" spans="1:8" x14ac:dyDescent="0.25">
      <c r="A49" s="319" t="s">
        <v>778</v>
      </c>
      <c r="B49" s="319" t="s">
        <v>116</v>
      </c>
      <c r="C49" s="319" t="s">
        <v>2146</v>
      </c>
      <c r="D49" s="319" t="s">
        <v>779</v>
      </c>
      <c r="E49" s="319" t="s">
        <v>38</v>
      </c>
      <c r="F49" s="319">
        <v>6.9</v>
      </c>
      <c r="G49" s="319">
        <v>9656.76</v>
      </c>
      <c r="H49" s="323">
        <v>0.77439651007154531</v>
      </c>
    </row>
    <row r="50" spans="1:8" x14ac:dyDescent="0.25">
      <c r="A50" s="319" t="s">
        <v>183</v>
      </c>
      <c r="B50" s="319" t="s">
        <v>114</v>
      </c>
      <c r="C50" s="319" t="s">
        <v>2137</v>
      </c>
      <c r="D50" s="319" t="s">
        <v>184</v>
      </c>
      <c r="E50" s="319" t="s">
        <v>39</v>
      </c>
      <c r="F50" s="319">
        <v>808.8</v>
      </c>
      <c r="G50" s="319">
        <v>8929.15</v>
      </c>
      <c r="H50" s="323">
        <v>0.7752381367517579</v>
      </c>
    </row>
    <row r="51" spans="1:8" x14ac:dyDescent="0.25">
      <c r="A51" s="319" t="s">
        <v>1845</v>
      </c>
      <c r="B51" s="319" t="s">
        <v>114</v>
      </c>
      <c r="C51" s="319" t="s">
        <v>2137</v>
      </c>
      <c r="D51" s="319" t="s">
        <v>1988</v>
      </c>
      <c r="E51" s="319" t="s">
        <v>37</v>
      </c>
      <c r="F51" s="319">
        <v>11.879999999999999</v>
      </c>
      <c r="G51" s="319">
        <v>8741.18</v>
      </c>
      <c r="H51" s="323">
        <v>0.77991778664005662</v>
      </c>
    </row>
    <row r="52" spans="1:8" x14ac:dyDescent="0.25">
      <c r="A52" s="319" t="s">
        <v>823</v>
      </c>
      <c r="B52" s="319" t="s">
        <v>118</v>
      </c>
      <c r="C52" s="319" t="s">
        <v>1956</v>
      </c>
      <c r="D52" s="319" t="s">
        <v>824</v>
      </c>
      <c r="E52" s="319" t="s">
        <v>35</v>
      </c>
      <c r="F52" s="319">
        <v>32</v>
      </c>
      <c r="G52" s="319">
        <v>8717.76</v>
      </c>
      <c r="H52" s="323">
        <v>0.78679133345143371</v>
      </c>
    </row>
    <row r="53" spans="1:8" x14ac:dyDescent="0.25">
      <c r="A53" s="319" t="s">
        <v>1587</v>
      </c>
      <c r="B53" s="319" t="s">
        <v>116</v>
      </c>
      <c r="C53" s="319" t="s">
        <v>2146</v>
      </c>
      <c r="D53" s="319" t="s">
        <v>1588</v>
      </c>
      <c r="E53" s="319" t="s">
        <v>35</v>
      </c>
      <c r="F53" s="319">
        <v>9</v>
      </c>
      <c r="G53" s="319">
        <v>8624.43</v>
      </c>
      <c r="H53" s="323">
        <v>0.7908423385299449</v>
      </c>
    </row>
    <row r="54" spans="1:8" x14ac:dyDescent="0.25">
      <c r="A54" s="319" t="s">
        <v>502</v>
      </c>
      <c r="B54" s="319" t="s">
        <v>118</v>
      </c>
      <c r="C54" s="319" t="s">
        <v>1956</v>
      </c>
      <c r="D54" s="319" t="s">
        <v>503</v>
      </c>
      <c r="E54" s="319" t="s">
        <v>40</v>
      </c>
      <c r="F54" s="319">
        <v>62.61</v>
      </c>
      <c r="G54" s="319">
        <v>8560.0399999999991</v>
      </c>
      <c r="H54" s="323">
        <v>0.79266616283706981</v>
      </c>
    </row>
    <row r="55" spans="1:8" x14ac:dyDescent="0.25">
      <c r="A55" s="319" t="s">
        <v>869</v>
      </c>
      <c r="B55" s="319" t="s">
        <v>114</v>
      </c>
      <c r="C55" s="319" t="s">
        <v>2137</v>
      </c>
      <c r="D55" s="319" t="s">
        <v>870</v>
      </c>
      <c r="E55" s="319" t="s">
        <v>40</v>
      </c>
      <c r="F55" s="319">
        <v>341.9</v>
      </c>
      <c r="G55" s="319">
        <v>7894.47</v>
      </c>
      <c r="H55" s="323">
        <v>0.79857123233213401</v>
      </c>
    </row>
    <row r="56" spans="1:8" x14ac:dyDescent="0.25">
      <c r="A56" s="319" t="s">
        <v>493</v>
      </c>
      <c r="B56" s="319" t="s">
        <v>116</v>
      </c>
      <c r="C56" s="319" t="s">
        <v>2146</v>
      </c>
      <c r="D56" s="319" t="s">
        <v>494</v>
      </c>
      <c r="E56" s="319" t="s">
        <v>40</v>
      </c>
      <c r="F56" s="319">
        <v>101.5</v>
      </c>
      <c r="G56" s="319">
        <v>7425.74</v>
      </c>
      <c r="H56" s="323">
        <v>0.8002894417184</v>
      </c>
    </row>
    <row r="57" spans="1:8" x14ac:dyDescent="0.25">
      <c r="A57" s="319" t="s">
        <v>674</v>
      </c>
      <c r="B57" s="319" t="s">
        <v>116</v>
      </c>
      <c r="C57" s="319" t="s">
        <v>2146</v>
      </c>
      <c r="D57" s="319" t="s">
        <v>675</v>
      </c>
      <c r="E57" s="319" t="s">
        <v>35</v>
      </c>
      <c r="F57" s="319">
        <v>1</v>
      </c>
      <c r="G57" s="319">
        <v>7359.87</v>
      </c>
      <c r="H57" s="323">
        <v>0.80551622245888854</v>
      </c>
    </row>
    <row r="58" spans="1:8" x14ac:dyDescent="0.25">
      <c r="A58" s="319" t="s">
        <v>811</v>
      </c>
      <c r="B58" s="319" t="s">
        <v>116</v>
      </c>
      <c r="C58" s="319" t="s">
        <v>2146</v>
      </c>
      <c r="D58" s="319" t="s">
        <v>812</v>
      </c>
      <c r="E58" s="319" t="s">
        <v>40</v>
      </c>
      <c r="F58" s="319">
        <v>66.099999999999994</v>
      </c>
      <c r="G58" s="319">
        <v>7341.07</v>
      </c>
      <c r="H58" s="323">
        <v>0.8071594609867232</v>
      </c>
    </row>
    <row r="59" spans="1:8" x14ac:dyDescent="0.25">
      <c r="A59" s="319" t="s">
        <v>604</v>
      </c>
      <c r="B59" s="319" t="s">
        <v>114</v>
      </c>
      <c r="C59" s="319" t="s">
        <v>2137</v>
      </c>
      <c r="D59" s="319" t="s">
        <v>605</v>
      </c>
      <c r="E59" s="319" t="s">
        <v>37</v>
      </c>
      <c r="F59" s="319">
        <v>75.5</v>
      </c>
      <c r="G59" s="319">
        <v>7300.85</v>
      </c>
      <c r="H59" s="323">
        <v>0.81239371955483053</v>
      </c>
    </row>
    <row r="60" spans="1:8" x14ac:dyDescent="0.25">
      <c r="A60" s="319" t="s">
        <v>457</v>
      </c>
      <c r="B60" s="319" t="s">
        <v>114</v>
      </c>
      <c r="C60" s="319" t="s">
        <v>2137</v>
      </c>
      <c r="D60" s="319" t="s">
        <v>458</v>
      </c>
      <c r="E60" s="319" t="s">
        <v>39</v>
      </c>
      <c r="F60" s="319">
        <v>606.9</v>
      </c>
      <c r="G60" s="319">
        <v>7282.8</v>
      </c>
      <c r="H60" s="323">
        <v>0.81581454386273045</v>
      </c>
    </row>
    <row r="61" spans="1:8" x14ac:dyDescent="0.25">
      <c r="A61" s="319" t="s">
        <v>1998</v>
      </c>
      <c r="B61" s="319" t="s">
        <v>114</v>
      </c>
      <c r="C61" s="319" t="s">
        <v>2137</v>
      </c>
      <c r="D61" s="319" t="s">
        <v>2011</v>
      </c>
      <c r="E61" s="319" t="s">
        <v>40</v>
      </c>
      <c r="F61" s="319">
        <v>49.8</v>
      </c>
      <c r="G61" s="319">
        <v>7014.83</v>
      </c>
      <c r="H61" s="323">
        <v>0.81910949923426135</v>
      </c>
    </row>
    <row r="62" spans="1:8" x14ac:dyDescent="0.25">
      <c r="A62" s="319" t="s">
        <v>1577</v>
      </c>
      <c r="B62" s="319" t="s">
        <v>116</v>
      </c>
      <c r="C62" s="319" t="s">
        <v>2146</v>
      </c>
      <c r="D62" s="319" t="s">
        <v>1578</v>
      </c>
      <c r="E62" s="319" t="s">
        <v>37</v>
      </c>
      <c r="F62" s="319">
        <v>122.8</v>
      </c>
      <c r="G62" s="319">
        <v>6972.58</v>
      </c>
      <c r="H62" s="323">
        <v>0.82238460924040968</v>
      </c>
    </row>
    <row r="63" spans="1:8" x14ac:dyDescent="0.25">
      <c r="A63" s="319" t="s">
        <v>91</v>
      </c>
      <c r="B63" s="319" t="s">
        <v>114</v>
      </c>
      <c r="C63" s="319" t="s">
        <v>2137</v>
      </c>
      <c r="D63" s="319" t="s">
        <v>92</v>
      </c>
      <c r="E63" s="319" t="s">
        <v>40</v>
      </c>
      <c r="F63" s="319">
        <v>90</v>
      </c>
      <c r="G63" s="319">
        <v>6768.9</v>
      </c>
      <c r="H63" s="323">
        <v>0.82556404814546591</v>
      </c>
    </row>
    <row r="64" spans="1:8" x14ac:dyDescent="0.25">
      <c r="A64" s="319" t="s">
        <v>875</v>
      </c>
      <c r="B64" s="319" t="s">
        <v>114</v>
      </c>
      <c r="C64" s="319" t="s">
        <v>2137</v>
      </c>
      <c r="D64" s="319" t="s">
        <v>876</v>
      </c>
      <c r="E64" s="319" t="s">
        <v>40</v>
      </c>
      <c r="F64" s="319">
        <v>89.6</v>
      </c>
      <c r="G64" s="319">
        <v>6654.59</v>
      </c>
      <c r="H64" s="323">
        <v>0.82868979418148336</v>
      </c>
    </row>
    <row r="65" spans="1:8" x14ac:dyDescent="0.25">
      <c r="A65" s="319" t="s">
        <v>1853</v>
      </c>
      <c r="B65" s="319" t="s">
        <v>174</v>
      </c>
      <c r="C65" s="319" t="s">
        <v>2146</v>
      </c>
      <c r="D65" s="319" t="s">
        <v>1854</v>
      </c>
      <c r="E65" s="319" t="s">
        <v>40</v>
      </c>
      <c r="F65" s="319">
        <v>60</v>
      </c>
      <c r="G65" s="319">
        <v>6630</v>
      </c>
      <c r="H65" s="323">
        <v>0.83180398997999172</v>
      </c>
    </row>
    <row r="66" spans="1:8" x14ac:dyDescent="0.25">
      <c r="A66" s="319" t="s">
        <v>722</v>
      </c>
      <c r="B66" s="319" t="s">
        <v>117</v>
      </c>
      <c r="C66" s="319" t="s">
        <v>2137</v>
      </c>
      <c r="D66" s="319" t="s">
        <v>723</v>
      </c>
      <c r="E66" s="319" t="s">
        <v>35</v>
      </c>
      <c r="F66" s="319">
        <v>7</v>
      </c>
      <c r="G66" s="319">
        <v>6422.71</v>
      </c>
      <c r="H66" s="323">
        <v>0.83482081901423566</v>
      </c>
    </row>
    <row r="67" spans="1:8" x14ac:dyDescent="0.25">
      <c r="A67" s="319" t="s">
        <v>175</v>
      </c>
      <c r="B67" s="319" t="s">
        <v>114</v>
      </c>
      <c r="C67" s="319" t="s">
        <v>2137</v>
      </c>
      <c r="D67" s="319" t="s">
        <v>176</v>
      </c>
      <c r="E67" s="319" t="s">
        <v>40</v>
      </c>
      <c r="F67" s="319">
        <v>55</v>
      </c>
      <c r="G67" s="319">
        <v>6150.1</v>
      </c>
      <c r="H67" s="323">
        <v>0.83770959964476444</v>
      </c>
    </row>
    <row r="68" spans="1:8" x14ac:dyDescent="0.25">
      <c r="A68" s="319" t="s">
        <v>1609</v>
      </c>
      <c r="B68" s="319" t="s">
        <v>114</v>
      </c>
      <c r="C68" s="319" t="s">
        <v>2137</v>
      </c>
      <c r="D68" s="319" t="s">
        <v>1610</v>
      </c>
      <c r="E68" s="319" t="s">
        <v>37</v>
      </c>
      <c r="F68" s="319">
        <v>128.19999999999999</v>
      </c>
      <c r="G68" s="319">
        <v>5895.92</v>
      </c>
      <c r="H68" s="323">
        <v>0.83866225233717806</v>
      </c>
    </row>
    <row r="69" spans="1:8" x14ac:dyDescent="0.25">
      <c r="A69" s="319" t="s">
        <v>423</v>
      </c>
      <c r="B69" s="319" t="s">
        <v>114</v>
      </c>
      <c r="C69" s="319" t="s">
        <v>2137</v>
      </c>
      <c r="D69" s="319" t="s">
        <v>424</v>
      </c>
      <c r="E69" s="319" t="s">
        <v>40</v>
      </c>
      <c r="F69" s="319">
        <v>60.33</v>
      </c>
      <c r="G69" s="319">
        <v>5845.37</v>
      </c>
      <c r="H69" s="323">
        <v>0.84156259259947186</v>
      </c>
    </row>
    <row r="70" spans="1:8" x14ac:dyDescent="0.25">
      <c r="A70" s="319" t="s">
        <v>530</v>
      </c>
      <c r="B70" s="319" t="s">
        <v>114</v>
      </c>
      <c r="C70" s="319" t="s">
        <v>2137</v>
      </c>
      <c r="D70" s="319" t="s">
        <v>531</v>
      </c>
      <c r="E70" s="319" t="s">
        <v>37</v>
      </c>
      <c r="F70" s="319">
        <v>223.65</v>
      </c>
      <c r="G70" s="319">
        <v>5761.23</v>
      </c>
      <c r="H70" s="323">
        <v>0.84375823685412943</v>
      </c>
    </row>
    <row r="71" spans="1:8" x14ac:dyDescent="0.25">
      <c r="A71" s="319" t="s">
        <v>589</v>
      </c>
      <c r="B71" s="319" t="s">
        <v>114</v>
      </c>
      <c r="C71" s="319" t="s">
        <v>2137</v>
      </c>
      <c r="D71" s="319" t="s">
        <v>590</v>
      </c>
      <c r="E71" s="319" t="s">
        <v>40</v>
      </c>
      <c r="F71" s="319">
        <v>79.180000000000007</v>
      </c>
      <c r="G71" s="319">
        <v>5628.11</v>
      </c>
      <c r="H71" s="323">
        <v>0.84857435239934231</v>
      </c>
    </row>
    <row r="72" spans="1:8" x14ac:dyDescent="0.25">
      <c r="A72" s="319" t="s">
        <v>1565</v>
      </c>
      <c r="B72" s="319" t="s">
        <v>114</v>
      </c>
      <c r="C72" s="319" t="s">
        <v>2137</v>
      </c>
      <c r="D72" s="319" t="s">
        <v>1566</v>
      </c>
      <c r="E72" s="319" t="s">
        <v>35</v>
      </c>
      <c r="F72" s="319">
        <v>16.8</v>
      </c>
      <c r="G72" s="319">
        <v>5552.06</v>
      </c>
      <c r="H72" s="323">
        <v>0.85118222599286664</v>
      </c>
    </row>
    <row r="73" spans="1:8" x14ac:dyDescent="0.25">
      <c r="A73" s="319" t="s">
        <v>2124</v>
      </c>
      <c r="B73" s="319" t="s">
        <v>115</v>
      </c>
      <c r="C73" s="319" t="s">
        <v>1546</v>
      </c>
      <c r="D73" s="319" t="s">
        <v>2125</v>
      </c>
      <c r="E73" s="319" t="s">
        <v>35</v>
      </c>
      <c r="F73" s="319">
        <v>1</v>
      </c>
      <c r="G73" s="319">
        <v>5398.01</v>
      </c>
      <c r="H73" s="323">
        <v>0.85371774033107262</v>
      </c>
    </row>
    <row r="74" spans="1:8" x14ac:dyDescent="0.25">
      <c r="A74" s="319" t="s">
        <v>453</v>
      </c>
      <c r="B74" s="319" t="s">
        <v>114</v>
      </c>
      <c r="C74" s="319" t="s">
        <v>2137</v>
      </c>
      <c r="D74" s="319" t="s">
        <v>454</v>
      </c>
      <c r="E74" s="319" t="s">
        <v>39</v>
      </c>
      <c r="F74" s="319">
        <v>236.6</v>
      </c>
      <c r="G74" s="319">
        <v>5304.57</v>
      </c>
      <c r="H74" s="323">
        <v>0.85397258770248119</v>
      </c>
    </row>
    <row r="75" spans="1:8" x14ac:dyDescent="0.25">
      <c r="A75" s="319" t="s">
        <v>62</v>
      </c>
      <c r="B75" s="319" t="s">
        <v>114</v>
      </c>
      <c r="C75" s="319" t="s">
        <v>2137</v>
      </c>
      <c r="D75" s="319" t="s">
        <v>63</v>
      </c>
      <c r="E75" s="319" t="s">
        <v>38</v>
      </c>
      <c r="F75" s="319">
        <v>7.8</v>
      </c>
      <c r="G75" s="319">
        <v>5212.82</v>
      </c>
      <c r="H75" s="323">
        <v>0.85865789293277306</v>
      </c>
    </row>
    <row r="76" spans="1:8" x14ac:dyDescent="0.25">
      <c r="A76" s="319" t="s">
        <v>571</v>
      </c>
      <c r="B76" s="319" t="s">
        <v>119</v>
      </c>
      <c r="C76" s="319" t="s">
        <v>2138</v>
      </c>
      <c r="D76" s="319" t="s">
        <v>572</v>
      </c>
      <c r="E76" s="319" t="s">
        <v>35</v>
      </c>
      <c r="F76" s="319">
        <v>1</v>
      </c>
      <c r="G76" s="319">
        <v>5198.0200000000004</v>
      </c>
      <c r="H76" s="323">
        <v>0.86109946941008264</v>
      </c>
    </row>
    <row r="77" spans="1:8" x14ac:dyDescent="0.25">
      <c r="A77" s="319" t="s">
        <v>690</v>
      </c>
      <c r="B77" s="319" t="s">
        <v>118</v>
      </c>
      <c r="C77" s="319" t="s">
        <v>1956</v>
      </c>
      <c r="D77" s="319" t="s">
        <v>691</v>
      </c>
      <c r="E77" s="319" t="s">
        <v>692</v>
      </c>
      <c r="F77" s="319">
        <v>1</v>
      </c>
      <c r="G77" s="319">
        <v>5154.66</v>
      </c>
      <c r="H77" s="323">
        <v>0.86352067914081254</v>
      </c>
    </row>
    <row r="78" spans="1:8" x14ac:dyDescent="0.25">
      <c r="A78" s="319" t="s">
        <v>608</v>
      </c>
      <c r="B78" s="319" t="s">
        <v>114</v>
      </c>
      <c r="C78" s="319" t="s">
        <v>2137</v>
      </c>
      <c r="D78" s="319" t="s">
        <v>609</v>
      </c>
      <c r="E78" s="319" t="s">
        <v>40</v>
      </c>
      <c r="F78" s="319">
        <v>24.2</v>
      </c>
      <c r="G78" s="319">
        <v>5121.93</v>
      </c>
      <c r="H78" s="323">
        <v>0.86592651517192176</v>
      </c>
    </row>
    <row r="79" spans="1:8" x14ac:dyDescent="0.25">
      <c r="A79" s="319" t="s">
        <v>765</v>
      </c>
      <c r="B79" s="319" t="s">
        <v>114</v>
      </c>
      <c r="C79" s="319" t="s">
        <v>2137</v>
      </c>
      <c r="D79" s="319" t="s">
        <v>766</v>
      </c>
      <c r="E79" s="319" t="s">
        <v>39</v>
      </c>
      <c r="F79" s="319">
        <v>563.70000000000005</v>
      </c>
      <c r="G79" s="319">
        <v>5056.3900000000003</v>
      </c>
      <c r="H79" s="323">
        <v>0.86830156622676635</v>
      </c>
    </row>
    <row r="80" spans="1:8" x14ac:dyDescent="0.25">
      <c r="A80" s="319" t="s">
        <v>514</v>
      </c>
      <c r="B80" s="319" t="s">
        <v>114</v>
      </c>
      <c r="C80" s="319" t="s">
        <v>2137</v>
      </c>
      <c r="D80" s="319" t="s">
        <v>515</v>
      </c>
      <c r="E80" s="319" t="s">
        <v>37</v>
      </c>
      <c r="F80" s="319">
        <v>627.52</v>
      </c>
      <c r="G80" s="319">
        <v>4951.1399999999994</v>
      </c>
      <c r="H80" s="323">
        <v>0.86858137413584202</v>
      </c>
    </row>
    <row r="81" spans="1:8" x14ac:dyDescent="0.25">
      <c r="A81" s="319" t="s">
        <v>473</v>
      </c>
      <c r="B81" s="319" t="s">
        <v>114</v>
      </c>
      <c r="C81" s="319" t="s">
        <v>2137</v>
      </c>
      <c r="D81" s="319" t="s">
        <v>474</v>
      </c>
      <c r="E81" s="319" t="s">
        <v>37</v>
      </c>
      <c r="F81" s="319">
        <v>109.9</v>
      </c>
      <c r="G81" s="319">
        <v>4926.82</v>
      </c>
      <c r="H81" s="323">
        <v>0.87117256353106109</v>
      </c>
    </row>
    <row r="82" spans="1:8" x14ac:dyDescent="0.25">
      <c r="A82" s="319" t="s">
        <v>2012</v>
      </c>
      <c r="B82" s="319" t="s">
        <v>116</v>
      </c>
      <c r="C82" s="319" t="s">
        <v>2146</v>
      </c>
      <c r="D82" s="319" t="s">
        <v>2013</v>
      </c>
      <c r="E82" s="319" t="s">
        <v>35</v>
      </c>
      <c r="F82" s="319">
        <v>1</v>
      </c>
      <c r="G82" s="319">
        <v>4902.5600000000004</v>
      </c>
      <c r="H82" s="323">
        <v>0.87524416551541917</v>
      </c>
    </row>
    <row r="83" spans="1:8" x14ac:dyDescent="0.25">
      <c r="A83" s="319" t="s">
        <v>596</v>
      </c>
      <c r="B83" s="319" t="s">
        <v>114</v>
      </c>
      <c r="C83" s="319" t="s">
        <v>2137</v>
      </c>
      <c r="D83" s="319" t="s">
        <v>597</v>
      </c>
      <c r="E83" s="319" t="s">
        <v>37</v>
      </c>
      <c r="F83" s="319">
        <v>11.7</v>
      </c>
      <c r="G83" s="319">
        <v>4899.38</v>
      </c>
      <c r="H83" s="323">
        <v>0.87754546696508673</v>
      </c>
    </row>
    <row r="84" spans="1:8" x14ac:dyDescent="0.25">
      <c r="A84" s="319" t="s">
        <v>2126</v>
      </c>
      <c r="B84" s="319" t="s">
        <v>2162</v>
      </c>
      <c r="C84" s="319" t="s">
        <v>2162</v>
      </c>
      <c r="D84" s="319" t="s">
        <v>2127</v>
      </c>
      <c r="E84" s="319" t="s">
        <v>35</v>
      </c>
      <c r="F84" s="319">
        <v>6</v>
      </c>
      <c r="G84" s="319">
        <v>4888.38</v>
      </c>
      <c r="H84" s="323">
        <v>0.87984160157406288</v>
      </c>
    </row>
    <row r="85" spans="1:8" x14ac:dyDescent="0.25">
      <c r="A85" s="319" t="s">
        <v>860</v>
      </c>
      <c r="B85" s="319" t="s">
        <v>119</v>
      </c>
      <c r="C85" s="319" t="s">
        <v>2138</v>
      </c>
      <c r="D85" s="319" t="s">
        <v>861</v>
      </c>
      <c r="E85" s="319" t="s">
        <v>35</v>
      </c>
      <c r="F85" s="319">
        <v>4</v>
      </c>
      <c r="G85" s="319">
        <v>4811.08</v>
      </c>
      <c r="H85" s="323">
        <v>0.8821014273843627</v>
      </c>
    </row>
    <row r="86" spans="1:8" x14ac:dyDescent="0.25">
      <c r="A86" s="319" t="s">
        <v>468</v>
      </c>
      <c r="B86" s="319" t="s">
        <v>114</v>
      </c>
      <c r="C86" s="319" t="s">
        <v>2137</v>
      </c>
      <c r="D86" s="319" t="s">
        <v>469</v>
      </c>
      <c r="E86" s="319" t="s">
        <v>37</v>
      </c>
      <c r="F86" s="319">
        <v>755.8</v>
      </c>
      <c r="G86" s="319">
        <v>4716.1900000000005</v>
      </c>
      <c r="H86" s="323">
        <v>0.88212487544684559</v>
      </c>
    </row>
    <row r="87" spans="1:8" x14ac:dyDescent="0.25">
      <c r="A87" s="319" t="s">
        <v>1952</v>
      </c>
      <c r="B87" s="319" t="s">
        <v>114</v>
      </c>
      <c r="C87" s="319" t="s">
        <v>2137</v>
      </c>
      <c r="D87" s="319" t="s">
        <v>1953</v>
      </c>
      <c r="E87" s="319" t="s">
        <v>37</v>
      </c>
      <c r="F87" s="319">
        <v>40.300000000000004</v>
      </c>
      <c r="G87" s="319">
        <v>4531.33</v>
      </c>
      <c r="H87" s="323">
        <v>0.88469694753150685</v>
      </c>
    </row>
    <row r="88" spans="1:8" x14ac:dyDescent="0.25">
      <c r="A88" s="319" t="s">
        <v>871</v>
      </c>
      <c r="B88" s="319" t="s">
        <v>114</v>
      </c>
      <c r="C88" s="319" t="s">
        <v>2137</v>
      </c>
      <c r="D88" s="319" t="s">
        <v>872</v>
      </c>
      <c r="E88" s="319" t="s">
        <v>40</v>
      </c>
      <c r="F88" s="319">
        <v>193.1</v>
      </c>
      <c r="G88" s="319">
        <v>4252.0600000000004</v>
      </c>
      <c r="H88" s="323">
        <v>0.88844235277163686</v>
      </c>
    </row>
    <row r="89" spans="1:8" x14ac:dyDescent="0.25">
      <c r="A89" s="319" t="s">
        <v>2101</v>
      </c>
      <c r="B89" s="319" t="s">
        <v>117</v>
      </c>
      <c r="C89" s="319" t="s">
        <v>2137</v>
      </c>
      <c r="D89" s="319" t="s">
        <v>2102</v>
      </c>
      <c r="E89" s="319" t="s">
        <v>35</v>
      </c>
      <c r="F89" s="319">
        <v>1</v>
      </c>
      <c r="G89" s="319">
        <v>4177.6499999999996</v>
      </c>
      <c r="H89" s="323">
        <v>0.89040464840928968</v>
      </c>
    </row>
    <row r="90" spans="1:8" x14ac:dyDescent="0.25">
      <c r="A90" s="319" t="s">
        <v>134</v>
      </c>
      <c r="B90" s="319" t="s">
        <v>114</v>
      </c>
      <c r="C90" s="319" t="s">
        <v>2137</v>
      </c>
      <c r="D90" s="319" t="s">
        <v>634</v>
      </c>
      <c r="E90" s="319" t="s">
        <v>40</v>
      </c>
      <c r="F90" s="319">
        <v>60</v>
      </c>
      <c r="G90" s="319">
        <v>4041</v>
      </c>
      <c r="H90" s="323">
        <v>0.89230275779417234</v>
      </c>
    </row>
    <row r="91" spans="1:8" x14ac:dyDescent="0.25">
      <c r="A91" s="319" t="s">
        <v>495</v>
      </c>
      <c r="B91" s="319" t="s">
        <v>116</v>
      </c>
      <c r="C91" s="319" t="s">
        <v>2146</v>
      </c>
      <c r="D91" s="319" t="s">
        <v>496</v>
      </c>
      <c r="E91" s="319" t="s">
        <v>40</v>
      </c>
      <c r="F91" s="319">
        <v>18.2</v>
      </c>
      <c r="G91" s="319">
        <v>4025.29</v>
      </c>
      <c r="H91" s="323">
        <v>0.89282218968312865</v>
      </c>
    </row>
    <row r="92" spans="1:8" x14ac:dyDescent="0.25">
      <c r="A92" s="319" t="s">
        <v>813</v>
      </c>
      <c r="B92" s="319" t="s">
        <v>116</v>
      </c>
      <c r="C92" s="319" t="s">
        <v>2146</v>
      </c>
      <c r="D92" s="319" t="s">
        <v>814</v>
      </c>
      <c r="E92" s="319" t="s">
        <v>40</v>
      </c>
      <c r="F92" s="319">
        <v>31.2</v>
      </c>
      <c r="G92" s="319">
        <v>3781.13</v>
      </c>
      <c r="H92" s="323">
        <v>0.89596953311323591</v>
      </c>
    </row>
    <row r="93" spans="1:8" x14ac:dyDescent="0.25">
      <c r="A93" s="319" t="s">
        <v>602</v>
      </c>
      <c r="B93" s="319" t="s">
        <v>114</v>
      </c>
      <c r="C93" s="319" t="s">
        <v>2137</v>
      </c>
      <c r="D93" s="319" t="s">
        <v>603</v>
      </c>
      <c r="E93" s="319" t="s">
        <v>37</v>
      </c>
      <c r="F93" s="319">
        <v>75.5</v>
      </c>
      <c r="G93" s="319">
        <v>3756.88</v>
      </c>
      <c r="H93" s="323">
        <v>0.8977341877001892</v>
      </c>
    </row>
    <row r="94" spans="1:8" x14ac:dyDescent="0.25">
      <c r="A94" s="319" t="s">
        <v>865</v>
      </c>
      <c r="B94" s="319" t="s">
        <v>114</v>
      </c>
      <c r="C94" s="319" t="s">
        <v>2137</v>
      </c>
      <c r="D94" s="319" t="s">
        <v>866</v>
      </c>
      <c r="E94" s="319" t="s">
        <v>40</v>
      </c>
      <c r="F94" s="319">
        <v>552.5</v>
      </c>
      <c r="G94" s="319">
        <v>3585.73</v>
      </c>
      <c r="H94" s="323">
        <v>0.89941845094311312</v>
      </c>
    </row>
    <row r="95" spans="1:8" x14ac:dyDescent="0.25">
      <c r="A95" s="319" t="s">
        <v>1612</v>
      </c>
      <c r="B95" s="319" t="s">
        <v>114</v>
      </c>
      <c r="C95" s="319" t="s">
        <v>2137</v>
      </c>
      <c r="D95" s="319" t="s">
        <v>1613</v>
      </c>
      <c r="E95" s="319" t="s">
        <v>37</v>
      </c>
      <c r="F95" s="319">
        <v>44.1</v>
      </c>
      <c r="G95" s="319">
        <v>3568.57</v>
      </c>
      <c r="H95" s="323">
        <v>0.90109465391455845</v>
      </c>
    </row>
    <row r="96" spans="1:8" x14ac:dyDescent="0.25">
      <c r="A96" s="319" t="s">
        <v>1655</v>
      </c>
      <c r="B96" s="319" t="s">
        <v>2162</v>
      </c>
      <c r="C96" s="319" t="s">
        <v>2162</v>
      </c>
      <c r="D96" s="319" t="s">
        <v>1656</v>
      </c>
      <c r="E96" s="319" t="s">
        <v>35</v>
      </c>
      <c r="F96" s="319">
        <v>1</v>
      </c>
      <c r="G96" s="319">
        <v>3454.89</v>
      </c>
      <c r="H96" s="323">
        <v>0.90271745993602281</v>
      </c>
    </row>
    <row r="97" spans="1:8" x14ac:dyDescent="0.25">
      <c r="A97" s="319" t="s">
        <v>1625</v>
      </c>
      <c r="B97" s="319" t="s">
        <v>116</v>
      </c>
      <c r="C97" s="319" t="s">
        <v>2146</v>
      </c>
      <c r="D97" s="319" t="s">
        <v>1626</v>
      </c>
      <c r="E97" s="319" t="s">
        <v>37</v>
      </c>
      <c r="F97" s="319">
        <v>50</v>
      </c>
      <c r="G97" s="319">
        <v>3396</v>
      </c>
      <c r="H97" s="323">
        <v>0.90431260457127682</v>
      </c>
    </row>
    <row r="98" spans="1:8" x14ac:dyDescent="0.25">
      <c r="A98" s="319" t="s">
        <v>592</v>
      </c>
      <c r="B98" s="319" t="s">
        <v>114</v>
      </c>
      <c r="C98" s="319" t="s">
        <v>2137</v>
      </c>
      <c r="D98" s="319" t="s">
        <v>593</v>
      </c>
      <c r="E98" s="319" t="s">
        <v>35</v>
      </c>
      <c r="F98" s="319">
        <v>2</v>
      </c>
      <c r="G98" s="319">
        <v>3376.6</v>
      </c>
      <c r="H98" s="323">
        <v>0.90589863677840254</v>
      </c>
    </row>
    <row r="99" spans="1:8" x14ac:dyDescent="0.25">
      <c r="A99" s="319" t="s">
        <v>1991</v>
      </c>
      <c r="B99" s="319" t="s">
        <v>114</v>
      </c>
      <c r="C99" s="319" t="s">
        <v>2137</v>
      </c>
      <c r="D99" s="319" t="s">
        <v>1992</v>
      </c>
      <c r="E99" s="319" t="s">
        <v>40</v>
      </c>
      <c r="F99" s="319">
        <v>84.3</v>
      </c>
      <c r="G99" s="319">
        <v>3275.06</v>
      </c>
      <c r="H99" s="323">
        <v>0.90603367450843475</v>
      </c>
    </row>
    <row r="100" spans="1:8" x14ac:dyDescent="0.25">
      <c r="A100" s="319" t="s">
        <v>908</v>
      </c>
      <c r="B100" s="319" t="s">
        <v>114</v>
      </c>
      <c r="C100" s="319" t="s">
        <v>2137</v>
      </c>
      <c r="D100" s="319" t="s">
        <v>909</v>
      </c>
      <c r="E100" s="319" t="s">
        <v>35</v>
      </c>
      <c r="F100" s="319">
        <v>1</v>
      </c>
      <c r="G100" s="319">
        <v>3244.09</v>
      </c>
      <c r="H100" s="323">
        <v>0.90896076491412581</v>
      </c>
    </row>
    <row r="101" spans="1:8" x14ac:dyDescent="0.25">
      <c r="A101" s="319" t="s">
        <v>1627</v>
      </c>
      <c r="B101" s="319" t="s">
        <v>116</v>
      </c>
      <c r="C101" s="319" t="s">
        <v>2146</v>
      </c>
      <c r="D101" s="319" t="s">
        <v>1628</v>
      </c>
      <c r="E101" s="319" t="s">
        <v>40</v>
      </c>
      <c r="F101" s="319">
        <v>45</v>
      </c>
      <c r="G101" s="319">
        <v>3148.2</v>
      </c>
      <c r="H101" s="323">
        <v>0.91043951471998763</v>
      </c>
    </row>
    <row r="102" spans="1:8" x14ac:dyDescent="0.25">
      <c r="A102" s="319" t="s">
        <v>132</v>
      </c>
      <c r="B102" s="319" t="s">
        <v>114</v>
      </c>
      <c r="C102" s="319" t="s">
        <v>2137</v>
      </c>
      <c r="D102" s="319" t="s">
        <v>760</v>
      </c>
      <c r="E102" s="319" t="s">
        <v>39</v>
      </c>
      <c r="F102" s="319">
        <v>192</v>
      </c>
      <c r="G102" s="319">
        <v>3143.04</v>
      </c>
      <c r="H102" s="323">
        <v>0.91191584080785248</v>
      </c>
    </row>
    <row r="103" spans="1:8" x14ac:dyDescent="0.25">
      <c r="A103" s="319" t="s">
        <v>563</v>
      </c>
      <c r="B103" s="319" t="s">
        <v>114</v>
      </c>
      <c r="C103" s="319" t="s">
        <v>2137</v>
      </c>
      <c r="D103" s="319" t="s">
        <v>564</v>
      </c>
      <c r="E103" s="319" t="s">
        <v>37</v>
      </c>
      <c r="F103" s="319">
        <v>100</v>
      </c>
      <c r="G103" s="319">
        <v>3122</v>
      </c>
      <c r="H103" s="323">
        <v>0.91338228413861311</v>
      </c>
    </row>
    <row r="104" spans="1:8" x14ac:dyDescent="0.25">
      <c r="A104" s="319" t="s">
        <v>185</v>
      </c>
      <c r="B104" s="319" t="s">
        <v>114</v>
      </c>
      <c r="C104" s="319" t="s">
        <v>2137</v>
      </c>
      <c r="D104" s="319" t="s">
        <v>186</v>
      </c>
      <c r="E104" s="319" t="s">
        <v>39</v>
      </c>
      <c r="F104" s="319">
        <v>189</v>
      </c>
      <c r="G104" s="319">
        <v>3054.24</v>
      </c>
      <c r="H104" s="323">
        <v>0.91358115583682287</v>
      </c>
    </row>
    <row r="105" spans="1:8" x14ac:dyDescent="0.25">
      <c r="A105" s="319" t="s">
        <v>1569</v>
      </c>
      <c r="B105" s="319" t="s">
        <v>116</v>
      </c>
      <c r="C105" s="319" t="s">
        <v>2146</v>
      </c>
      <c r="D105" s="319" t="s">
        <v>1570</v>
      </c>
      <c r="E105" s="319" t="s">
        <v>37</v>
      </c>
      <c r="F105" s="319">
        <v>204.9</v>
      </c>
      <c r="G105" s="319">
        <v>2954.66</v>
      </c>
      <c r="H105" s="323">
        <v>0.91620474132317675</v>
      </c>
    </row>
    <row r="106" spans="1:8" x14ac:dyDescent="0.25">
      <c r="A106" s="319" t="s">
        <v>1589</v>
      </c>
      <c r="B106" s="319" t="s">
        <v>119</v>
      </c>
      <c r="C106" s="319" t="s">
        <v>2138</v>
      </c>
      <c r="D106" s="319" t="s">
        <v>1590</v>
      </c>
      <c r="E106" s="319" t="s">
        <v>37</v>
      </c>
      <c r="F106" s="319">
        <v>50</v>
      </c>
      <c r="G106" s="319">
        <v>2943</v>
      </c>
      <c r="H106" s="323">
        <v>0.91758710606450555</v>
      </c>
    </row>
    <row r="107" spans="1:8" x14ac:dyDescent="0.25">
      <c r="A107" s="319" t="s">
        <v>585</v>
      </c>
      <c r="B107" s="319" t="s">
        <v>114</v>
      </c>
      <c r="C107" s="319" t="s">
        <v>2137</v>
      </c>
      <c r="D107" s="319" t="s">
        <v>586</v>
      </c>
      <c r="E107" s="319" t="s">
        <v>40</v>
      </c>
      <c r="F107" s="319">
        <v>32.5</v>
      </c>
      <c r="G107" s="319">
        <v>2894.13</v>
      </c>
      <c r="H107" s="323">
        <v>0.91894651594178112</v>
      </c>
    </row>
    <row r="108" spans="1:8" x14ac:dyDescent="0.25">
      <c r="A108" s="319" t="s">
        <v>528</v>
      </c>
      <c r="B108" s="319" t="s">
        <v>114</v>
      </c>
      <c r="C108" s="319" t="s">
        <v>2137</v>
      </c>
      <c r="D108" s="319" t="s">
        <v>529</v>
      </c>
      <c r="E108" s="319" t="s">
        <v>37</v>
      </c>
      <c r="F108" s="319">
        <v>98</v>
      </c>
      <c r="G108" s="319">
        <v>2805.74</v>
      </c>
      <c r="H108" s="323">
        <v>0.91953956591633323</v>
      </c>
    </row>
    <row r="109" spans="1:8" x14ac:dyDescent="0.25">
      <c r="A109" s="319" t="s">
        <v>1606</v>
      </c>
      <c r="B109" s="319" t="s">
        <v>114</v>
      </c>
      <c r="C109" s="319" t="s">
        <v>2137</v>
      </c>
      <c r="D109" s="319" t="s">
        <v>1607</v>
      </c>
      <c r="E109" s="319" t="s">
        <v>37</v>
      </c>
      <c r="F109" s="319">
        <v>6.3</v>
      </c>
      <c r="G109" s="319">
        <v>2800.98</v>
      </c>
      <c r="H109" s="323">
        <v>0.92158006403641346</v>
      </c>
    </row>
    <row r="110" spans="1:8" x14ac:dyDescent="0.25">
      <c r="A110" s="319" t="s">
        <v>2098</v>
      </c>
      <c r="B110" s="319" t="s">
        <v>116</v>
      </c>
      <c r="C110" s="319" t="s">
        <v>2146</v>
      </c>
      <c r="D110" s="319" t="s">
        <v>2097</v>
      </c>
      <c r="E110" s="319" t="s">
        <v>37</v>
      </c>
      <c r="F110" s="319">
        <v>50</v>
      </c>
      <c r="G110" s="319">
        <v>2688.5</v>
      </c>
      <c r="H110" s="323">
        <v>0.92284288687265625</v>
      </c>
    </row>
    <row r="111" spans="1:8" x14ac:dyDescent="0.25">
      <c r="A111" s="319" t="s">
        <v>761</v>
      </c>
      <c r="B111" s="319" t="s">
        <v>114</v>
      </c>
      <c r="C111" s="319" t="s">
        <v>2137</v>
      </c>
      <c r="D111" s="319" t="s">
        <v>762</v>
      </c>
      <c r="E111" s="319" t="s">
        <v>39</v>
      </c>
      <c r="F111" s="319">
        <v>217</v>
      </c>
      <c r="G111" s="319">
        <v>2614.86</v>
      </c>
      <c r="H111" s="323">
        <v>0.92304155659436626</v>
      </c>
    </row>
    <row r="112" spans="1:8" x14ac:dyDescent="0.25">
      <c r="A112" s="319" t="s">
        <v>594</v>
      </c>
      <c r="B112" s="319" t="s">
        <v>116</v>
      </c>
      <c r="C112" s="319" t="s">
        <v>2146</v>
      </c>
      <c r="D112" s="319" t="s">
        <v>595</v>
      </c>
      <c r="E112" s="319" t="s">
        <v>37</v>
      </c>
      <c r="F112" s="319">
        <v>1.89</v>
      </c>
      <c r="G112" s="319">
        <v>2598.98</v>
      </c>
      <c r="H112" s="323">
        <v>0.92529189420630553</v>
      </c>
    </row>
    <row r="113" spans="1:8" x14ac:dyDescent="0.25">
      <c r="A113" s="319" t="s">
        <v>815</v>
      </c>
      <c r="B113" s="319" t="s">
        <v>116</v>
      </c>
      <c r="C113" s="319" t="s">
        <v>2146</v>
      </c>
      <c r="D113" s="319" t="s">
        <v>816</v>
      </c>
      <c r="E113" s="319" t="s">
        <v>40</v>
      </c>
      <c r="F113" s="319">
        <v>66.099999999999994</v>
      </c>
      <c r="G113" s="319">
        <v>2525.02</v>
      </c>
      <c r="H113" s="323">
        <v>0.92585709960665918</v>
      </c>
    </row>
    <row r="114" spans="1:8" x14ac:dyDescent="0.25">
      <c r="A114" s="319" t="s">
        <v>488</v>
      </c>
      <c r="B114" s="319" t="s">
        <v>116</v>
      </c>
      <c r="C114" s="319" t="s">
        <v>2146</v>
      </c>
      <c r="D114" s="319" t="s">
        <v>489</v>
      </c>
      <c r="E114" s="319" t="s">
        <v>40</v>
      </c>
      <c r="F114" s="319">
        <v>174.8</v>
      </c>
      <c r="G114" s="319">
        <v>2520.6200000000003</v>
      </c>
      <c r="H114" s="323">
        <v>0.92662016682272386</v>
      </c>
    </row>
    <row r="115" spans="1:8" x14ac:dyDescent="0.25">
      <c r="A115" s="319" t="s">
        <v>786</v>
      </c>
      <c r="B115" s="319" t="s">
        <v>114</v>
      </c>
      <c r="C115" s="319" t="s">
        <v>2137</v>
      </c>
      <c r="D115" s="319" t="s">
        <v>787</v>
      </c>
      <c r="E115" s="319" t="s">
        <v>40</v>
      </c>
      <c r="F115" s="319">
        <v>158.6</v>
      </c>
      <c r="G115" s="319">
        <v>2477.33</v>
      </c>
      <c r="H115" s="323">
        <v>0.92882552943500896</v>
      </c>
    </row>
    <row r="116" spans="1:8" x14ac:dyDescent="0.25">
      <c r="A116" s="319" t="s">
        <v>1642</v>
      </c>
      <c r="B116" s="319" t="s">
        <v>114</v>
      </c>
      <c r="C116" s="319" t="s">
        <v>2137</v>
      </c>
      <c r="D116" s="319" t="s">
        <v>1643</v>
      </c>
      <c r="E116" s="319" t="s">
        <v>40</v>
      </c>
      <c r="F116" s="319">
        <v>342.35</v>
      </c>
      <c r="G116" s="319">
        <v>2379.33</v>
      </c>
      <c r="H116" s="323">
        <v>0.9299431311679297</v>
      </c>
    </row>
    <row r="117" spans="1:8" x14ac:dyDescent="0.25">
      <c r="A117" s="319" t="s">
        <v>449</v>
      </c>
      <c r="B117" s="319" t="s">
        <v>114</v>
      </c>
      <c r="C117" s="319" t="s">
        <v>2137</v>
      </c>
      <c r="D117" s="319" t="s">
        <v>450</v>
      </c>
      <c r="E117" s="319" t="s">
        <v>38</v>
      </c>
      <c r="F117" s="319">
        <v>28.919999999999998</v>
      </c>
      <c r="G117" s="319">
        <v>2366.81</v>
      </c>
      <c r="H117" s="323">
        <v>0.93002424117252791</v>
      </c>
    </row>
    <row r="118" spans="1:8" x14ac:dyDescent="0.25">
      <c r="A118" s="319" t="s">
        <v>672</v>
      </c>
      <c r="B118" s="319" t="s">
        <v>114</v>
      </c>
      <c r="C118" s="319" t="s">
        <v>2137</v>
      </c>
      <c r="D118" s="319" t="s">
        <v>673</v>
      </c>
      <c r="E118" s="319" t="s">
        <v>35</v>
      </c>
      <c r="F118" s="319">
        <v>9</v>
      </c>
      <c r="G118" s="319">
        <v>2342.0700000000002</v>
      </c>
      <c r="H118" s="323">
        <v>0.93215495233107892</v>
      </c>
    </row>
    <row r="119" spans="1:8" x14ac:dyDescent="0.25">
      <c r="A119" s="319" t="s">
        <v>668</v>
      </c>
      <c r="B119" s="319" t="s">
        <v>114</v>
      </c>
      <c r="C119" s="319" t="s">
        <v>2137</v>
      </c>
      <c r="D119" s="319" t="s">
        <v>669</v>
      </c>
      <c r="E119" s="319" t="s">
        <v>35</v>
      </c>
      <c r="F119" s="319">
        <v>1</v>
      </c>
      <c r="G119" s="319">
        <v>2335.88</v>
      </c>
      <c r="H119" s="323">
        <v>0.93325214504326892</v>
      </c>
    </row>
    <row r="120" spans="1:8" x14ac:dyDescent="0.25">
      <c r="A120" s="319" t="s">
        <v>819</v>
      </c>
      <c r="B120" s="319" t="s">
        <v>116</v>
      </c>
      <c r="C120" s="319" t="s">
        <v>2146</v>
      </c>
      <c r="D120" s="319" t="s">
        <v>820</v>
      </c>
      <c r="E120" s="319" t="s">
        <v>35</v>
      </c>
      <c r="F120" s="319">
        <v>57</v>
      </c>
      <c r="G120" s="319">
        <v>2321.61</v>
      </c>
      <c r="H120" s="323">
        <v>0.93434263495394387</v>
      </c>
    </row>
    <row r="121" spans="1:8" x14ac:dyDescent="0.25">
      <c r="A121" s="319" t="s">
        <v>1649</v>
      </c>
      <c r="B121" s="319" t="s">
        <v>114</v>
      </c>
      <c r="C121" s="319" t="s">
        <v>2137</v>
      </c>
      <c r="D121" s="319" t="s">
        <v>1650</v>
      </c>
      <c r="E121" s="319" t="s">
        <v>40</v>
      </c>
      <c r="F121" s="319">
        <v>26</v>
      </c>
      <c r="G121" s="319">
        <v>2299.44</v>
      </c>
      <c r="H121" s="323">
        <v>0.93542271133206178</v>
      </c>
    </row>
    <row r="122" spans="1:8" x14ac:dyDescent="0.25">
      <c r="A122" s="319" t="s">
        <v>1657</v>
      </c>
      <c r="B122" s="319" t="s">
        <v>117</v>
      </c>
      <c r="C122" s="319" t="s">
        <v>2137</v>
      </c>
      <c r="D122" s="319" t="s">
        <v>1658</v>
      </c>
      <c r="E122" s="319" t="s">
        <v>35</v>
      </c>
      <c r="F122" s="319">
        <v>1</v>
      </c>
      <c r="G122" s="319">
        <v>2292.65</v>
      </c>
      <c r="H122" s="323">
        <v>0.93649959836033481</v>
      </c>
    </row>
    <row r="123" spans="1:8" x14ac:dyDescent="0.25">
      <c r="A123" s="319" t="s">
        <v>916</v>
      </c>
      <c r="B123" s="319" t="s">
        <v>115</v>
      </c>
      <c r="C123" s="319" t="s">
        <v>2137</v>
      </c>
      <c r="D123" s="319" t="s">
        <v>917</v>
      </c>
      <c r="E123" s="319" t="s">
        <v>35</v>
      </c>
      <c r="F123" s="319">
        <v>2</v>
      </c>
      <c r="G123" s="319">
        <v>2285.1799999999998</v>
      </c>
      <c r="H123" s="323">
        <v>0.93757297663406558</v>
      </c>
    </row>
    <row r="124" spans="1:8" x14ac:dyDescent="0.25">
      <c r="A124" s="319" t="s">
        <v>1604</v>
      </c>
      <c r="B124" s="319" t="s">
        <v>2162</v>
      </c>
      <c r="C124" s="319" t="s">
        <v>2162</v>
      </c>
      <c r="D124" s="319" t="s">
        <v>1605</v>
      </c>
      <c r="E124" s="319" t="s">
        <v>37</v>
      </c>
      <c r="F124" s="319">
        <v>27.14</v>
      </c>
      <c r="G124" s="319">
        <v>2262.12</v>
      </c>
      <c r="H124" s="323">
        <v>0.9386355233308562</v>
      </c>
    </row>
    <row r="125" spans="1:8" x14ac:dyDescent="0.25">
      <c r="A125" s="319" t="s">
        <v>490</v>
      </c>
      <c r="B125" s="319" t="s">
        <v>116</v>
      </c>
      <c r="C125" s="319" t="s">
        <v>2146</v>
      </c>
      <c r="D125" s="319" t="s">
        <v>491</v>
      </c>
      <c r="E125" s="319" t="s">
        <v>40</v>
      </c>
      <c r="F125" s="319">
        <v>174.8</v>
      </c>
      <c r="G125" s="319">
        <v>2242.6799999999998</v>
      </c>
      <c r="H125" s="323">
        <v>0.9387620780478988</v>
      </c>
    </row>
    <row r="126" spans="1:8" x14ac:dyDescent="0.25">
      <c r="A126" s="319" t="s">
        <v>804</v>
      </c>
      <c r="B126" s="319" t="s">
        <v>114</v>
      </c>
      <c r="C126" s="319" t="s">
        <v>2137</v>
      </c>
      <c r="D126" s="319" t="s">
        <v>805</v>
      </c>
      <c r="E126" s="319" t="s">
        <v>40</v>
      </c>
      <c r="F126" s="319">
        <v>26.7</v>
      </c>
      <c r="G126" s="319">
        <v>2189.4</v>
      </c>
      <c r="H126" s="323">
        <v>0.94071732799369978</v>
      </c>
    </row>
    <row r="127" spans="1:8" x14ac:dyDescent="0.25">
      <c r="A127" s="319" t="s">
        <v>1629</v>
      </c>
      <c r="B127" s="319" t="s">
        <v>114</v>
      </c>
      <c r="C127" s="319" t="s">
        <v>2137</v>
      </c>
      <c r="D127" s="319" t="s">
        <v>1630</v>
      </c>
      <c r="E127" s="319" t="s">
        <v>40</v>
      </c>
      <c r="F127" s="319">
        <v>19.63</v>
      </c>
      <c r="G127" s="319">
        <v>2159.89</v>
      </c>
      <c r="H127" s="323">
        <v>0.94173185595195619</v>
      </c>
    </row>
    <row r="128" spans="1:8" x14ac:dyDescent="0.25">
      <c r="A128" s="319" t="s">
        <v>863</v>
      </c>
      <c r="B128" s="319" t="s">
        <v>114</v>
      </c>
      <c r="C128" s="319" t="s">
        <v>2137</v>
      </c>
      <c r="D128" s="319" t="s">
        <v>864</v>
      </c>
      <c r="E128" s="319" t="s">
        <v>40</v>
      </c>
      <c r="F128" s="319">
        <v>458</v>
      </c>
      <c r="G128" s="319">
        <v>2097.64</v>
      </c>
      <c r="H128" s="323">
        <v>0.94271714428902753</v>
      </c>
    </row>
    <row r="129" spans="1:8" x14ac:dyDescent="0.25">
      <c r="A129" s="319" t="s">
        <v>830</v>
      </c>
      <c r="B129" s="319" t="s">
        <v>114</v>
      </c>
      <c r="C129" s="319" t="s">
        <v>2137</v>
      </c>
      <c r="D129" s="319" t="s">
        <v>831</v>
      </c>
      <c r="E129" s="319" t="s">
        <v>35</v>
      </c>
      <c r="F129" s="319">
        <v>3</v>
      </c>
      <c r="G129" s="319">
        <v>2092.1999999999998</v>
      </c>
      <c r="H129" s="323">
        <v>0.94369987738852057</v>
      </c>
    </row>
    <row r="130" spans="1:8" x14ac:dyDescent="0.25">
      <c r="A130" s="319" t="s">
        <v>551</v>
      </c>
      <c r="B130" s="319" t="s">
        <v>116</v>
      </c>
      <c r="C130" s="319" t="s">
        <v>2146</v>
      </c>
      <c r="D130" s="319" t="s">
        <v>552</v>
      </c>
      <c r="E130" s="319" t="s">
        <v>37</v>
      </c>
      <c r="F130" s="319">
        <v>71.27</v>
      </c>
      <c r="G130" s="319">
        <v>2014.8000000000002</v>
      </c>
      <c r="H130" s="323">
        <v>0.94386479824626024</v>
      </c>
    </row>
    <row r="131" spans="1:8" x14ac:dyDescent="0.25">
      <c r="A131" s="319" t="s">
        <v>127</v>
      </c>
      <c r="B131" s="319" t="s">
        <v>114</v>
      </c>
      <c r="C131" s="319" t="s">
        <v>2137</v>
      </c>
      <c r="D131" s="319" t="s">
        <v>128</v>
      </c>
      <c r="E131" s="319" t="s">
        <v>129</v>
      </c>
      <c r="F131" s="319">
        <v>506.93000000000006</v>
      </c>
      <c r="G131" s="319">
        <v>1992.25</v>
      </c>
      <c r="H131" s="323">
        <v>0.94465899332892633</v>
      </c>
    </row>
    <row r="132" spans="1:8" x14ac:dyDescent="0.25">
      <c r="A132" s="319" t="s">
        <v>2156</v>
      </c>
      <c r="B132" s="319" t="s">
        <v>116</v>
      </c>
      <c r="C132" s="319" t="s">
        <v>2146</v>
      </c>
      <c r="D132" s="319" t="s">
        <v>2157</v>
      </c>
      <c r="E132" s="319" t="s">
        <v>39</v>
      </c>
      <c r="F132" s="319">
        <v>12</v>
      </c>
      <c r="G132" s="319">
        <v>1980.48</v>
      </c>
      <c r="H132" s="323">
        <v>0.94651229681075921</v>
      </c>
    </row>
    <row r="133" spans="1:8" x14ac:dyDescent="0.25">
      <c r="A133" s="319" t="s">
        <v>583</v>
      </c>
      <c r="B133" s="319" t="s">
        <v>116</v>
      </c>
      <c r="C133" s="319" t="s">
        <v>2146</v>
      </c>
      <c r="D133" s="319" t="s">
        <v>584</v>
      </c>
      <c r="E133" s="319" t="s">
        <v>40</v>
      </c>
      <c r="F133" s="319">
        <v>6</v>
      </c>
      <c r="G133" s="319">
        <v>1980</v>
      </c>
      <c r="H133" s="323">
        <v>0.94744232813520057</v>
      </c>
    </row>
    <row r="134" spans="1:8" x14ac:dyDescent="0.25">
      <c r="A134" s="319" t="s">
        <v>817</v>
      </c>
      <c r="B134" s="319" t="s">
        <v>116</v>
      </c>
      <c r="C134" s="319" t="s">
        <v>2146</v>
      </c>
      <c r="D134" s="319" t="s">
        <v>818</v>
      </c>
      <c r="E134" s="319" t="s">
        <v>40</v>
      </c>
      <c r="F134" s="319">
        <v>31.2</v>
      </c>
      <c r="G134" s="319">
        <v>1976.21</v>
      </c>
      <c r="H134" s="323">
        <v>0.94837057924816737</v>
      </c>
    </row>
    <row r="135" spans="1:8" x14ac:dyDescent="0.25">
      <c r="A135" s="319" t="s">
        <v>828</v>
      </c>
      <c r="B135" s="319" t="s">
        <v>114</v>
      </c>
      <c r="C135" s="319" t="s">
        <v>2137</v>
      </c>
      <c r="D135" s="319" t="s">
        <v>829</v>
      </c>
      <c r="E135" s="319" t="s">
        <v>35</v>
      </c>
      <c r="F135" s="319">
        <v>62</v>
      </c>
      <c r="G135" s="319">
        <v>1919.52</v>
      </c>
      <c r="H135" s="323">
        <v>0.94844329078807821</v>
      </c>
    </row>
    <row r="136" spans="1:8" x14ac:dyDescent="0.25">
      <c r="A136" s="319" t="s">
        <v>1631</v>
      </c>
      <c r="B136" s="319" t="s">
        <v>114</v>
      </c>
      <c r="C136" s="319" t="s">
        <v>2137</v>
      </c>
      <c r="D136" s="319" t="s">
        <v>1632</v>
      </c>
      <c r="E136" s="319" t="s">
        <v>35</v>
      </c>
      <c r="F136" s="319">
        <v>1</v>
      </c>
      <c r="G136" s="319">
        <v>1849.94</v>
      </c>
      <c r="H136" s="323">
        <v>0.95014114282202033</v>
      </c>
    </row>
    <row r="137" spans="1:8" x14ac:dyDescent="0.25">
      <c r="A137" s="319" t="s">
        <v>883</v>
      </c>
      <c r="B137" s="319" t="s">
        <v>114</v>
      </c>
      <c r="C137" s="319" t="s">
        <v>2137</v>
      </c>
      <c r="D137" s="319" t="s">
        <v>884</v>
      </c>
      <c r="E137" s="319" t="s">
        <v>35</v>
      </c>
      <c r="F137" s="319">
        <v>31</v>
      </c>
      <c r="G137" s="319">
        <v>1820.63</v>
      </c>
      <c r="H137" s="323">
        <v>0.95099631601910006</v>
      </c>
    </row>
    <row r="138" spans="1:8" x14ac:dyDescent="0.25">
      <c r="A138" s="319" t="s">
        <v>58</v>
      </c>
      <c r="B138" s="319" t="s">
        <v>114</v>
      </c>
      <c r="C138" s="319" t="s">
        <v>2137</v>
      </c>
      <c r="D138" s="319" t="s">
        <v>59</v>
      </c>
      <c r="E138" s="319" t="s">
        <v>37</v>
      </c>
      <c r="F138" s="319">
        <v>8.64</v>
      </c>
      <c r="G138" s="319">
        <v>1763.08</v>
      </c>
      <c r="H138" s="323">
        <v>0.95182445724510822</v>
      </c>
    </row>
    <row r="139" spans="1:8" x14ac:dyDescent="0.25">
      <c r="A139" s="319" t="s">
        <v>807</v>
      </c>
      <c r="B139" s="319" t="s">
        <v>114</v>
      </c>
      <c r="C139" s="319" t="s">
        <v>2137</v>
      </c>
      <c r="D139" s="319" t="s">
        <v>808</v>
      </c>
      <c r="E139" s="319" t="s">
        <v>40</v>
      </c>
      <c r="F139" s="319">
        <v>49.9</v>
      </c>
      <c r="G139" s="319">
        <v>1741.01</v>
      </c>
      <c r="H139" s="323">
        <v>0.95264223190983843</v>
      </c>
    </row>
    <row r="140" spans="1:8" x14ac:dyDescent="0.25">
      <c r="A140" s="319" t="s">
        <v>125</v>
      </c>
      <c r="B140" s="319" t="s">
        <v>114</v>
      </c>
      <c r="C140" s="319" t="s">
        <v>2137</v>
      </c>
      <c r="D140" s="319" t="s">
        <v>126</v>
      </c>
      <c r="E140" s="319" t="s">
        <v>38</v>
      </c>
      <c r="F140" s="319">
        <v>10.4</v>
      </c>
      <c r="G140" s="319">
        <v>1661.82</v>
      </c>
      <c r="H140" s="323">
        <v>0.95342281001871887</v>
      </c>
    </row>
    <row r="141" spans="1:8" x14ac:dyDescent="0.25">
      <c r="A141" s="319" t="s">
        <v>477</v>
      </c>
      <c r="B141" s="319" t="s">
        <v>116</v>
      </c>
      <c r="C141" s="319" t="s">
        <v>2146</v>
      </c>
      <c r="D141" s="319" t="s">
        <v>478</v>
      </c>
      <c r="E141" s="319" t="s">
        <v>40</v>
      </c>
      <c r="F141" s="319">
        <v>45.1</v>
      </c>
      <c r="G141" s="319">
        <v>1647.95</v>
      </c>
      <c r="H141" s="323">
        <v>0.95348459603913149</v>
      </c>
    </row>
    <row r="142" spans="1:8" x14ac:dyDescent="0.25">
      <c r="A142" s="319" t="s">
        <v>1596</v>
      </c>
      <c r="B142" s="319" t="s">
        <v>114</v>
      </c>
      <c r="C142" s="319" t="s">
        <v>2137</v>
      </c>
      <c r="D142" s="319" t="s">
        <v>1597</v>
      </c>
      <c r="E142" s="319" t="s">
        <v>37</v>
      </c>
      <c r="F142" s="319">
        <v>15</v>
      </c>
      <c r="G142" s="319">
        <v>1632</v>
      </c>
      <c r="H142" s="323">
        <v>0.95496344448467929</v>
      </c>
    </row>
    <row r="143" spans="1:8" x14ac:dyDescent="0.25">
      <c r="A143" s="319" t="s">
        <v>1579</v>
      </c>
      <c r="B143" s="319" t="s">
        <v>116</v>
      </c>
      <c r="C143" s="319" t="s">
        <v>2146</v>
      </c>
      <c r="D143" s="319" t="s">
        <v>1580</v>
      </c>
      <c r="E143" s="319" t="s">
        <v>37</v>
      </c>
      <c r="F143" s="319">
        <v>28.5</v>
      </c>
      <c r="G143" s="319">
        <v>1618.23</v>
      </c>
      <c r="H143" s="323">
        <v>0.95572354781303825</v>
      </c>
    </row>
    <row r="144" spans="1:8" x14ac:dyDescent="0.25">
      <c r="A144" s="319" t="s">
        <v>2006</v>
      </c>
      <c r="B144" s="319" t="s">
        <v>114</v>
      </c>
      <c r="C144" s="319" t="s">
        <v>2137</v>
      </c>
      <c r="D144" s="319" t="s">
        <v>2005</v>
      </c>
      <c r="E144" s="319" t="s">
        <v>35</v>
      </c>
      <c r="F144" s="319">
        <v>5</v>
      </c>
      <c r="G144" s="319">
        <v>1588.05</v>
      </c>
      <c r="H144" s="323">
        <v>0.95646947520939141</v>
      </c>
    </row>
    <row r="145" spans="1:8" x14ac:dyDescent="0.25">
      <c r="A145" s="319" t="s">
        <v>739</v>
      </c>
      <c r="B145" s="319" t="s">
        <v>116</v>
      </c>
      <c r="C145" s="319" t="s">
        <v>2146</v>
      </c>
      <c r="D145" s="319" t="s">
        <v>740</v>
      </c>
      <c r="E145" s="319" t="s">
        <v>37</v>
      </c>
      <c r="F145" s="319">
        <v>1.23</v>
      </c>
      <c r="G145" s="319">
        <v>1575.02</v>
      </c>
      <c r="H145" s="323">
        <v>0.95720928224808921</v>
      </c>
    </row>
    <row r="146" spans="1:8" x14ac:dyDescent="0.25">
      <c r="A146" s="319" t="s">
        <v>912</v>
      </c>
      <c r="B146" s="319" t="s">
        <v>114</v>
      </c>
      <c r="C146" s="319" t="s">
        <v>2137</v>
      </c>
      <c r="D146" s="319" t="s">
        <v>913</v>
      </c>
      <c r="E146" s="319" t="s">
        <v>40</v>
      </c>
      <c r="F146" s="319">
        <v>20</v>
      </c>
      <c r="G146" s="319">
        <v>1553.6</v>
      </c>
      <c r="H146" s="323">
        <v>0.95793902803882258</v>
      </c>
    </row>
    <row r="147" spans="1:8" x14ac:dyDescent="0.25">
      <c r="A147" s="319" t="s">
        <v>809</v>
      </c>
      <c r="B147" s="319" t="s">
        <v>116</v>
      </c>
      <c r="C147" s="319" t="s">
        <v>2146</v>
      </c>
      <c r="D147" s="319" t="s">
        <v>810</v>
      </c>
      <c r="E147" s="319" t="s">
        <v>40</v>
      </c>
      <c r="F147" s="319">
        <v>81</v>
      </c>
      <c r="G147" s="319">
        <v>1524.42</v>
      </c>
      <c r="H147" s="323">
        <v>0.95815118791186482</v>
      </c>
    </row>
    <row r="148" spans="1:8" x14ac:dyDescent="0.25">
      <c r="A148" s="319" t="s">
        <v>1858</v>
      </c>
      <c r="B148" s="319" t="s">
        <v>114</v>
      </c>
      <c r="C148" s="319" t="s">
        <v>2137</v>
      </c>
      <c r="D148" s="319" t="s">
        <v>1859</v>
      </c>
      <c r="E148" s="319" t="s">
        <v>38</v>
      </c>
      <c r="F148" s="319">
        <v>0.61</v>
      </c>
      <c r="G148" s="319">
        <v>1503.89</v>
      </c>
      <c r="H148" s="323">
        <v>0.95936146397827671</v>
      </c>
    </row>
    <row r="149" spans="1:8" x14ac:dyDescent="0.25">
      <c r="A149" s="319" t="s">
        <v>854</v>
      </c>
      <c r="B149" s="319" t="s">
        <v>114</v>
      </c>
      <c r="C149" s="319" t="s">
        <v>2137</v>
      </c>
      <c r="D149" s="319" t="s">
        <v>855</v>
      </c>
      <c r="E149" s="319" t="s">
        <v>35</v>
      </c>
      <c r="F149" s="319">
        <v>2</v>
      </c>
      <c r="G149" s="319">
        <v>1497.46</v>
      </c>
      <c r="H149" s="323">
        <v>0.96006484009297266</v>
      </c>
    </row>
    <row r="150" spans="1:8" x14ac:dyDescent="0.25">
      <c r="A150" s="319" t="s">
        <v>1999</v>
      </c>
      <c r="B150" s="319" t="s">
        <v>114</v>
      </c>
      <c r="C150" s="319" t="s">
        <v>2137</v>
      </c>
      <c r="D150" s="319" t="s">
        <v>2002</v>
      </c>
      <c r="E150" s="319" t="s">
        <v>35</v>
      </c>
      <c r="F150" s="319">
        <v>23</v>
      </c>
      <c r="G150" s="319">
        <v>1483.27</v>
      </c>
      <c r="H150" s="323">
        <v>0.96076155098317684</v>
      </c>
    </row>
    <row r="151" spans="1:8" x14ac:dyDescent="0.25">
      <c r="A151" s="319" t="s">
        <v>2000</v>
      </c>
      <c r="B151" s="319" t="s">
        <v>114</v>
      </c>
      <c r="C151" s="319" t="s">
        <v>2137</v>
      </c>
      <c r="D151" s="319" t="s">
        <v>2003</v>
      </c>
      <c r="E151" s="319" t="s">
        <v>35</v>
      </c>
      <c r="F151" s="319">
        <v>10</v>
      </c>
      <c r="G151" s="319">
        <v>1472.5</v>
      </c>
      <c r="H151" s="323">
        <v>0.9614532030666314</v>
      </c>
    </row>
    <row r="152" spans="1:8" x14ac:dyDescent="0.25">
      <c r="A152" s="319" t="s">
        <v>1672</v>
      </c>
      <c r="B152" s="319" t="s">
        <v>116</v>
      </c>
      <c r="C152" s="319" t="s">
        <v>2146</v>
      </c>
      <c r="D152" s="319" t="s">
        <v>1673</v>
      </c>
      <c r="E152" s="319" t="s">
        <v>37</v>
      </c>
      <c r="F152" s="319">
        <v>8</v>
      </c>
      <c r="G152" s="319">
        <v>1435.44</v>
      </c>
      <c r="H152" s="323">
        <v>0.96212744759408397</v>
      </c>
    </row>
    <row r="153" spans="1:8" x14ac:dyDescent="0.25">
      <c r="A153" s="319" t="s">
        <v>577</v>
      </c>
      <c r="B153" s="319" t="s">
        <v>114</v>
      </c>
      <c r="C153" s="319" t="s">
        <v>2137</v>
      </c>
      <c r="D153" s="319" t="s">
        <v>578</v>
      </c>
      <c r="E153" s="319" t="s">
        <v>40</v>
      </c>
      <c r="F153" s="319">
        <v>14.64</v>
      </c>
      <c r="G153" s="319">
        <v>1431.65</v>
      </c>
      <c r="H153" s="323">
        <v>0.96279991191006198</v>
      </c>
    </row>
    <row r="154" spans="1:8" x14ac:dyDescent="0.25">
      <c r="A154" s="319" t="s">
        <v>417</v>
      </c>
      <c r="B154" s="319" t="s">
        <v>114</v>
      </c>
      <c r="C154" s="319" t="s">
        <v>2137</v>
      </c>
      <c r="D154" s="319" t="s">
        <v>418</v>
      </c>
      <c r="E154" s="319" t="s">
        <v>38</v>
      </c>
      <c r="F154" s="319">
        <v>112.77</v>
      </c>
      <c r="G154" s="319">
        <v>1424.29</v>
      </c>
      <c r="H154" s="323">
        <v>0.96296008866862148</v>
      </c>
    </row>
    <row r="155" spans="1:8" x14ac:dyDescent="0.25">
      <c r="A155" s="319" t="s">
        <v>1591</v>
      </c>
      <c r="B155" s="319" t="s">
        <v>119</v>
      </c>
      <c r="C155" s="319" t="s">
        <v>2138</v>
      </c>
      <c r="D155" s="319" t="s">
        <v>1592</v>
      </c>
      <c r="E155" s="319" t="s">
        <v>40</v>
      </c>
      <c r="F155" s="319">
        <v>61.21</v>
      </c>
      <c r="G155" s="319">
        <v>1412.73</v>
      </c>
      <c r="H155" s="323">
        <v>0.96413249648989363</v>
      </c>
    </row>
    <row r="156" spans="1:8" x14ac:dyDescent="0.25">
      <c r="A156" s="319" t="s">
        <v>143</v>
      </c>
      <c r="B156" s="319" t="s">
        <v>114</v>
      </c>
      <c r="C156" s="319" t="s">
        <v>2137</v>
      </c>
      <c r="D156" s="319" t="s">
        <v>144</v>
      </c>
      <c r="E156" s="319" t="s">
        <v>40</v>
      </c>
      <c r="F156" s="319">
        <v>30</v>
      </c>
      <c r="G156" s="319">
        <v>1410.9</v>
      </c>
      <c r="H156" s="323">
        <v>0.96479521426547665</v>
      </c>
    </row>
    <row r="157" spans="1:8" x14ac:dyDescent="0.25">
      <c r="A157" s="319" t="s">
        <v>1555</v>
      </c>
      <c r="B157" s="319" t="s">
        <v>114</v>
      </c>
      <c r="C157" s="319" t="s">
        <v>2137</v>
      </c>
      <c r="D157" s="319" t="s">
        <v>1556</v>
      </c>
      <c r="E157" s="319" t="s">
        <v>40</v>
      </c>
      <c r="F157" s="319">
        <v>61.21</v>
      </c>
      <c r="G157" s="319">
        <v>1364.98</v>
      </c>
      <c r="H157" s="323">
        <v>0.96543636282973733</v>
      </c>
    </row>
    <row r="158" spans="1:8" x14ac:dyDescent="0.25">
      <c r="A158" s="319" t="s">
        <v>733</v>
      </c>
      <c r="B158" s="319" t="s">
        <v>114</v>
      </c>
      <c r="C158" s="319" t="s">
        <v>2137</v>
      </c>
      <c r="D158" s="319" t="s">
        <v>734</v>
      </c>
      <c r="E158" s="319" t="s">
        <v>35</v>
      </c>
      <c r="F158" s="319">
        <v>2</v>
      </c>
      <c r="G158" s="319">
        <v>1361.48</v>
      </c>
      <c r="H158" s="323">
        <v>0.96607586739923257</v>
      </c>
    </row>
    <row r="159" spans="1:8" x14ac:dyDescent="0.25">
      <c r="A159" s="319" t="s">
        <v>894</v>
      </c>
      <c r="B159" s="319" t="s">
        <v>116</v>
      </c>
      <c r="C159" s="319" t="s">
        <v>2146</v>
      </c>
      <c r="D159" s="319" t="s">
        <v>895</v>
      </c>
      <c r="E159" s="319" t="s">
        <v>40</v>
      </c>
      <c r="F159" s="319">
        <v>20</v>
      </c>
      <c r="G159" s="319">
        <v>1336.2</v>
      </c>
      <c r="H159" s="323">
        <v>0.96670349762939345</v>
      </c>
    </row>
    <row r="160" spans="1:8" x14ac:dyDescent="0.25">
      <c r="A160" s="319" t="s">
        <v>694</v>
      </c>
      <c r="B160" s="319" t="s">
        <v>114</v>
      </c>
      <c r="C160" s="319" t="s">
        <v>2137</v>
      </c>
      <c r="D160" s="319" t="s">
        <v>695</v>
      </c>
      <c r="E160" s="319" t="s">
        <v>35</v>
      </c>
      <c r="F160" s="319">
        <v>6</v>
      </c>
      <c r="G160" s="319">
        <v>1330.68</v>
      </c>
      <c r="H160" s="323">
        <v>0.96732853504495286</v>
      </c>
    </row>
    <row r="161" spans="1:8" x14ac:dyDescent="0.25">
      <c r="A161" s="319" t="s">
        <v>123</v>
      </c>
      <c r="B161" s="319" t="s">
        <v>114</v>
      </c>
      <c r="C161" s="319" t="s">
        <v>2137</v>
      </c>
      <c r="D161" s="319" t="s">
        <v>124</v>
      </c>
      <c r="E161" s="319" t="s">
        <v>38</v>
      </c>
      <c r="F161" s="319">
        <v>30.689999999999998</v>
      </c>
      <c r="G161" s="319">
        <v>1326.42</v>
      </c>
      <c r="H161" s="323">
        <v>0.96736873306553151</v>
      </c>
    </row>
    <row r="162" spans="1:8" x14ac:dyDescent="0.25">
      <c r="A162" s="319" t="s">
        <v>600</v>
      </c>
      <c r="B162" s="319" t="s">
        <v>116</v>
      </c>
      <c r="C162" s="319" t="s">
        <v>2146</v>
      </c>
      <c r="D162" s="319" t="s">
        <v>601</v>
      </c>
      <c r="E162" s="319" t="s">
        <v>40</v>
      </c>
      <c r="F162" s="319">
        <v>12.1</v>
      </c>
      <c r="G162" s="319">
        <v>1297.8499999999999</v>
      </c>
      <c r="H162" s="323">
        <v>0.9685611882286862</v>
      </c>
    </row>
    <row r="163" spans="1:8" x14ac:dyDescent="0.25">
      <c r="A163" s="319" t="s">
        <v>832</v>
      </c>
      <c r="B163" s="319" t="s">
        <v>114</v>
      </c>
      <c r="C163" s="319" t="s">
        <v>2137</v>
      </c>
      <c r="D163" s="319" t="s">
        <v>833</v>
      </c>
      <c r="E163" s="319" t="s">
        <v>35</v>
      </c>
      <c r="F163" s="319">
        <v>1</v>
      </c>
      <c r="G163" s="319">
        <v>1259.08</v>
      </c>
      <c r="H163" s="323">
        <v>0.96915259420847288</v>
      </c>
    </row>
    <row r="164" spans="1:8" x14ac:dyDescent="0.25">
      <c r="A164" s="319" t="s">
        <v>419</v>
      </c>
      <c r="B164" s="319" t="s">
        <v>114</v>
      </c>
      <c r="C164" s="319" t="s">
        <v>2137</v>
      </c>
      <c r="D164" s="319" t="s">
        <v>420</v>
      </c>
      <c r="E164" s="319" t="s">
        <v>38</v>
      </c>
      <c r="F164" s="319">
        <v>7.67</v>
      </c>
      <c r="G164" s="319">
        <v>1233.3399999999999</v>
      </c>
      <c r="H164" s="323">
        <v>0.96927873088113226</v>
      </c>
    </row>
    <row r="165" spans="1:8" x14ac:dyDescent="0.25">
      <c r="A165" s="319" t="s">
        <v>1573</v>
      </c>
      <c r="B165" s="319" t="s">
        <v>116</v>
      </c>
      <c r="C165" s="319" t="s">
        <v>2146</v>
      </c>
      <c r="D165" s="319" t="s">
        <v>1574</v>
      </c>
      <c r="E165" s="319" t="s">
        <v>39</v>
      </c>
      <c r="F165" s="319">
        <v>400</v>
      </c>
      <c r="G165" s="319">
        <v>1224</v>
      </c>
      <c r="H165" s="323">
        <v>0.97030683823615105</v>
      </c>
    </row>
    <row r="166" spans="1:8" x14ac:dyDescent="0.25">
      <c r="A166" s="319" t="s">
        <v>154</v>
      </c>
      <c r="B166" s="319" t="s">
        <v>114</v>
      </c>
      <c r="C166" s="319" t="s">
        <v>2137</v>
      </c>
      <c r="D166" s="319" t="s">
        <v>155</v>
      </c>
      <c r="E166" s="319" t="s">
        <v>35</v>
      </c>
      <c r="F166" s="319">
        <v>4</v>
      </c>
      <c r="G166" s="319">
        <v>1204.92</v>
      </c>
      <c r="H166" s="323">
        <v>0.97058982140368788</v>
      </c>
    </row>
    <row r="167" spans="1:8" x14ac:dyDescent="0.25">
      <c r="A167" s="319" t="s">
        <v>2128</v>
      </c>
      <c r="B167" s="319" t="s">
        <v>116</v>
      </c>
      <c r="C167" s="319" t="s">
        <v>2146</v>
      </c>
      <c r="D167" s="319" t="s">
        <v>2129</v>
      </c>
      <c r="E167" s="319" t="s">
        <v>35</v>
      </c>
      <c r="F167" s="319">
        <v>6</v>
      </c>
      <c r="G167" s="319">
        <v>1201.44</v>
      </c>
      <c r="H167" s="323">
        <v>0.97143713630578876</v>
      </c>
    </row>
    <row r="168" spans="1:8" x14ac:dyDescent="0.25">
      <c r="A168" s="319" t="s">
        <v>802</v>
      </c>
      <c r="B168" s="319" t="s">
        <v>114</v>
      </c>
      <c r="C168" s="319" t="s">
        <v>2137</v>
      </c>
      <c r="D168" s="319" t="s">
        <v>803</v>
      </c>
      <c r="E168" s="319" t="s">
        <v>40</v>
      </c>
      <c r="F168" s="319">
        <v>21.6</v>
      </c>
      <c r="G168" s="319">
        <v>1198.1500000000001</v>
      </c>
      <c r="H168" s="323">
        <v>0.97199992268527335</v>
      </c>
    </row>
    <row r="169" spans="1:8" x14ac:dyDescent="0.25">
      <c r="A169" s="319" t="s">
        <v>2009</v>
      </c>
      <c r="B169" s="319" t="s">
        <v>117</v>
      </c>
      <c r="C169" s="319" t="s">
        <v>2137</v>
      </c>
      <c r="D169" s="319" t="s">
        <v>2010</v>
      </c>
      <c r="E169" s="319" t="s">
        <v>692</v>
      </c>
      <c r="F169" s="319">
        <v>1</v>
      </c>
      <c r="G169" s="319">
        <v>1190.51</v>
      </c>
      <c r="H169" s="323">
        <v>0.97255912045904136</v>
      </c>
    </row>
    <row r="170" spans="1:8" x14ac:dyDescent="0.25">
      <c r="A170" s="319" t="s">
        <v>587</v>
      </c>
      <c r="B170" s="319" t="s">
        <v>114</v>
      </c>
      <c r="C170" s="319" t="s">
        <v>2137</v>
      </c>
      <c r="D170" s="319" t="s">
        <v>588</v>
      </c>
      <c r="E170" s="319" t="s">
        <v>40</v>
      </c>
      <c r="F170" s="319">
        <v>19.2</v>
      </c>
      <c r="G170" s="319">
        <v>1170.43</v>
      </c>
      <c r="H170" s="323">
        <v>0.97310888639998372</v>
      </c>
    </row>
    <row r="171" spans="1:8" x14ac:dyDescent="0.25">
      <c r="A171" s="319" t="s">
        <v>2073</v>
      </c>
      <c r="B171" s="319" t="s">
        <v>114</v>
      </c>
      <c r="C171" s="319" t="s">
        <v>2137</v>
      </c>
      <c r="D171" s="319" t="s">
        <v>756</v>
      </c>
      <c r="E171" s="319" t="s">
        <v>38</v>
      </c>
      <c r="F171" s="319">
        <v>15</v>
      </c>
      <c r="G171" s="319">
        <v>1163.25</v>
      </c>
      <c r="H171" s="323">
        <v>0.97365527980309308</v>
      </c>
    </row>
    <row r="172" spans="1:8" x14ac:dyDescent="0.25">
      <c r="A172" s="319" t="s">
        <v>735</v>
      </c>
      <c r="B172" s="319" t="s">
        <v>114</v>
      </c>
      <c r="C172" s="319" t="s">
        <v>2137</v>
      </c>
      <c r="D172" s="319" t="s">
        <v>736</v>
      </c>
      <c r="E172" s="319" t="s">
        <v>35</v>
      </c>
      <c r="F172" s="319">
        <v>2</v>
      </c>
      <c r="G172" s="319">
        <v>1123.32</v>
      </c>
      <c r="H172" s="323">
        <v>0.97418291757449282</v>
      </c>
    </row>
    <row r="173" spans="1:8" x14ac:dyDescent="0.25">
      <c r="A173" s="319" t="s">
        <v>731</v>
      </c>
      <c r="B173" s="319" t="s">
        <v>114</v>
      </c>
      <c r="C173" s="319" t="s">
        <v>2137</v>
      </c>
      <c r="D173" s="319" t="s">
        <v>732</v>
      </c>
      <c r="E173" s="319" t="s">
        <v>35</v>
      </c>
      <c r="F173" s="319">
        <v>1</v>
      </c>
      <c r="G173" s="319">
        <v>1121.53</v>
      </c>
      <c r="H173" s="323">
        <v>0.97470971455999822</v>
      </c>
    </row>
    <row r="174" spans="1:8" x14ac:dyDescent="0.25">
      <c r="A174" s="319" t="s">
        <v>447</v>
      </c>
      <c r="B174" s="319" t="s">
        <v>114</v>
      </c>
      <c r="C174" s="319" t="s">
        <v>2137</v>
      </c>
      <c r="D174" s="319" t="s">
        <v>448</v>
      </c>
      <c r="E174" s="319" t="s">
        <v>38</v>
      </c>
      <c r="F174" s="319">
        <v>19.27</v>
      </c>
      <c r="G174" s="319">
        <v>1120.93</v>
      </c>
      <c r="H174" s="323">
        <v>0.97479851376297078</v>
      </c>
    </row>
    <row r="175" spans="1:8" x14ac:dyDescent="0.25">
      <c r="A175" s="319" t="s">
        <v>130</v>
      </c>
      <c r="B175" s="319" t="s">
        <v>114</v>
      </c>
      <c r="C175" s="319" t="s">
        <v>2137</v>
      </c>
      <c r="D175" s="319" t="s">
        <v>131</v>
      </c>
      <c r="E175" s="319" t="s">
        <v>38</v>
      </c>
      <c r="F175" s="319">
        <v>94.77</v>
      </c>
      <c r="G175" s="319">
        <v>1105.02</v>
      </c>
      <c r="H175" s="323">
        <v>0.97525194630778711</v>
      </c>
    </row>
    <row r="176" spans="1:8" x14ac:dyDescent="0.25">
      <c r="A176" s="319" t="s">
        <v>1637</v>
      </c>
      <c r="B176" s="319" t="s">
        <v>119</v>
      </c>
      <c r="C176" s="319" t="s">
        <v>2138</v>
      </c>
      <c r="D176" s="319" t="s">
        <v>1638</v>
      </c>
      <c r="E176" s="319" t="s">
        <v>35</v>
      </c>
      <c r="F176" s="319">
        <v>2</v>
      </c>
      <c r="G176" s="319">
        <v>1061.8800000000001</v>
      </c>
      <c r="H176" s="323">
        <v>0.97625405036274482</v>
      </c>
    </row>
    <row r="177" spans="1:8" x14ac:dyDescent="0.25">
      <c r="A177" s="319" t="s">
        <v>852</v>
      </c>
      <c r="B177" s="319" t="s">
        <v>114</v>
      </c>
      <c r="C177" s="319" t="s">
        <v>2137</v>
      </c>
      <c r="D177" s="319" t="s">
        <v>853</v>
      </c>
      <c r="E177" s="319" t="s">
        <v>35</v>
      </c>
      <c r="F177" s="319">
        <v>2</v>
      </c>
      <c r="G177" s="319">
        <v>1029.0999999999999</v>
      </c>
      <c r="H177" s="323">
        <v>0.97673743179505934</v>
      </c>
    </row>
    <row r="178" spans="1:8" x14ac:dyDescent="0.25">
      <c r="A178" s="319" t="s">
        <v>751</v>
      </c>
      <c r="B178" s="319" t="s">
        <v>114</v>
      </c>
      <c r="C178" s="319" t="s">
        <v>2137</v>
      </c>
      <c r="D178" s="319" t="s">
        <v>752</v>
      </c>
      <c r="E178" s="319" t="s">
        <v>38</v>
      </c>
      <c r="F178" s="319">
        <v>30</v>
      </c>
      <c r="G178" s="319">
        <v>1023</v>
      </c>
      <c r="H178" s="323">
        <v>0.97721794797935402</v>
      </c>
    </row>
    <row r="179" spans="1:8" x14ac:dyDescent="0.25">
      <c r="A179" s="319" t="s">
        <v>748</v>
      </c>
      <c r="B179" s="319" t="s">
        <v>114</v>
      </c>
      <c r="C179" s="319" t="s">
        <v>2137</v>
      </c>
      <c r="D179" s="319" t="s">
        <v>749</v>
      </c>
      <c r="E179" s="319" t="s">
        <v>37</v>
      </c>
      <c r="F179" s="319">
        <v>12.3</v>
      </c>
      <c r="G179" s="319">
        <v>1014.26</v>
      </c>
      <c r="H179" s="323">
        <v>0.97769435887386302</v>
      </c>
    </row>
    <row r="180" spans="1:8" x14ac:dyDescent="0.25">
      <c r="A180" s="319" t="s">
        <v>682</v>
      </c>
      <c r="B180" s="319" t="s">
        <v>116</v>
      </c>
      <c r="C180" s="319" t="s">
        <v>2146</v>
      </c>
      <c r="D180" s="319" t="s">
        <v>683</v>
      </c>
      <c r="E180" s="319" t="s">
        <v>35</v>
      </c>
      <c r="F180" s="319">
        <v>1</v>
      </c>
      <c r="G180" s="319">
        <v>1007.95</v>
      </c>
      <c r="H180" s="323">
        <v>0.97816780588066643</v>
      </c>
    </row>
    <row r="181" spans="1:8" x14ac:dyDescent="0.25">
      <c r="A181" s="319" t="s">
        <v>133</v>
      </c>
      <c r="B181" s="319" t="s">
        <v>114</v>
      </c>
      <c r="C181" s="319" t="s">
        <v>2137</v>
      </c>
      <c r="D181" s="319" t="s">
        <v>633</v>
      </c>
      <c r="E181" s="319" t="s">
        <v>40</v>
      </c>
      <c r="F181" s="319">
        <v>125</v>
      </c>
      <c r="G181" s="319">
        <v>995</v>
      </c>
      <c r="H181" s="323">
        <v>0.97863517010683776</v>
      </c>
    </row>
    <row r="182" spans="1:8" x14ac:dyDescent="0.25">
      <c r="A182" s="319" t="s">
        <v>836</v>
      </c>
      <c r="B182" s="319" t="s">
        <v>114</v>
      </c>
      <c r="C182" s="319" t="s">
        <v>2137</v>
      </c>
      <c r="D182" s="319" t="s">
        <v>837</v>
      </c>
      <c r="E182" s="319" t="s">
        <v>35</v>
      </c>
      <c r="F182" s="319">
        <v>1</v>
      </c>
      <c r="G182" s="319">
        <v>984.03</v>
      </c>
      <c r="H182" s="323">
        <v>0.97909738158370141</v>
      </c>
    </row>
    <row r="183" spans="1:8" x14ac:dyDescent="0.25">
      <c r="A183" s="319" t="s">
        <v>497</v>
      </c>
      <c r="B183" s="319" t="s">
        <v>119</v>
      </c>
      <c r="C183" s="319" t="s">
        <v>2138</v>
      </c>
      <c r="D183" s="319" t="s">
        <v>498</v>
      </c>
      <c r="E183" s="319" t="s">
        <v>40</v>
      </c>
      <c r="F183" s="319">
        <v>101.5</v>
      </c>
      <c r="G183" s="319">
        <v>961.21</v>
      </c>
      <c r="H183" s="323">
        <v>0.9793197905898241</v>
      </c>
    </row>
    <row r="184" spans="1:8" x14ac:dyDescent="0.25">
      <c r="A184" s="319" t="s">
        <v>82</v>
      </c>
      <c r="B184" s="319" t="s">
        <v>116</v>
      </c>
      <c r="C184" s="319" t="s">
        <v>2146</v>
      </c>
      <c r="D184" s="319" t="s">
        <v>83</v>
      </c>
      <c r="E184" s="319" t="s">
        <v>37</v>
      </c>
      <c r="F184" s="319">
        <v>0.8</v>
      </c>
      <c r="G184" s="319">
        <v>946.77</v>
      </c>
      <c r="H184" s="323">
        <v>0.9799935841929982</v>
      </c>
    </row>
    <row r="185" spans="1:8" x14ac:dyDescent="0.25">
      <c r="A185" s="319" t="s">
        <v>445</v>
      </c>
      <c r="B185" s="319" t="s">
        <v>114</v>
      </c>
      <c r="C185" s="319" t="s">
        <v>2137</v>
      </c>
      <c r="D185" s="319" t="s">
        <v>446</v>
      </c>
      <c r="E185" s="319" t="s">
        <v>39</v>
      </c>
      <c r="F185" s="319">
        <v>64.600000000000009</v>
      </c>
      <c r="G185" s="319">
        <v>885.67000000000007</v>
      </c>
      <c r="H185" s="323">
        <v>0.98003801902294374</v>
      </c>
    </row>
    <row r="186" spans="1:8" x14ac:dyDescent="0.25">
      <c r="A186" s="319" t="s">
        <v>505</v>
      </c>
      <c r="B186" s="319" t="s">
        <v>114</v>
      </c>
      <c r="C186" s="319" t="s">
        <v>2137</v>
      </c>
      <c r="D186" s="319" t="s">
        <v>506</v>
      </c>
      <c r="E186" s="319" t="s">
        <v>40</v>
      </c>
      <c r="F186" s="319">
        <v>32.5</v>
      </c>
      <c r="G186" s="319">
        <v>883.03</v>
      </c>
      <c r="H186" s="323">
        <v>0.98044150230965843</v>
      </c>
    </row>
    <row r="187" spans="1:8" x14ac:dyDescent="0.25">
      <c r="A187" s="319" t="s">
        <v>664</v>
      </c>
      <c r="B187" s="319" t="s">
        <v>114</v>
      </c>
      <c r="C187" s="319" t="s">
        <v>2137</v>
      </c>
      <c r="D187" s="319" t="s">
        <v>665</v>
      </c>
      <c r="E187" s="319" t="s">
        <v>35</v>
      </c>
      <c r="F187" s="319">
        <v>1</v>
      </c>
      <c r="G187" s="319">
        <v>867.53</v>
      </c>
      <c r="H187" s="323">
        <v>0.9812318551417013</v>
      </c>
    </row>
    <row r="188" spans="1:8" x14ac:dyDescent="0.25">
      <c r="A188" s="319" t="s">
        <v>680</v>
      </c>
      <c r="B188" s="319" t="s">
        <v>116</v>
      </c>
      <c r="C188" s="319" t="s">
        <v>2146</v>
      </c>
      <c r="D188" s="319" t="s">
        <v>681</v>
      </c>
      <c r="E188" s="319" t="s">
        <v>35</v>
      </c>
      <c r="F188" s="319">
        <v>2</v>
      </c>
      <c r="G188" s="319">
        <v>827.06</v>
      </c>
      <c r="H188" s="323">
        <v>0.98162033580189956</v>
      </c>
    </row>
    <row r="189" spans="1:8" x14ac:dyDescent="0.25">
      <c r="A189" s="319" t="s">
        <v>573</v>
      </c>
      <c r="B189" s="319" t="s">
        <v>114</v>
      </c>
      <c r="C189" s="319" t="s">
        <v>2137</v>
      </c>
      <c r="D189" s="319" t="s">
        <v>574</v>
      </c>
      <c r="E189" s="319" t="s">
        <v>38</v>
      </c>
      <c r="F189" s="319">
        <v>0.6</v>
      </c>
      <c r="G189" s="319">
        <v>815.05</v>
      </c>
      <c r="H189" s="323">
        <v>0.98200317521148839</v>
      </c>
    </row>
    <row r="190" spans="1:8" x14ac:dyDescent="0.25">
      <c r="A190" s="319" t="s">
        <v>2114</v>
      </c>
      <c r="B190" s="319" t="s">
        <v>116</v>
      </c>
      <c r="C190" s="319" t="s">
        <v>2146</v>
      </c>
      <c r="D190" s="319" t="s">
        <v>2115</v>
      </c>
      <c r="E190" s="319" t="s">
        <v>38</v>
      </c>
      <c r="F190" s="319">
        <v>0.66</v>
      </c>
      <c r="G190" s="319">
        <v>813.66</v>
      </c>
      <c r="H190" s="323">
        <v>0.982385361720299</v>
      </c>
    </row>
    <row r="191" spans="1:8" x14ac:dyDescent="0.25">
      <c r="A191" s="319" t="s">
        <v>658</v>
      </c>
      <c r="B191" s="319" t="s">
        <v>114</v>
      </c>
      <c r="C191" s="319" t="s">
        <v>2137</v>
      </c>
      <c r="D191" s="319" t="s">
        <v>659</v>
      </c>
      <c r="E191" s="319" t="s">
        <v>35</v>
      </c>
      <c r="F191" s="319">
        <v>8</v>
      </c>
      <c r="G191" s="319">
        <v>806.4</v>
      </c>
      <c r="H191" s="323">
        <v>0.98276413811425334</v>
      </c>
    </row>
    <row r="192" spans="1:8" x14ac:dyDescent="0.25">
      <c r="A192" s="319" t="s">
        <v>910</v>
      </c>
      <c r="B192" s="319" t="s">
        <v>114</v>
      </c>
      <c r="C192" s="319" t="s">
        <v>2137</v>
      </c>
      <c r="D192" s="319" t="s">
        <v>911</v>
      </c>
      <c r="E192" s="319" t="s">
        <v>40</v>
      </c>
      <c r="F192" s="319">
        <v>20</v>
      </c>
      <c r="G192" s="319">
        <v>806</v>
      </c>
      <c r="H192" s="323">
        <v>0.98314272662309166</v>
      </c>
    </row>
    <row r="193" spans="1:8" x14ac:dyDescent="0.25">
      <c r="A193" s="319" t="s">
        <v>892</v>
      </c>
      <c r="B193" s="319" t="s">
        <v>116</v>
      </c>
      <c r="C193" s="319" t="s">
        <v>2146</v>
      </c>
      <c r="D193" s="319" t="s">
        <v>893</v>
      </c>
      <c r="E193" s="319" t="s">
        <v>40</v>
      </c>
      <c r="F193" s="319">
        <v>12</v>
      </c>
      <c r="G193" s="319">
        <v>796.92</v>
      </c>
      <c r="H193" s="323">
        <v>0.98351705013979562</v>
      </c>
    </row>
    <row r="194" spans="1:8" x14ac:dyDescent="0.25">
      <c r="A194" s="319" t="s">
        <v>718</v>
      </c>
      <c r="B194" s="319" t="s">
        <v>114</v>
      </c>
      <c r="C194" s="319" t="s">
        <v>2137</v>
      </c>
      <c r="D194" s="319" t="s">
        <v>719</v>
      </c>
      <c r="E194" s="319" t="s">
        <v>35</v>
      </c>
      <c r="F194" s="319">
        <v>13</v>
      </c>
      <c r="G194" s="319">
        <v>790.92</v>
      </c>
      <c r="H194" s="323">
        <v>0.98388855537975883</v>
      </c>
    </row>
    <row r="195" spans="1:8" x14ac:dyDescent="0.25">
      <c r="A195" s="319" t="s">
        <v>676</v>
      </c>
      <c r="B195" s="319" t="s">
        <v>116</v>
      </c>
      <c r="C195" s="319" t="s">
        <v>2146</v>
      </c>
      <c r="D195" s="319" t="s">
        <v>677</v>
      </c>
      <c r="E195" s="319" t="s">
        <v>35</v>
      </c>
      <c r="F195" s="319">
        <v>1</v>
      </c>
      <c r="G195" s="319">
        <v>785.38</v>
      </c>
      <c r="H195" s="323">
        <v>0.98425745841086476</v>
      </c>
    </row>
    <row r="196" spans="1:8" x14ac:dyDescent="0.25">
      <c r="A196" s="319" t="s">
        <v>166</v>
      </c>
      <c r="B196" s="319" t="s">
        <v>114</v>
      </c>
      <c r="C196" s="319" t="s">
        <v>2137</v>
      </c>
      <c r="D196" s="319" t="s">
        <v>167</v>
      </c>
      <c r="E196" s="319" t="s">
        <v>35</v>
      </c>
      <c r="F196" s="319">
        <v>1</v>
      </c>
      <c r="G196" s="319">
        <v>784.37</v>
      </c>
      <c r="H196" s="323">
        <v>0.98462588703205267</v>
      </c>
    </row>
    <row r="197" spans="1:8" x14ac:dyDescent="0.25">
      <c r="A197" s="319" t="s">
        <v>2116</v>
      </c>
      <c r="B197" s="319" t="s">
        <v>116</v>
      </c>
      <c r="C197" s="319" t="s">
        <v>2146</v>
      </c>
      <c r="D197" s="319" t="s">
        <v>2117</v>
      </c>
      <c r="E197" s="319" t="s">
        <v>37</v>
      </c>
      <c r="F197" s="319">
        <v>34.29</v>
      </c>
      <c r="G197" s="319">
        <v>778.04</v>
      </c>
      <c r="H197" s="323">
        <v>0.98499134237127917</v>
      </c>
    </row>
    <row r="198" spans="1:8" x14ac:dyDescent="0.25">
      <c r="A198" s="319" t="s">
        <v>135</v>
      </c>
      <c r="B198" s="319" t="s">
        <v>114</v>
      </c>
      <c r="C198" s="319" t="s">
        <v>2137</v>
      </c>
      <c r="D198" s="319" t="s">
        <v>136</v>
      </c>
      <c r="E198" s="319" t="s">
        <v>35</v>
      </c>
      <c r="F198" s="319">
        <v>8</v>
      </c>
      <c r="G198" s="319">
        <v>777.52</v>
      </c>
      <c r="H198" s="323">
        <v>0.98535655345985473</v>
      </c>
    </row>
    <row r="199" spans="1:8" x14ac:dyDescent="0.25">
      <c r="A199" s="319" t="s">
        <v>858</v>
      </c>
      <c r="B199" s="319" t="s">
        <v>116</v>
      </c>
      <c r="C199" s="319" t="s">
        <v>2146</v>
      </c>
      <c r="D199" s="319" t="s">
        <v>859</v>
      </c>
      <c r="E199" s="319" t="s">
        <v>35</v>
      </c>
      <c r="F199" s="319">
        <v>4</v>
      </c>
      <c r="G199" s="319">
        <v>775.56</v>
      </c>
      <c r="H199" s="323">
        <v>0.98572084391136172</v>
      </c>
    </row>
    <row r="200" spans="1:8" x14ac:dyDescent="0.25">
      <c r="A200" s="319" t="s">
        <v>606</v>
      </c>
      <c r="B200" s="319" t="s">
        <v>116</v>
      </c>
      <c r="C200" s="319" t="s">
        <v>2146</v>
      </c>
      <c r="D200" s="319" t="s">
        <v>607</v>
      </c>
      <c r="E200" s="319" t="s">
        <v>40</v>
      </c>
      <c r="F200" s="319">
        <v>9.4</v>
      </c>
      <c r="G200" s="319">
        <v>702.65</v>
      </c>
      <c r="H200" s="323">
        <v>0.98605088760334092</v>
      </c>
    </row>
    <row r="201" spans="1:8" x14ac:dyDescent="0.25">
      <c r="A201" s="319" t="s">
        <v>1635</v>
      </c>
      <c r="B201" s="319" t="s">
        <v>119</v>
      </c>
      <c r="C201" s="319" t="s">
        <v>2138</v>
      </c>
      <c r="D201" s="319" t="s">
        <v>1636</v>
      </c>
      <c r="E201" s="319" t="s">
        <v>35</v>
      </c>
      <c r="F201" s="319">
        <v>2</v>
      </c>
      <c r="G201" s="319">
        <v>698.54</v>
      </c>
      <c r="H201" s="323">
        <v>0.98637900077575269</v>
      </c>
    </row>
    <row r="202" spans="1:8" x14ac:dyDescent="0.25">
      <c r="A202" s="319" t="s">
        <v>93</v>
      </c>
      <c r="B202" s="319" t="s">
        <v>114</v>
      </c>
      <c r="C202" s="319" t="s">
        <v>2137</v>
      </c>
      <c r="D202" s="319" t="s">
        <v>94</v>
      </c>
      <c r="E202" s="319" t="s">
        <v>35</v>
      </c>
      <c r="F202" s="319">
        <v>6</v>
      </c>
      <c r="G202" s="319">
        <v>654.17999999999995</v>
      </c>
      <c r="H202" s="323">
        <v>0.98668627748879467</v>
      </c>
    </row>
    <row r="203" spans="1:8" x14ac:dyDescent="0.25">
      <c r="A203" s="319" t="s">
        <v>898</v>
      </c>
      <c r="B203" s="319" t="s">
        <v>114</v>
      </c>
      <c r="C203" s="319" t="s">
        <v>2137</v>
      </c>
      <c r="D203" s="319" t="s">
        <v>899</v>
      </c>
      <c r="E203" s="319" t="s">
        <v>40</v>
      </c>
      <c r="F203" s="319">
        <v>29.1</v>
      </c>
      <c r="G203" s="319">
        <v>652.41999999999996</v>
      </c>
      <c r="H203" s="323">
        <v>0.98699272750732603</v>
      </c>
    </row>
    <row r="204" spans="1:8" x14ac:dyDescent="0.25">
      <c r="A204" s="319" t="s">
        <v>873</v>
      </c>
      <c r="B204" s="319" t="s">
        <v>114</v>
      </c>
      <c r="C204" s="319" t="s">
        <v>2137</v>
      </c>
      <c r="D204" s="319" t="s">
        <v>874</v>
      </c>
      <c r="E204" s="319" t="s">
        <v>40</v>
      </c>
      <c r="F204" s="319">
        <v>15.7</v>
      </c>
      <c r="G204" s="319">
        <v>590.48</v>
      </c>
      <c r="H204" s="323">
        <v>0.98727008351563728</v>
      </c>
    </row>
    <row r="205" spans="1:8" x14ac:dyDescent="0.25">
      <c r="A205" s="319" t="s">
        <v>688</v>
      </c>
      <c r="B205" s="319" t="s">
        <v>116</v>
      </c>
      <c r="C205" s="319" t="s">
        <v>2146</v>
      </c>
      <c r="D205" s="319" t="s">
        <v>689</v>
      </c>
      <c r="E205" s="319" t="s">
        <v>35</v>
      </c>
      <c r="F205" s="319">
        <v>16</v>
      </c>
      <c r="G205" s="319">
        <v>575.04</v>
      </c>
      <c r="H205" s="323">
        <v>0.98754018715846903</v>
      </c>
    </row>
    <row r="206" spans="1:8" x14ac:dyDescent="0.25">
      <c r="A206" s="319" t="s">
        <v>666</v>
      </c>
      <c r="B206" s="319" t="s">
        <v>114</v>
      </c>
      <c r="C206" s="319" t="s">
        <v>2137</v>
      </c>
      <c r="D206" s="319" t="s">
        <v>667</v>
      </c>
      <c r="E206" s="319" t="s">
        <v>35</v>
      </c>
      <c r="F206" s="319">
        <v>2</v>
      </c>
      <c r="G206" s="319">
        <v>565.78</v>
      </c>
      <c r="H206" s="323">
        <v>0.98780594126086418</v>
      </c>
    </row>
    <row r="207" spans="1:8" x14ac:dyDescent="0.25">
      <c r="A207" s="319" t="s">
        <v>1559</v>
      </c>
      <c r="B207" s="319" t="s">
        <v>114</v>
      </c>
      <c r="C207" s="319" t="s">
        <v>2137</v>
      </c>
      <c r="D207" s="319" t="s">
        <v>1560</v>
      </c>
      <c r="E207" s="319" t="s">
        <v>37</v>
      </c>
      <c r="F207" s="319">
        <v>95</v>
      </c>
      <c r="G207" s="319">
        <v>555.75</v>
      </c>
      <c r="H207" s="323">
        <v>0.98806698414397442</v>
      </c>
    </row>
    <row r="208" spans="1:8" x14ac:dyDescent="0.25">
      <c r="A208" s="319" t="s">
        <v>1557</v>
      </c>
      <c r="B208" s="319" t="s">
        <v>114</v>
      </c>
      <c r="C208" s="319" t="s">
        <v>2137</v>
      </c>
      <c r="D208" s="319" t="s">
        <v>1558</v>
      </c>
      <c r="E208" s="319" t="s">
        <v>38</v>
      </c>
      <c r="F208" s="319">
        <v>5.6</v>
      </c>
      <c r="G208" s="319">
        <v>549.64</v>
      </c>
      <c r="H208" s="323">
        <v>0.98832515708193702</v>
      </c>
    </row>
    <row r="209" spans="1:8" x14ac:dyDescent="0.25">
      <c r="A209" s="319" t="s">
        <v>71</v>
      </c>
      <c r="B209" s="319" t="s">
        <v>114</v>
      </c>
      <c r="C209" s="319" t="s">
        <v>2137</v>
      </c>
      <c r="D209" s="319" t="s">
        <v>72</v>
      </c>
      <c r="E209" s="319" t="s">
        <v>40</v>
      </c>
      <c r="F209" s="319">
        <v>15</v>
      </c>
      <c r="G209" s="319">
        <v>542.1</v>
      </c>
      <c r="H209" s="323">
        <v>0.98857978838546212</v>
      </c>
    </row>
    <row r="210" spans="1:8" x14ac:dyDescent="0.25">
      <c r="A210" s="319" t="s">
        <v>73</v>
      </c>
      <c r="B210" s="319" t="s">
        <v>114</v>
      </c>
      <c r="C210" s="319" t="s">
        <v>2137</v>
      </c>
      <c r="D210" s="319" t="s">
        <v>74</v>
      </c>
      <c r="E210" s="319" t="s">
        <v>40</v>
      </c>
      <c r="F210" s="319">
        <v>12</v>
      </c>
      <c r="G210" s="319">
        <v>538.55999999999995</v>
      </c>
      <c r="H210" s="323">
        <v>0.98883275690571015</v>
      </c>
    </row>
    <row r="211" spans="1:8" x14ac:dyDescent="0.25">
      <c r="A211" s="319" t="s">
        <v>80</v>
      </c>
      <c r="B211" s="319" t="s">
        <v>114</v>
      </c>
      <c r="C211" s="319" t="s">
        <v>2137</v>
      </c>
      <c r="D211" s="319" t="s">
        <v>81</v>
      </c>
      <c r="E211" s="319" t="s">
        <v>35</v>
      </c>
      <c r="F211" s="319">
        <v>6</v>
      </c>
      <c r="G211" s="319">
        <v>534.96</v>
      </c>
      <c r="H211" s="323">
        <v>0.98908403445991377</v>
      </c>
    </row>
    <row r="212" spans="1:8" x14ac:dyDescent="0.25">
      <c r="A212" s="319" t="s">
        <v>410</v>
      </c>
      <c r="B212" s="319" t="s">
        <v>114</v>
      </c>
      <c r="C212" s="319" t="s">
        <v>2137</v>
      </c>
      <c r="D212" s="319" t="s">
        <v>411</v>
      </c>
      <c r="E212" s="319" t="s">
        <v>38</v>
      </c>
      <c r="F212" s="319">
        <v>1.51</v>
      </c>
      <c r="G212" s="319">
        <v>524.73</v>
      </c>
      <c r="H212" s="323">
        <v>0.98911341499493588</v>
      </c>
    </row>
    <row r="213" spans="1:8" x14ac:dyDescent="0.25">
      <c r="A213" s="319" t="s">
        <v>137</v>
      </c>
      <c r="B213" s="319" t="s">
        <v>114</v>
      </c>
      <c r="C213" s="319" t="s">
        <v>2137</v>
      </c>
      <c r="D213" s="319" t="s">
        <v>138</v>
      </c>
      <c r="E213" s="319" t="s">
        <v>35</v>
      </c>
      <c r="F213" s="319">
        <v>6</v>
      </c>
      <c r="G213" s="319">
        <v>516.78</v>
      </c>
      <c r="H213" s="323">
        <v>0.98957324502795363</v>
      </c>
    </row>
    <row r="214" spans="1:8" x14ac:dyDescent="0.25">
      <c r="A214" s="319" t="s">
        <v>1644</v>
      </c>
      <c r="B214" s="319" t="s">
        <v>114</v>
      </c>
      <c r="C214" s="319" t="s">
        <v>2137</v>
      </c>
      <c r="D214" s="319" t="s">
        <v>1645</v>
      </c>
      <c r="E214" s="319" t="s">
        <v>37</v>
      </c>
      <c r="F214" s="319">
        <v>6.95</v>
      </c>
      <c r="G214" s="319">
        <v>515.9</v>
      </c>
      <c r="H214" s="323">
        <v>0.98981556985637753</v>
      </c>
    </row>
    <row r="215" spans="1:8" x14ac:dyDescent="0.25">
      <c r="A215" s="319" t="s">
        <v>712</v>
      </c>
      <c r="B215" s="319" t="s">
        <v>114</v>
      </c>
      <c r="C215" s="319" t="s">
        <v>2137</v>
      </c>
      <c r="D215" s="319" t="s">
        <v>713</v>
      </c>
      <c r="E215" s="319" t="s">
        <v>35</v>
      </c>
      <c r="F215" s="319">
        <v>1</v>
      </c>
      <c r="G215" s="319">
        <v>506.01</v>
      </c>
      <c r="H215" s="323">
        <v>0.99005324922530713</v>
      </c>
    </row>
    <row r="216" spans="1:8" x14ac:dyDescent="0.25">
      <c r="A216" s="319" t="s">
        <v>86</v>
      </c>
      <c r="B216" s="319" t="s">
        <v>116</v>
      </c>
      <c r="C216" s="319" t="s">
        <v>2146</v>
      </c>
      <c r="D216" s="319" t="s">
        <v>87</v>
      </c>
      <c r="E216" s="319" t="s">
        <v>35</v>
      </c>
      <c r="F216" s="319">
        <v>6</v>
      </c>
      <c r="G216" s="319">
        <v>501.96</v>
      </c>
      <c r="H216" s="323">
        <v>0.99028902625743676</v>
      </c>
    </row>
    <row r="217" spans="1:8" x14ac:dyDescent="0.25">
      <c r="A217" s="319" t="s">
        <v>67</v>
      </c>
      <c r="B217" s="319" t="s">
        <v>114</v>
      </c>
      <c r="C217" s="319" t="s">
        <v>2137</v>
      </c>
      <c r="D217" s="319" t="s">
        <v>68</v>
      </c>
      <c r="E217" s="319" t="s">
        <v>35</v>
      </c>
      <c r="F217" s="319">
        <v>26</v>
      </c>
      <c r="G217" s="319">
        <v>496.08</v>
      </c>
      <c r="H217" s="323">
        <v>0.99052204137836042</v>
      </c>
    </row>
    <row r="218" spans="1:8" x14ac:dyDescent="0.25">
      <c r="A218" s="319" t="s">
        <v>1847</v>
      </c>
      <c r="B218" s="319" t="s">
        <v>114</v>
      </c>
      <c r="C218" s="319" t="s">
        <v>2137</v>
      </c>
      <c r="D218" s="319" t="s">
        <v>806</v>
      </c>
      <c r="E218" s="319" t="s">
        <v>35</v>
      </c>
      <c r="F218" s="319">
        <v>12</v>
      </c>
      <c r="G218" s="319">
        <v>495.6</v>
      </c>
      <c r="H218" s="323">
        <v>0.99075483103714479</v>
      </c>
    </row>
    <row r="219" spans="1:8" x14ac:dyDescent="0.25">
      <c r="A219" s="319" t="s">
        <v>2007</v>
      </c>
      <c r="B219" s="319" t="s">
        <v>116</v>
      </c>
      <c r="C219" s="319" t="s">
        <v>2146</v>
      </c>
      <c r="D219" s="319" t="s">
        <v>2008</v>
      </c>
      <c r="E219" s="319" t="s">
        <v>35</v>
      </c>
      <c r="F219" s="319">
        <v>2</v>
      </c>
      <c r="G219" s="319">
        <v>492.62</v>
      </c>
      <c r="H219" s="323">
        <v>0.99098622095181466</v>
      </c>
    </row>
    <row r="220" spans="1:8" x14ac:dyDescent="0.25">
      <c r="A220" s="319" t="s">
        <v>834</v>
      </c>
      <c r="B220" s="319" t="s">
        <v>114</v>
      </c>
      <c r="C220" s="319" t="s">
        <v>2137</v>
      </c>
      <c r="D220" s="319" t="s">
        <v>835</v>
      </c>
      <c r="E220" s="319" t="s">
        <v>35</v>
      </c>
      <c r="F220" s="319">
        <v>1</v>
      </c>
      <c r="G220" s="319">
        <v>463.49</v>
      </c>
      <c r="H220" s="323">
        <v>0.99120392813290825</v>
      </c>
    </row>
    <row r="221" spans="1:8" x14ac:dyDescent="0.25">
      <c r="A221" s="319" t="s">
        <v>881</v>
      </c>
      <c r="B221" s="319" t="s">
        <v>114</v>
      </c>
      <c r="C221" s="319" t="s">
        <v>2137</v>
      </c>
      <c r="D221" s="319" t="s">
        <v>882</v>
      </c>
      <c r="E221" s="319" t="s">
        <v>35</v>
      </c>
      <c r="F221" s="319">
        <v>9</v>
      </c>
      <c r="G221" s="319">
        <v>444.06</v>
      </c>
      <c r="H221" s="323">
        <v>0.99141250879448983</v>
      </c>
    </row>
    <row r="222" spans="1:8" x14ac:dyDescent="0.25">
      <c r="A222" s="319" t="s">
        <v>77</v>
      </c>
      <c r="B222" s="319" t="s">
        <v>117</v>
      </c>
      <c r="C222" s="319" t="s">
        <v>2137</v>
      </c>
      <c r="D222" s="319" t="s">
        <v>78</v>
      </c>
      <c r="E222" s="319" t="s">
        <v>35</v>
      </c>
      <c r="F222" s="319">
        <v>4</v>
      </c>
      <c r="G222" s="319">
        <v>444</v>
      </c>
      <c r="H222" s="323">
        <v>0.99162106127330396</v>
      </c>
    </row>
    <row r="223" spans="1:8" x14ac:dyDescent="0.25">
      <c r="A223" s="319" t="s">
        <v>840</v>
      </c>
      <c r="B223" s="319" t="s">
        <v>115</v>
      </c>
      <c r="C223" s="319" t="s">
        <v>2137</v>
      </c>
      <c r="D223" s="319" t="s">
        <v>841</v>
      </c>
      <c r="E223" s="319" t="s">
        <v>35</v>
      </c>
      <c r="F223" s="319">
        <v>1</v>
      </c>
      <c r="G223" s="319">
        <v>441.85</v>
      </c>
      <c r="H223" s="323">
        <v>0.99182860386961935</v>
      </c>
    </row>
    <row r="224" spans="1:8" x14ac:dyDescent="0.25">
      <c r="A224" s="319" t="s">
        <v>767</v>
      </c>
      <c r="B224" s="319" t="s">
        <v>114</v>
      </c>
      <c r="C224" s="319" t="s">
        <v>2137</v>
      </c>
      <c r="D224" s="319" t="s">
        <v>768</v>
      </c>
      <c r="E224" s="319" t="s">
        <v>35</v>
      </c>
      <c r="F224" s="319">
        <v>30</v>
      </c>
      <c r="G224" s="319">
        <v>435</v>
      </c>
      <c r="H224" s="323">
        <v>0.99186265804690321</v>
      </c>
    </row>
    <row r="225" spans="1:8" x14ac:dyDescent="0.25">
      <c r="A225" s="319" t="s">
        <v>1670</v>
      </c>
      <c r="B225" s="319" t="s">
        <v>114</v>
      </c>
      <c r="C225" s="319" t="s">
        <v>2137</v>
      </c>
      <c r="D225" s="319" t="s">
        <v>1671</v>
      </c>
      <c r="E225" s="319" t="s">
        <v>40</v>
      </c>
      <c r="F225" s="319">
        <v>5</v>
      </c>
      <c r="G225" s="319">
        <v>430.6</v>
      </c>
      <c r="H225" s="323">
        <v>0.99223518726074889</v>
      </c>
    </row>
    <row r="226" spans="1:8" x14ac:dyDescent="0.25">
      <c r="A226" s="319" t="s">
        <v>900</v>
      </c>
      <c r="B226" s="319" t="s">
        <v>114</v>
      </c>
      <c r="C226" s="319" t="s">
        <v>2137</v>
      </c>
      <c r="D226" s="319" t="s">
        <v>901</v>
      </c>
      <c r="E226" s="319" t="s">
        <v>35</v>
      </c>
      <c r="F226" s="319">
        <v>5</v>
      </c>
      <c r="G226" s="319">
        <v>419.6</v>
      </c>
      <c r="H226" s="323">
        <v>0.99243227874748408</v>
      </c>
    </row>
    <row r="227" spans="1:8" x14ac:dyDescent="0.25">
      <c r="A227" s="319" t="s">
        <v>890</v>
      </c>
      <c r="B227" s="319" t="s">
        <v>114</v>
      </c>
      <c r="C227" s="319" t="s">
        <v>2137</v>
      </c>
      <c r="D227" s="319" t="s">
        <v>891</v>
      </c>
      <c r="E227" s="319" t="s">
        <v>35</v>
      </c>
      <c r="F227" s="319">
        <v>6</v>
      </c>
      <c r="G227" s="319">
        <v>419.52</v>
      </c>
      <c r="H227" s="323">
        <v>0.992629332657196</v>
      </c>
    </row>
    <row r="228" spans="1:8" x14ac:dyDescent="0.25">
      <c r="A228" s="319" t="s">
        <v>920</v>
      </c>
      <c r="B228" s="319" t="s">
        <v>116</v>
      </c>
      <c r="C228" s="319" t="s">
        <v>2146</v>
      </c>
      <c r="D228" s="319" t="s">
        <v>921</v>
      </c>
      <c r="E228" s="319" t="s">
        <v>37</v>
      </c>
      <c r="F228" s="319">
        <v>0.09</v>
      </c>
      <c r="G228" s="319">
        <v>407.36</v>
      </c>
      <c r="H228" s="323">
        <v>0.99282067485938008</v>
      </c>
    </row>
    <row r="229" spans="1:8" x14ac:dyDescent="0.25">
      <c r="A229" s="319" t="s">
        <v>1563</v>
      </c>
      <c r="B229" s="319" t="s">
        <v>114</v>
      </c>
      <c r="C229" s="319" t="s">
        <v>2137</v>
      </c>
      <c r="D229" s="319" t="s">
        <v>1564</v>
      </c>
      <c r="E229" s="319" t="s">
        <v>35</v>
      </c>
      <c r="F229" s="319">
        <v>1</v>
      </c>
      <c r="G229" s="319">
        <v>383.21</v>
      </c>
      <c r="H229" s="323">
        <v>0.99300067349768273</v>
      </c>
    </row>
    <row r="230" spans="1:8" x14ac:dyDescent="0.25">
      <c r="A230" s="319" t="s">
        <v>887</v>
      </c>
      <c r="B230" s="319" t="s">
        <v>114</v>
      </c>
      <c r="C230" s="319" t="s">
        <v>2137</v>
      </c>
      <c r="D230" s="319" t="s">
        <v>888</v>
      </c>
      <c r="E230" s="319" t="s">
        <v>35</v>
      </c>
      <c r="F230" s="319">
        <v>4</v>
      </c>
      <c r="G230" s="319">
        <v>373.76</v>
      </c>
      <c r="H230" s="323">
        <v>0.99317623335011873</v>
      </c>
    </row>
    <row r="231" spans="1:8" x14ac:dyDescent="0.25">
      <c r="A231" s="319" t="s">
        <v>743</v>
      </c>
      <c r="B231" s="319" t="s">
        <v>114</v>
      </c>
      <c r="C231" s="319" t="s">
        <v>2137</v>
      </c>
      <c r="D231" s="319" t="s">
        <v>744</v>
      </c>
      <c r="E231" s="319" t="s">
        <v>35</v>
      </c>
      <c r="F231" s="319">
        <v>15</v>
      </c>
      <c r="G231" s="319">
        <v>356.4</v>
      </c>
      <c r="H231" s="323">
        <v>0.99334363898851818</v>
      </c>
    </row>
    <row r="232" spans="1:8" x14ac:dyDescent="0.25">
      <c r="A232" s="319" t="s">
        <v>575</v>
      </c>
      <c r="B232" s="319" t="s">
        <v>114</v>
      </c>
      <c r="C232" s="319" t="s">
        <v>2137</v>
      </c>
      <c r="D232" s="319" t="s">
        <v>576</v>
      </c>
      <c r="E232" s="319" t="s">
        <v>39</v>
      </c>
      <c r="F232" s="319">
        <v>30</v>
      </c>
      <c r="G232" s="319">
        <v>355.5</v>
      </c>
      <c r="H232" s="323">
        <v>0.99351062188540651</v>
      </c>
    </row>
    <row r="233" spans="1:8" x14ac:dyDescent="0.25">
      <c r="A233" s="319" t="s">
        <v>856</v>
      </c>
      <c r="B233" s="319" t="s">
        <v>116</v>
      </c>
      <c r="C233" s="319" t="s">
        <v>2146</v>
      </c>
      <c r="D233" s="319" t="s">
        <v>857</v>
      </c>
      <c r="E233" s="319" t="s">
        <v>35</v>
      </c>
      <c r="F233" s="319">
        <v>4</v>
      </c>
      <c r="G233" s="319">
        <v>351.04</v>
      </c>
      <c r="H233" s="323">
        <v>0.99367550986325093</v>
      </c>
    </row>
    <row r="234" spans="1:8" x14ac:dyDescent="0.25">
      <c r="A234" s="319" t="s">
        <v>614</v>
      </c>
      <c r="B234" s="319" t="s">
        <v>114</v>
      </c>
      <c r="C234" s="319" t="s">
        <v>2137</v>
      </c>
      <c r="D234" s="319" t="s">
        <v>615</v>
      </c>
      <c r="E234" s="319" t="s">
        <v>35</v>
      </c>
      <c r="F234" s="319">
        <v>1</v>
      </c>
      <c r="G234" s="319">
        <v>331.95</v>
      </c>
      <c r="H234" s="323">
        <v>0.9938314310239319</v>
      </c>
    </row>
    <row r="235" spans="1:8" x14ac:dyDescent="0.25">
      <c r="A235" s="319" t="s">
        <v>647</v>
      </c>
      <c r="B235" s="319" t="s">
        <v>114</v>
      </c>
      <c r="C235" s="319" t="s">
        <v>2137</v>
      </c>
      <c r="D235" s="319" t="s">
        <v>648</v>
      </c>
      <c r="E235" s="319" t="s">
        <v>35</v>
      </c>
      <c r="F235" s="319">
        <v>1</v>
      </c>
      <c r="G235" s="319">
        <v>331.62</v>
      </c>
      <c r="H235" s="323">
        <v>0.9939871971793921</v>
      </c>
    </row>
    <row r="236" spans="1:8" x14ac:dyDescent="0.25">
      <c r="A236" s="319" t="s">
        <v>844</v>
      </c>
      <c r="B236" s="319" t="s">
        <v>114</v>
      </c>
      <c r="C236" s="319" t="s">
        <v>2137</v>
      </c>
      <c r="D236" s="319" t="s">
        <v>845</v>
      </c>
      <c r="E236" s="319" t="s">
        <v>35</v>
      </c>
      <c r="F236" s="319">
        <v>5</v>
      </c>
      <c r="G236" s="319">
        <v>328.6</v>
      </c>
      <c r="H236" s="323">
        <v>0.99414154480222616</v>
      </c>
    </row>
    <row r="237" spans="1:8" x14ac:dyDescent="0.25">
      <c r="A237" s="319" t="s">
        <v>846</v>
      </c>
      <c r="B237" s="319" t="s">
        <v>114</v>
      </c>
      <c r="C237" s="319" t="s">
        <v>2137</v>
      </c>
      <c r="D237" s="319" t="s">
        <v>847</v>
      </c>
      <c r="E237" s="319" t="s">
        <v>35</v>
      </c>
      <c r="F237" s="319">
        <v>5</v>
      </c>
      <c r="G237" s="319">
        <v>328.6</v>
      </c>
      <c r="H237" s="323">
        <v>0.99429589242506022</v>
      </c>
    </row>
    <row r="238" spans="1:8" x14ac:dyDescent="0.25">
      <c r="A238" s="319" t="s">
        <v>1581</v>
      </c>
      <c r="B238" s="319" t="s">
        <v>116</v>
      </c>
      <c r="C238" s="319" t="s">
        <v>2146</v>
      </c>
      <c r="D238" s="319" t="s">
        <v>1582</v>
      </c>
      <c r="E238" s="319" t="s">
        <v>37</v>
      </c>
      <c r="F238" s="319">
        <v>2.8</v>
      </c>
      <c r="G238" s="319">
        <v>317.97000000000003</v>
      </c>
      <c r="H238" s="323">
        <v>0.99444524700093528</v>
      </c>
    </row>
    <row r="239" spans="1:8" x14ac:dyDescent="0.25">
      <c r="A239" s="319" t="s">
        <v>696</v>
      </c>
      <c r="B239" s="319" t="s">
        <v>114</v>
      </c>
      <c r="C239" s="319" t="s">
        <v>2137</v>
      </c>
      <c r="D239" s="319" t="s">
        <v>697</v>
      </c>
      <c r="E239" s="319" t="s">
        <v>40</v>
      </c>
      <c r="F239" s="319">
        <v>5</v>
      </c>
      <c r="G239" s="319">
        <v>312.60000000000002</v>
      </c>
      <c r="H239" s="323">
        <v>0.9945920792191274</v>
      </c>
    </row>
    <row r="240" spans="1:8" x14ac:dyDescent="0.25">
      <c r="A240" s="319" t="s">
        <v>1598</v>
      </c>
      <c r="B240" s="319" t="s">
        <v>114</v>
      </c>
      <c r="C240" s="319" t="s">
        <v>2137</v>
      </c>
      <c r="D240" s="319" t="s">
        <v>1599</v>
      </c>
      <c r="E240" s="319" t="s">
        <v>40</v>
      </c>
      <c r="F240" s="319">
        <v>4.2</v>
      </c>
      <c r="G240" s="319">
        <v>308.11</v>
      </c>
      <c r="H240" s="323">
        <v>0.99473680242689189</v>
      </c>
    </row>
    <row r="241" spans="1:8" x14ac:dyDescent="0.25">
      <c r="A241" s="319" t="s">
        <v>187</v>
      </c>
      <c r="B241" s="319" t="s">
        <v>114</v>
      </c>
      <c r="C241" s="319" t="s">
        <v>2137</v>
      </c>
      <c r="D241" s="319" t="s">
        <v>542</v>
      </c>
      <c r="E241" s="319" t="s">
        <v>38</v>
      </c>
      <c r="F241" s="319">
        <v>1.26</v>
      </c>
      <c r="G241" s="319">
        <v>307.62</v>
      </c>
      <c r="H241" s="323">
        <v>0.99480675675272479</v>
      </c>
    </row>
    <row r="242" spans="1:8" x14ac:dyDescent="0.25">
      <c r="A242" s="319" t="s">
        <v>1622</v>
      </c>
      <c r="B242" s="319" t="s">
        <v>114</v>
      </c>
      <c r="C242" s="319" t="s">
        <v>2137</v>
      </c>
      <c r="D242" s="319" t="s">
        <v>1623</v>
      </c>
      <c r="E242" s="319" t="s">
        <v>39</v>
      </c>
      <c r="F242" s="319">
        <v>16.5</v>
      </c>
      <c r="G242" s="319">
        <v>298.32</v>
      </c>
      <c r="H242" s="323">
        <v>0.99502142019493844</v>
      </c>
    </row>
    <row r="243" spans="1:8" x14ac:dyDescent="0.25">
      <c r="A243" s="319" t="s">
        <v>720</v>
      </c>
      <c r="B243" s="319" t="s">
        <v>116</v>
      </c>
      <c r="C243" s="319" t="s">
        <v>2146</v>
      </c>
      <c r="D243" s="319" t="s">
        <v>721</v>
      </c>
      <c r="E243" s="319" t="s">
        <v>35</v>
      </c>
      <c r="F243" s="319">
        <v>13</v>
      </c>
      <c r="G243" s="319">
        <v>297.44</v>
      </c>
      <c r="H243" s="323">
        <v>0.99516113156723229</v>
      </c>
    </row>
    <row r="244" spans="1:8" x14ac:dyDescent="0.25">
      <c r="A244" s="319" t="s">
        <v>727</v>
      </c>
      <c r="B244" s="319" t="s">
        <v>114</v>
      </c>
      <c r="C244" s="319" t="s">
        <v>2137</v>
      </c>
      <c r="D244" s="319" t="s">
        <v>728</v>
      </c>
      <c r="E244" s="319" t="s">
        <v>35</v>
      </c>
      <c r="F244" s="319">
        <v>2</v>
      </c>
      <c r="G244" s="319">
        <v>277.94</v>
      </c>
      <c r="H244" s="323">
        <v>0.99529168354011877</v>
      </c>
    </row>
    <row r="245" spans="1:8" x14ac:dyDescent="0.25">
      <c r="A245" s="319" t="s">
        <v>686</v>
      </c>
      <c r="B245" s="319" t="s">
        <v>116</v>
      </c>
      <c r="C245" s="319" t="s">
        <v>2146</v>
      </c>
      <c r="D245" s="319" t="s">
        <v>687</v>
      </c>
      <c r="E245" s="319" t="s">
        <v>35</v>
      </c>
      <c r="F245" s="319">
        <v>9</v>
      </c>
      <c r="G245" s="319">
        <v>277.47000000000003</v>
      </c>
      <c r="H245" s="323">
        <v>0.99542201474799386</v>
      </c>
    </row>
    <row r="246" spans="1:8" x14ac:dyDescent="0.25">
      <c r="A246" s="319" t="s">
        <v>848</v>
      </c>
      <c r="B246" s="319" t="s">
        <v>114</v>
      </c>
      <c r="C246" s="319" t="s">
        <v>2137</v>
      </c>
      <c r="D246" s="319" t="s">
        <v>849</v>
      </c>
      <c r="E246" s="319" t="s">
        <v>35</v>
      </c>
      <c r="F246" s="319">
        <v>4</v>
      </c>
      <c r="G246" s="319">
        <v>274.72000000000003</v>
      </c>
      <c r="H246" s="323">
        <v>0.99555105424569612</v>
      </c>
    </row>
    <row r="247" spans="1:8" x14ac:dyDescent="0.25">
      <c r="A247" s="319" t="s">
        <v>598</v>
      </c>
      <c r="B247" s="319" t="s">
        <v>114</v>
      </c>
      <c r="C247" s="319" t="s">
        <v>2137</v>
      </c>
      <c r="D247" s="319" t="s">
        <v>599</v>
      </c>
      <c r="E247" s="319" t="s">
        <v>37</v>
      </c>
      <c r="F247" s="319">
        <v>0.72</v>
      </c>
      <c r="G247" s="319">
        <v>273.91000000000003</v>
      </c>
      <c r="H247" s="323">
        <v>0.99567971327603844</v>
      </c>
    </row>
    <row r="248" spans="1:8" x14ac:dyDescent="0.25">
      <c r="A248" s="319" t="s">
        <v>1620</v>
      </c>
      <c r="B248" s="319" t="s">
        <v>114</v>
      </c>
      <c r="C248" s="319" t="s">
        <v>2137</v>
      </c>
      <c r="D248" s="319" t="s">
        <v>1621</v>
      </c>
      <c r="E248" s="319" t="s">
        <v>37</v>
      </c>
      <c r="F248" s="319">
        <v>10.9</v>
      </c>
      <c r="G248" s="319">
        <v>267.92</v>
      </c>
      <c r="H248" s="323">
        <v>0.9958055587267679</v>
      </c>
    </row>
    <row r="249" spans="1:8" x14ac:dyDescent="0.25">
      <c r="A249" s="319" t="s">
        <v>191</v>
      </c>
      <c r="B249" s="319" t="s">
        <v>114</v>
      </c>
      <c r="C249" s="319" t="s">
        <v>2137</v>
      </c>
      <c r="D249" s="319" t="s">
        <v>192</v>
      </c>
      <c r="E249" s="319" t="s">
        <v>40</v>
      </c>
      <c r="F249" s="319">
        <v>3</v>
      </c>
      <c r="G249" s="319">
        <v>262.56</v>
      </c>
      <c r="H249" s="323">
        <v>0.99592888651694234</v>
      </c>
    </row>
    <row r="250" spans="1:8" x14ac:dyDescent="0.25">
      <c r="A250" s="319" t="s">
        <v>1561</v>
      </c>
      <c r="B250" s="319" t="s">
        <v>114</v>
      </c>
      <c r="C250" s="319" t="s">
        <v>2137</v>
      </c>
      <c r="D250" s="319" t="s">
        <v>1562</v>
      </c>
      <c r="E250" s="319" t="s">
        <v>37</v>
      </c>
      <c r="F250" s="319">
        <v>40</v>
      </c>
      <c r="G250" s="319">
        <v>243.2</v>
      </c>
      <c r="H250" s="323">
        <v>0.9960431206675</v>
      </c>
    </row>
    <row r="251" spans="1:8" x14ac:dyDescent="0.25">
      <c r="A251" s="319" t="s">
        <v>1651</v>
      </c>
      <c r="B251" s="319" t="s">
        <v>114</v>
      </c>
      <c r="C251" s="319" t="s">
        <v>2137</v>
      </c>
      <c r="D251" s="319" t="s">
        <v>1652</v>
      </c>
      <c r="E251" s="319" t="s">
        <v>35</v>
      </c>
      <c r="F251" s="319">
        <v>2</v>
      </c>
      <c r="G251" s="319">
        <v>241.96</v>
      </c>
      <c r="H251" s="323">
        <v>0.99615677237419786</v>
      </c>
    </row>
    <row r="252" spans="1:8" x14ac:dyDescent="0.25">
      <c r="A252" s="319" t="s">
        <v>1600</v>
      </c>
      <c r="B252" s="319" t="s">
        <v>114</v>
      </c>
      <c r="C252" s="319" t="s">
        <v>2137</v>
      </c>
      <c r="D252" s="319" t="s">
        <v>1601</v>
      </c>
      <c r="E252" s="319" t="s">
        <v>40</v>
      </c>
      <c r="F252" s="319">
        <v>4.2</v>
      </c>
      <c r="G252" s="319">
        <v>239.86</v>
      </c>
      <c r="H252" s="323">
        <v>0.99626943768403653</v>
      </c>
    </row>
    <row r="253" spans="1:8" x14ac:dyDescent="0.25">
      <c r="A253" s="319" t="s">
        <v>670</v>
      </c>
      <c r="B253" s="319" t="s">
        <v>114</v>
      </c>
      <c r="C253" s="319" t="s">
        <v>2137</v>
      </c>
      <c r="D253" s="319" t="s">
        <v>671</v>
      </c>
      <c r="E253" s="319" t="s">
        <v>35</v>
      </c>
      <c r="F253" s="319">
        <v>1</v>
      </c>
      <c r="G253" s="319">
        <v>229.68</v>
      </c>
      <c r="H253" s="323">
        <v>0.99637732131767176</v>
      </c>
    </row>
    <row r="254" spans="1:8" x14ac:dyDescent="0.25">
      <c r="A254" s="319" t="s">
        <v>2001</v>
      </c>
      <c r="B254" s="319" t="s">
        <v>114</v>
      </c>
      <c r="C254" s="319" t="s">
        <v>2137</v>
      </c>
      <c r="D254" s="319" t="s">
        <v>2004</v>
      </c>
      <c r="E254" s="319" t="s">
        <v>35</v>
      </c>
      <c r="F254" s="319">
        <v>1</v>
      </c>
      <c r="G254" s="319">
        <v>218.37</v>
      </c>
      <c r="H254" s="323">
        <v>0.99647989249965063</v>
      </c>
    </row>
    <row r="255" spans="1:8" x14ac:dyDescent="0.25">
      <c r="A255" s="319" t="s">
        <v>918</v>
      </c>
      <c r="B255" s="319" t="s">
        <v>116</v>
      </c>
      <c r="C255" s="319" t="s">
        <v>2146</v>
      </c>
      <c r="D255" s="319" t="s">
        <v>919</v>
      </c>
      <c r="E255" s="319" t="s">
        <v>40</v>
      </c>
      <c r="F255" s="319">
        <v>6</v>
      </c>
      <c r="G255" s="319">
        <v>217.8</v>
      </c>
      <c r="H255" s="323">
        <v>0.99658219594533914</v>
      </c>
    </row>
    <row r="256" spans="1:8" x14ac:dyDescent="0.25">
      <c r="A256" s="319" t="s">
        <v>616</v>
      </c>
      <c r="B256" s="319" t="s">
        <v>114</v>
      </c>
      <c r="C256" s="319" t="s">
        <v>2137</v>
      </c>
      <c r="D256" s="319" t="s">
        <v>617</v>
      </c>
      <c r="E256" s="319" t="s">
        <v>35</v>
      </c>
      <c r="F256" s="319">
        <v>1</v>
      </c>
      <c r="G256" s="319">
        <v>215.85</v>
      </c>
      <c r="H256" s="323">
        <v>0.99668358345108699</v>
      </c>
    </row>
    <row r="257" spans="1:8" x14ac:dyDescent="0.25">
      <c r="A257" s="319" t="s">
        <v>69</v>
      </c>
      <c r="B257" s="319" t="s">
        <v>114</v>
      </c>
      <c r="C257" s="319" t="s">
        <v>2137</v>
      </c>
      <c r="D257" s="319" t="s">
        <v>613</v>
      </c>
      <c r="E257" s="319" t="s">
        <v>35</v>
      </c>
      <c r="F257" s="319">
        <v>20</v>
      </c>
      <c r="G257" s="319">
        <v>215.79999999999998</v>
      </c>
      <c r="H257" s="323">
        <v>0.9967038562551086</v>
      </c>
    </row>
    <row r="258" spans="1:8" x14ac:dyDescent="0.25">
      <c r="A258" s="319" t="s">
        <v>1617</v>
      </c>
      <c r="B258" s="319" t="s">
        <v>114</v>
      </c>
      <c r="C258" s="319" t="s">
        <v>2137</v>
      </c>
      <c r="D258" s="319" t="s">
        <v>1618</v>
      </c>
      <c r="E258" s="319" t="s">
        <v>38</v>
      </c>
      <c r="F258" s="319">
        <v>1</v>
      </c>
      <c r="G258" s="319">
        <v>205.47</v>
      </c>
      <c r="H258" s="323">
        <v>0.99688145935818162</v>
      </c>
    </row>
    <row r="259" spans="1:8" x14ac:dyDescent="0.25">
      <c r="A259" s="319" t="s">
        <v>678</v>
      </c>
      <c r="B259" s="319" t="s">
        <v>116</v>
      </c>
      <c r="C259" s="319" t="s">
        <v>2146</v>
      </c>
      <c r="D259" s="319" t="s">
        <v>679</v>
      </c>
      <c r="E259" s="319" t="s">
        <v>35</v>
      </c>
      <c r="F259" s="319">
        <v>2</v>
      </c>
      <c r="G259" s="319">
        <v>201.86</v>
      </c>
      <c r="H259" s="323">
        <v>0.99697627558199564</v>
      </c>
    </row>
    <row r="260" spans="1:8" x14ac:dyDescent="0.25">
      <c r="A260" s="319" t="s">
        <v>702</v>
      </c>
      <c r="B260" s="319" t="s">
        <v>114</v>
      </c>
      <c r="C260" s="319" t="s">
        <v>2137</v>
      </c>
      <c r="D260" s="319" t="s">
        <v>703</v>
      </c>
      <c r="E260" s="319" t="s">
        <v>35</v>
      </c>
      <c r="F260" s="319">
        <v>5</v>
      </c>
      <c r="G260" s="319">
        <v>201.14999999999998</v>
      </c>
      <c r="H260" s="323">
        <v>0.99701406867308884</v>
      </c>
    </row>
    <row r="261" spans="1:8" x14ac:dyDescent="0.25">
      <c r="A261" s="319" t="s">
        <v>1662</v>
      </c>
      <c r="B261" s="319" t="s">
        <v>114</v>
      </c>
      <c r="C261" s="319" t="s">
        <v>2137</v>
      </c>
      <c r="D261" s="319" t="s">
        <v>1663</v>
      </c>
      <c r="E261" s="319" t="s">
        <v>37</v>
      </c>
      <c r="F261" s="319">
        <v>12.5</v>
      </c>
      <c r="G261" s="319">
        <v>198.25</v>
      </c>
      <c r="H261" s="323">
        <v>0.99716387887037039</v>
      </c>
    </row>
    <row r="262" spans="1:8" x14ac:dyDescent="0.25">
      <c r="A262" s="319" t="s">
        <v>643</v>
      </c>
      <c r="B262" s="319" t="s">
        <v>114</v>
      </c>
      <c r="C262" s="319" t="s">
        <v>2137</v>
      </c>
      <c r="D262" s="319" t="s">
        <v>644</v>
      </c>
      <c r="E262" s="319" t="s">
        <v>35</v>
      </c>
      <c r="F262" s="319">
        <v>4</v>
      </c>
      <c r="G262" s="319">
        <v>189.84</v>
      </c>
      <c r="H262" s="323">
        <v>0.99725304914644719</v>
      </c>
    </row>
    <row r="263" spans="1:8" x14ac:dyDescent="0.25">
      <c r="A263" s="319" t="s">
        <v>84</v>
      </c>
      <c r="B263" s="319" t="s">
        <v>116</v>
      </c>
      <c r="C263" s="319" t="s">
        <v>2146</v>
      </c>
      <c r="D263" s="319" t="s">
        <v>85</v>
      </c>
      <c r="E263" s="319" t="s">
        <v>35</v>
      </c>
      <c r="F263" s="319">
        <v>2</v>
      </c>
      <c r="G263" s="319">
        <v>189.1</v>
      </c>
      <c r="H263" s="323">
        <v>0.99734187183505929</v>
      </c>
    </row>
    <row r="264" spans="1:8" x14ac:dyDescent="0.25">
      <c r="A264" s="319" t="s">
        <v>194</v>
      </c>
      <c r="B264" s="319" t="s">
        <v>114</v>
      </c>
      <c r="C264" s="319" t="s">
        <v>2137</v>
      </c>
      <c r="D264" s="319" t="s">
        <v>195</v>
      </c>
      <c r="E264" s="319" t="s">
        <v>39</v>
      </c>
      <c r="F264" s="319">
        <v>18.5</v>
      </c>
      <c r="G264" s="319">
        <v>185.37</v>
      </c>
      <c r="H264" s="323">
        <v>0.99742894249496417</v>
      </c>
    </row>
    <row r="265" spans="1:8" x14ac:dyDescent="0.25">
      <c r="A265" s="319" t="s">
        <v>639</v>
      </c>
      <c r="B265" s="319" t="s">
        <v>114</v>
      </c>
      <c r="C265" s="319" t="s">
        <v>2137</v>
      </c>
      <c r="D265" s="319" t="s">
        <v>640</v>
      </c>
      <c r="E265" s="319" t="s">
        <v>35</v>
      </c>
      <c r="F265" s="319">
        <v>9</v>
      </c>
      <c r="G265" s="319">
        <v>183.87</v>
      </c>
      <c r="H265" s="323">
        <v>0.99751530858568394</v>
      </c>
    </row>
    <row r="266" spans="1:8" x14ac:dyDescent="0.25">
      <c r="A266" s="319" t="s">
        <v>1647</v>
      </c>
      <c r="B266" s="319" t="s">
        <v>114</v>
      </c>
      <c r="C266" s="319" t="s">
        <v>2137</v>
      </c>
      <c r="D266" s="319" t="s">
        <v>1648</v>
      </c>
      <c r="E266" s="319" t="s">
        <v>35</v>
      </c>
      <c r="F266" s="319">
        <v>6</v>
      </c>
      <c r="G266" s="319">
        <v>177.54</v>
      </c>
      <c r="H266" s="323">
        <v>0.99759870139444218</v>
      </c>
    </row>
    <row r="267" spans="1:8" x14ac:dyDescent="0.25">
      <c r="A267" s="319" t="s">
        <v>621</v>
      </c>
      <c r="B267" s="319" t="s">
        <v>114</v>
      </c>
      <c r="C267" s="319" t="s">
        <v>2137</v>
      </c>
      <c r="D267" s="319" t="s">
        <v>622</v>
      </c>
      <c r="E267" s="319" t="s">
        <v>40</v>
      </c>
      <c r="F267" s="319">
        <v>5</v>
      </c>
      <c r="G267" s="319">
        <v>174.7</v>
      </c>
      <c r="H267" s="323">
        <v>0.99768076021887653</v>
      </c>
    </row>
    <row r="268" spans="1:8" x14ac:dyDescent="0.25">
      <c r="A268" s="319" t="s">
        <v>737</v>
      </c>
      <c r="B268" s="319" t="s">
        <v>114</v>
      </c>
      <c r="C268" s="319" t="s">
        <v>2137</v>
      </c>
      <c r="D268" s="319" t="s">
        <v>738</v>
      </c>
      <c r="E268" s="319" t="s">
        <v>35</v>
      </c>
      <c r="F268" s="319">
        <v>3</v>
      </c>
      <c r="G268" s="319">
        <v>174</v>
      </c>
      <c r="H268" s="323">
        <v>0.9977624902443577</v>
      </c>
    </row>
    <row r="269" spans="1:8" x14ac:dyDescent="0.25">
      <c r="A269" s="319" t="s">
        <v>651</v>
      </c>
      <c r="B269" s="319" t="s">
        <v>114</v>
      </c>
      <c r="C269" s="319" t="s">
        <v>2137</v>
      </c>
      <c r="D269" s="319" t="s">
        <v>652</v>
      </c>
      <c r="E269" s="319" t="s">
        <v>35</v>
      </c>
      <c r="F269" s="319">
        <v>4</v>
      </c>
      <c r="G269" s="319">
        <v>168.88</v>
      </c>
      <c r="H269" s="323">
        <v>0.99784181534035354</v>
      </c>
    </row>
    <row r="270" spans="1:8" x14ac:dyDescent="0.25">
      <c r="A270" s="319" t="s">
        <v>629</v>
      </c>
      <c r="B270" s="319" t="s">
        <v>114</v>
      </c>
      <c r="C270" s="319" t="s">
        <v>2137</v>
      </c>
      <c r="D270" s="319" t="s">
        <v>630</v>
      </c>
      <c r="E270" s="319" t="s">
        <v>35</v>
      </c>
      <c r="F270" s="319">
        <v>7</v>
      </c>
      <c r="G270" s="319">
        <v>151.9</v>
      </c>
      <c r="H270" s="323">
        <v>0.99791316471317304</v>
      </c>
    </row>
    <row r="271" spans="1:8" x14ac:dyDescent="0.25">
      <c r="A271" s="319" t="s">
        <v>160</v>
      </c>
      <c r="B271" s="319" t="s">
        <v>114</v>
      </c>
      <c r="C271" s="319" t="s">
        <v>2137</v>
      </c>
      <c r="D271" s="319" t="s">
        <v>161</v>
      </c>
      <c r="E271" s="319" t="s">
        <v>35</v>
      </c>
      <c r="F271" s="319">
        <v>7</v>
      </c>
      <c r="G271" s="319">
        <v>144.27000000000001</v>
      </c>
      <c r="H271" s="323">
        <v>0.99798093017740397</v>
      </c>
    </row>
    <row r="272" spans="1:8" x14ac:dyDescent="0.25">
      <c r="A272" s="319" t="s">
        <v>746</v>
      </c>
      <c r="B272" s="319" t="s">
        <v>114</v>
      </c>
      <c r="C272" s="319" t="s">
        <v>2137</v>
      </c>
      <c r="D272" s="319" t="s">
        <v>747</v>
      </c>
      <c r="E272" s="319" t="s">
        <v>37</v>
      </c>
      <c r="F272" s="319">
        <v>12.3</v>
      </c>
      <c r="G272" s="319">
        <v>134.93</v>
      </c>
      <c r="H272" s="323">
        <v>0.99804430852417514</v>
      </c>
    </row>
    <row r="273" spans="1:8" x14ac:dyDescent="0.25">
      <c r="A273" s="319" t="s">
        <v>1594</v>
      </c>
      <c r="B273" s="319" t="s">
        <v>114</v>
      </c>
      <c r="C273" s="319" t="s">
        <v>2137</v>
      </c>
      <c r="D273" s="319" t="s">
        <v>1595</v>
      </c>
      <c r="E273" s="319" t="s">
        <v>37</v>
      </c>
      <c r="F273" s="319">
        <v>0.61</v>
      </c>
      <c r="G273" s="319">
        <v>132.47999999999999</v>
      </c>
      <c r="H273" s="323">
        <v>0.99810653607461053</v>
      </c>
    </row>
    <row r="274" spans="1:8" x14ac:dyDescent="0.25">
      <c r="A274" s="319" t="s">
        <v>1633</v>
      </c>
      <c r="B274" s="319" t="s">
        <v>114</v>
      </c>
      <c r="C274" s="319" t="s">
        <v>2137</v>
      </c>
      <c r="D274" s="319" t="s">
        <v>1634</v>
      </c>
      <c r="E274" s="319" t="s">
        <v>35</v>
      </c>
      <c r="F274" s="319">
        <v>1</v>
      </c>
      <c r="G274" s="319">
        <v>129.36000000000001</v>
      </c>
      <c r="H274" s="323">
        <v>0.99816729812114069</v>
      </c>
    </row>
    <row r="275" spans="1:8" x14ac:dyDescent="0.25">
      <c r="A275" s="319" t="s">
        <v>850</v>
      </c>
      <c r="B275" s="319" t="s">
        <v>114</v>
      </c>
      <c r="C275" s="319" t="s">
        <v>2137</v>
      </c>
      <c r="D275" s="319" t="s">
        <v>851</v>
      </c>
      <c r="E275" s="319" t="s">
        <v>35</v>
      </c>
      <c r="F275" s="319">
        <v>1</v>
      </c>
      <c r="G275" s="319">
        <v>127.43</v>
      </c>
      <c r="H275" s="323">
        <v>0.99822715362198589</v>
      </c>
    </row>
    <row r="276" spans="1:8" x14ac:dyDescent="0.25">
      <c r="A276" s="319" t="s">
        <v>1575</v>
      </c>
      <c r="B276" s="319" t="s">
        <v>116</v>
      </c>
      <c r="C276" s="319" t="s">
        <v>2146</v>
      </c>
      <c r="D276" s="319" t="s">
        <v>1576</v>
      </c>
      <c r="E276" s="319" t="s">
        <v>35</v>
      </c>
      <c r="F276" s="319">
        <v>3</v>
      </c>
      <c r="G276" s="319">
        <v>124.08</v>
      </c>
      <c r="H276" s="323">
        <v>0.99828543558498417</v>
      </c>
    </row>
    <row r="277" spans="1:8" x14ac:dyDescent="0.25">
      <c r="A277" s="319" t="s">
        <v>885</v>
      </c>
      <c r="B277" s="319" t="s">
        <v>114</v>
      </c>
      <c r="C277" s="319" t="s">
        <v>2137</v>
      </c>
      <c r="D277" s="319" t="s">
        <v>886</v>
      </c>
      <c r="E277" s="319" t="s">
        <v>35</v>
      </c>
      <c r="F277" s="319">
        <v>2</v>
      </c>
      <c r="G277" s="319">
        <v>123.18</v>
      </c>
      <c r="H277" s="323">
        <v>0.99834329480647144</v>
      </c>
    </row>
    <row r="278" spans="1:8" x14ac:dyDescent="0.25">
      <c r="A278" s="319" t="s">
        <v>635</v>
      </c>
      <c r="B278" s="319" t="s">
        <v>114</v>
      </c>
      <c r="C278" s="319" t="s">
        <v>2137</v>
      </c>
      <c r="D278" s="319" t="s">
        <v>636</v>
      </c>
      <c r="E278" s="319" t="s">
        <v>35</v>
      </c>
      <c r="F278" s="319">
        <v>1</v>
      </c>
      <c r="G278" s="319">
        <v>121.69</v>
      </c>
      <c r="H278" s="323">
        <v>0.9984004541559014</v>
      </c>
    </row>
    <row r="279" spans="1:8" x14ac:dyDescent="0.25">
      <c r="A279" s="319" t="s">
        <v>788</v>
      </c>
      <c r="B279" s="319" t="s">
        <v>114</v>
      </c>
      <c r="C279" s="319" t="s">
        <v>2137</v>
      </c>
      <c r="D279" s="319" t="s">
        <v>789</v>
      </c>
      <c r="E279" s="319" t="s">
        <v>40</v>
      </c>
      <c r="F279" s="319">
        <v>6.2</v>
      </c>
      <c r="G279" s="319">
        <v>117.92</v>
      </c>
      <c r="H279" s="323">
        <v>0.9984558426881126</v>
      </c>
    </row>
    <row r="280" spans="1:8" x14ac:dyDescent="0.25">
      <c r="A280" s="319" t="s">
        <v>158</v>
      </c>
      <c r="B280" s="319" t="s">
        <v>114</v>
      </c>
      <c r="C280" s="319" t="s">
        <v>2137</v>
      </c>
      <c r="D280" s="319" t="s">
        <v>159</v>
      </c>
      <c r="E280" s="319" t="s">
        <v>35</v>
      </c>
      <c r="F280" s="319">
        <v>7</v>
      </c>
      <c r="G280" s="319">
        <v>114.73</v>
      </c>
      <c r="H280" s="323">
        <v>0.99850973283652333</v>
      </c>
    </row>
    <row r="281" spans="1:8" x14ac:dyDescent="0.25">
      <c r="A281" s="319" t="s">
        <v>152</v>
      </c>
      <c r="B281" s="319" t="s">
        <v>114</v>
      </c>
      <c r="C281" s="319" t="s">
        <v>2137</v>
      </c>
      <c r="D281" s="319" t="s">
        <v>153</v>
      </c>
      <c r="E281" s="319" t="s">
        <v>35</v>
      </c>
      <c r="F281" s="319">
        <v>1</v>
      </c>
      <c r="G281" s="319">
        <v>113.84</v>
      </c>
      <c r="H281" s="323">
        <v>0.99856320494055084</v>
      </c>
    </row>
    <row r="282" spans="1:8" x14ac:dyDescent="0.25">
      <c r="A282" s="319" t="s">
        <v>706</v>
      </c>
      <c r="B282" s="319" t="s">
        <v>114</v>
      </c>
      <c r="C282" s="319" t="s">
        <v>2137</v>
      </c>
      <c r="D282" s="319" t="s">
        <v>707</v>
      </c>
      <c r="E282" s="319" t="s">
        <v>35</v>
      </c>
      <c r="F282" s="319">
        <v>2</v>
      </c>
      <c r="G282" s="319">
        <v>107.62</v>
      </c>
      <c r="H282" s="323">
        <v>0.99861375543102371</v>
      </c>
    </row>
    <row r="283" spans="1:8" x14ac:dyDescent="0.25">
      <c r="A283" s="319" t="s">
        <v>704</v>
      </c>
      <c r="B283" s="319" t="s">
        <v>114</v>
      </c>
      <c r="C283" s="319" t="s">
        <v>2137</v>
      </c>
      <c r="D283" s="319" t="s">
        <v>705</v>
      </c>
      <c r="E283" s="319" t="s">
        <v>35</v>
      </c>
      <c r="F283" s="319">
        <v>3</v>
      </c>
      <c r="G283" s="319">
        <v>104.73</v>
      </c>
      <c r="H283" s="323">
        <v>0.99866294845153314</v>
      </c>
    </row>
    <row r="284" spans="1:8" x14ac:dyDescent="0.25">
      <c r="A284" s="319" t="s">
        <v>1954</v>
      </c>
      <c r="B284" s="319" t="s">
        <v>114</v>
      </c>
      <c r="C284" s="319" t="s">
        <v>2137</v>
      </c>
      <c r="D284" s="319" t="s">
        <v>1955</v>
      </c>
      <c r="E284" s="319" t="s">
        <v>35</v>
      </c>
      <c r="F284" s="319">
        <v>1</v>
      </c>
      <c r="G284" s="319">
        <v>99.95</v>
      </c>
      <c r="H284" s="323">
        <v>0.9987098962449058</v>
      </c>
    </row>
    <row r="285" spans="1:8" x14ac:dyDescent="0.25">
      <c r="A285" s="319" t="s">
        <v>842</v>
      </c>
      <c r="B285" s="319" t="s">
        <v>114</v>
      </c>
      <c r="C285" s="319" t="s">
        <v>2137</v>
      </c>
      <c r="D285" s="319" t="s">
        <v>843</v>
      </c>
      <c r="E285" s="319" t="s">
        <v>35</v>
      </c>
      <c r="F285" s="319">
        <v>6</v>
      </c>
      <c r="G285" s="319">
        <v>95.88</v>
      </c>
      <c r="H285" s="323">
        <v>0.99875493230722268</v>
      </c>
    </row>
    <row r="286" spans="1:8" x14ac:dyDescent="0.25">
      <c r="A286" s="319" t="s">
        <v>1659</v>
      </c>
      <c r="B286" s="319" t="s">
        <v>114</v>
      </c>
      <c r="C286" s="319" t="s">
        <v>2137</v>
      </c>
      <c r="D286" s="319" t="s">
        <v>1660</v>
      </c>
      <c r="E286" s="319" t="s">
        <v>1661</v>
      </c>
      <c r="F286" s="319">
        <v>48.48</v>
      </c>
      <c r="G286" s="319">
        <v>94.05</v>
      </c>
      <c r="H286" s="323">
        <v>0.99879910879513367</v>
      </c>
    </row>
    <row r="287" spans="1:8" x14ac:dyDescent="0.25">
      <c r="A287" s="319" t="s">
        <v>867</v>
      </c>
      <c r="B287" s="319" t="s">
        <v>114</v>
      </c>
      <c r="C287" s="319" t="s">
        <v>2137</v>
      </c>
      <c r="D287" s="319" t="s">
        <v>868</v>
      </c>
      <c r="E287" s="319" t="s">
        <v>40</v>
      </c>
      <c r="F287" s="319">
        <v>6.9</v>
      </c>
      <c r="G287" s="319">
        <v>93.84</v>
      </c>
      <c r="H287" s="323">
        <v>0.99884318664335869</v>
      </c>
    </row>
    <row r="288" spans="1:8" x14ac:dyDescent="0.25">
      <c r="A288" s="319" t="s">
        <v>199</v>
      </c>
      <c r="B288" s="319" t="s">
        <v>114</v>
      </c>
      <c r="C288" s="319" t="s">
        <v>2137</v>
      </c>
      <c r="D288" s="319" t="s">
        <v>200</v>
      </c>
      <c r="E288" s="319" t="s">
        <v>35</v>
      </c>
      <c r="F288" s="319">
        <v>2</v>
      </c>
      <c r="G288" s="319">
        <v>89.78</v>
      </c>
      <c r="H288" s="323">
        <v>0.99888535745765583</v>
      </c>
    </row>
    <row r="289" spans="1:8" x14ac:dyDescent="0.25">
      <c r="A289" s="319" t="s">
        <v>1664</v>
      </c>
      <c r="B289" s="319" t="s">
        <v>114</v>
      </c>
      <c r="C289" s="319" t="s">
        <v>2137</v>
      </c>
      <c r="D289" s="319" t="s">
        <v>1665</v>
      </c>
      <c r="E289" s="319" t="s">
        <v>37</v>
      </c>
      <c r="F289" s="319">
        <v>12.5</v>
      </c>
      <c r="G289" s="319">
        <v>89.5</v>
      </c>
      <c r="H289" s="323">
        <v>0.99892739675237174</v>
      </c>
    </row>
    <row r="290" spans="1:8" x14ac:dyDescent="0.25">
      <c r="A290" s="319" t="s">
        <v>188</v>
      </c>
      <c r="B290" s="319" t="s">
        <v>114</v>
      </c>
      <c r="C290" s="319" t="s">
        <v>2137</v>
      </c>
      <c r="D290" s="319" t="s">
        <v>189</v>
      </c>
      <c r="E290" s="319" t="s">
        <v>37</v>
      </c>
      <c r="F290" s="319">
        <v>16</v>
      </c>
      <c r="G290" s="319">
        <v>88.96</v>
      </c>
      <c r="H290" s="323">
        <v>0.99896918240218102</v>
      </c>
    </row>
    <row r="291" spans="1:8" x14ac:dyDescent="0.25">
      <c r="A291" s="319" t="s">
        <v>75</v>
      </c>
      <c r="B291" s="319" t="s">
        <v>114</v>
      </c>
      <c r="C291" s="319" t="s">
        <v>2137</v>
      </c>
      <c r="D291" s="319" t="s">
        <v>76</v>
      </c>
      <c r="E291" s="319" t="s">
        <v>35</v>
      </c>
      <c r="F291" s="319">
        <v>5</v>
      </c>
      <c r="G291" s="319">
        <v>83.6</v>
      </c>
      <c r="H291" s="323">
        <v>0.99900845039143527</v>
      </c>
    </row>
    <row r="292" spans="1:8" x14ac:dyDescent="0.25">
      <c r="A292" s="319" t="s">
        <v>156</v>
      </c>
      <c r="B292" s="319" t="s">
        <v>114</v>
      </c>
      <c r="C292" s="319" t="s">
        <v>2137</v>
      </c>
      <c r="D292" s="319" t="s">
        <v>157</v>
      </c>
      <c r="E292" s="319" t="s">
        <v>40</v>
      </c>
      <c r="F292" s="319">
        <v>1.5</v>
      </c>
      <c r="G292" s="319">
        <v>83.51</v>
      </c>
      <c r="H292" s="323">
        <v>0.99904767610653833</v>
      </c>
    </row>
    <row r="293" spans="1:8" x14ac:dyDescent="0.25">
      <c r="A293" s="319" t="s">
        <v>122</v>
      </c>
      <c r="B293" s="319" t="s">
        <v>114</v>
      </c>
      <c r="C293" s="319" t="s">
        <v>2137</v>
      </c>
      <c r="D293" s="319" t="s">
        <v>568</v>
      </c>
      <c r="E293" s="319" t="s">
        <v>37</v>
      </c>
      <c r="F293" s="319">
        <v>90</v>
      </c>
      <c r="G293" s="319">
        <v>82.8</v>
      </c>
      <c r="H293" s="323">
        <v>0.99908656832556042</v>
      </c>
    </row>
    <row r="294" spans="1:8" x14ac:dyDescent="0.25">
      <c r="A294" s="319" t="s">
        <v>725</v>
      </c>
      <c r="B294" s="319" t="s">
        <v>114</v>
      </c>
      <c r="C294" s="319" t="s">
        <v>2137</v>
      </c>
      <c r="D294" s="319" t="s">
        <v>726</v>
      </c>
      <c r="E294" s="319" t="s">
        <v>35</v>
      </c>
      <c r="F294" s="319">
        <v>1</v>
      </c>
      <c r="G294" s="319">
        <v>82.04</v>
      </c>
      <c r="H294" s="323">
        <v>0.99912510356286199</v>
      </c>
    </row>
    <row r="295" spans="1:8" x14ac:dyDescent="0.25">
      <c r="A295" s="319" t="s">
        <v>902</v>
      </c>
      <c r="B295" s="319" t="s">
        <v>119</v>
      </c>
      <c r="C295" s="319" t="s">
        <v>2138</v>
      </c>
      <c r="D295" s="319" t="s">
        <v>903</v>
      </c>
      <c r="E295" s="319" t="s">
        <v>35</v>
      </c>
      <c r="F295" s="319">
        <v>1</v>
      </c>
      <c r="G295" s="319">
        <v>81.81</v>
      </c>
      <c r="H295" s="323">
        <v>0.99916353076622189</v>
      </c>
    </row>
    <row r="296" spans="1:8" x14ac:dyDescent="0.25">
      <c r="A296" s="319" t="s">
        <v>800</v>
      </c>
      <c r="B296" s="319" t="s">
        <v>114</v>
      </c>
      <c r="C296" s="319" t="s">
        <v>2137</v>
      </c>
      <c r="D296" s="319" t="s">
        <v>801</v>
      </c>
      <c r="E296" s="319" t="s">
        <v>40</v>
      </c>
      <c r="F296" s="319">
        <v>3.4</v>
      </c>
      <c r="G296" s="319">
        <v>80.989999999999995</v>
      </c>
      <c r="H296" s="323">
        <v>0.99920157280509381</v>
      </c>
    </row>
    <row r="297" spans="1:8" x14ac:dyDescent="0.25">
      <c r="A297" s="319" t="s">
        <v>627</v>
      </c>
      <c r="B297" s="319" t="s">
        <v>114</v>
      </c>
      <c r="C297" s="319" t="s">
        <v>2137</v>
      </c>
      <c r="D297" s="319" t="s">
        <v>628</v>
      </c>
      <c r="E297" s="319" t="s">
        <v>35</v>
      </c>
      <c r="F297" s="319">
        <v>7</v>
      </c>
      <c r="G297" s="319">
        <v>80.290000000000006</v>
      </c>
      <c r="H297" s="323">
        <v>0.99923928604501266</v>
      </c>
    </row>
    <row r="298" spans="1:8" x14ac:dyDescent="0.25">
      <c r="A298" s="319" t="s">
        <v>162</v>
      </c>
      <c r="B298" s="319" t="s">
        <v>114</v>
      </c>
      <c r="C298" s="319" t="s">
        <v>2137</v>
      </c>
      <c r="D298" s="319" t="s">
        <v>163</v>
      </c>
      <c r="E298" s="319" t="s">
        <v>35</v>
      </c>
      <c r="F298" s="319">
        <v>2</v>
      </c>
      <c r="G298" s="319">
        <v>78.040000000000006</v>
      </c>
      <c r="H298" s="323">
        <v>0.99927594243115381</v>
      </c>
    </row>
    <row r="299" spans="1:8" x14ac:dyDescent="0.25">
      <c r="A299" s="319" t="s">
        <v>790</v>
      </c>
      <c r="B299" s="319" t="s">
        <v>114</v>
      </c>
      <c r="C299" s="319" t="s">
        <v>2137</v>
      </c>
      <c r="D299" s="319" t="s">
        <v>791</v>
      </c>
      <c r="E299" s="319" t="s">
        <v>40</v>
      </c>
      <c r="F299" s="319">
        <v>2.4</v>
      </c>
      <c r="G299" s="319">
        <v>76.75</v>
      </c>
      <c r="H299" s="323">
        <v>0.99931199288779571</v>
      </c>
    </row>
    <row r="300" spans="1:8" x14ac:dyDescent="0.25">
      <c r="A300" s="319" t="s">
        <v>625</v>
      </c>
      <c r="B300" s="319" t="s">
        <v>114</v>
      </c>
      <c r="C300" s="319" t="s">
        <v>2137</v>
      </c>
      <c r="D300" s="319" t="s">
        <v>626</v>
      </c>
      <c r="E300" s="319" t="s">
        <v>35</v>
      </c>
      <c r="F300" s="319">
        <v>3</v>
      </c>
      <c r="G300" s="319">
        <v>75.66</v>
      </c>
      <c r="H300" s="323">
        <v>0.99934753135749632</v>
      </c>
    </row>
    <row r="301" spans="1:8" x14ac:dyDescent="0.25">
      <c r="A301" s="319" t="s">
        <v>147</v>
      </c>
      <c r="B301" s="319" t="s">
        <v>119</v>
      </c>
      <c r="C301" s="319" t="s">
        <v>2138</v>
      </c>
      <c r="D301" s="319" t="s">
        <v>148</v>
      </c>
      <c r="E301" s="319" t="s">
        <v>35</v>
      </c>
      <c r="F301" s="319">
        <v>1</v>
      </c>
      <c r="G301" s="319">
        <v>75.260000000000005</v>
      </c>
      <c r="H301" s="323">
        <v>0.99938288194208091</v>
      </c>
    </row>
    <row r="302" spans="1:8" x14ac:dyDescent="0.25">
      <c r="A302" s="319" t="s">
        <v>139</v>
      </c>
      <c r="B302" s="319" t="s">
        <v>114</v>
      </c>
      <c r="C302" s="319" t="s">
        <v>2137</v>
      </c>
      <c r="D302" s="319" t="s">
        <v>140</v>
      </c>
      <c r="E302" s="319" t="s">
        <v>35</v>
      </c>
      <c r="F302" s="319">
        <v>1</v>
      </c>
      <c r="G302" s="319">
        <v>72.91</v>
      </c>
      <c r="H302" s="323">
        <v>0.9994171287016087</v>
      </c>
    </row>
    <row r="303" spans="1:8" x14ac:dyDescent="0.25">
      <c r="A303" s="319" t="s">
        <v>164</v>
      </c>
      <c r="B303" s="319" t="s">
        <v>114</v>
      </c>
      <c r="C303" s="319" t="s">
        <v>2137</v>
      </c>
      <c r="D303" s="319" t="s">
        <v>165</v>
      </c>
      <c r="E303" s="319" t="s">
        <v>35</v>
      </c>
      <c r="F303" s="319">
        <v>1</v>
      </c>
      <c r="G303" s="319">
        <v>72.459999999999994</v>
      </c>
      <c r="H303" s="323">
        <v>0.99945116409038093</v>
      </c>
    </row>
    <row r="304" spans="1:8" x14ac:dyDescent="0.25">
      <c r="A304" s="319" t="s">
        <v>700</v>
      </c>
      <c r="B304" s="319" t="s">
        <v>114</v>
      </c>
      <c r="C304" s="319" t="s">
        <v>2137</v>
      </c>
      <c r="D304" s="319" t="s">
        <v>701</v>
      </c>
      <c r="E304" s="319" t="s">
        <v>35</v>
      </c>
      <c r="F304" s="319">
        <v>3</v>
      </c>
      <c r="G304" s="319">
        <v>68.61</v>
      </c>
      <c r="H304" s="323">
        <v>0.99948339108491124</v>
      </c>
    </row>
    <row r="305" spans="1:8" x14ac:dyDescent="0.25">
      <c r="A305" s="319" t="s">
        <v>637</v>
      </c>
      <c r="B305" s="319" t="s">
        <v>114</v>
      </c>
      <c r="C305" s="319" t="s">
        <v>2137</v>
      </c>
      <c r="D305" s="319" t="s">
        <v>638</v>
      </c>
      <c r="E305" s="319" t="s">
        <v>35</v>
      </c>
      <c r="F305" s="319">
        <v>2</v>
      </c>
      <c r="G305" s="319">
        <v>58.98</v>
      </c>
      <c r="H305" s="323">
        <v>0.99951109474527267</v>
      </c>
    </row>
    <row r="306" spans="1:8" x14ac:dyDescent="0.25">
      <c r="A306" s="319" t="s">
        <v>60</v>
      </c>
      <c r="B306" s="319" t="s">
        <v>114</v>
      </c>
      <c r="C306" s="319" t="s">
        <v>2137</v>
      </c>
      <c r="D306" s="319" t="s">
        <v>61</v>
      </c>
      <c r="E306" s="319" t="s">
        <v>37</v>
      </c>
      <c r="F306" s="319">
        <v>16</v>
      </c>
      <c r="G306" s="319">
        <v>58.72</v>
      </c>
      <c r="H306" s="323">
        <v>0.99953867628030868</v>
      </c>
    </row>
    <row r="307" spans="1:8" x14ac:dyDescent="0.25">
      <c r="A307" s="319" t="s">
        <v>88</v>
      </c>
      <c r="B307" s="319" t="s">
        <v>114</v>
      </c>
      <c r="C307" s="319" t="s">
        <v>2137</v>
      </c>
      <c r="D307" s="319" t="s">
        <v>89</v>
      </c>
      <c r="E307" s="319" t="s">
        <v>40</v>
      </c>
      <c r="F307" s="319">
        <v>1.7</v>
      </c>
      <c r="G307" s="319">
        <v>57.32</v>
      </c>
      <c r="H307" s="323">
        <v>0.99956560021743845</v>
      </c>
    </row>
    <row r="308" spans="1:8" x14ac:dyDescent="0.25">
      <c r="A308" s="319" t="s">
        <v>1583</v>
      </c>
      <c r="B308" s="319" t="s">
        <v>116</v>
      </c>
      <c r="C308" s="319" t="s">
        <v>2146</v>
      </c>
      <c r="D308" s="319" t="s">
        <v>1584</v>
      </c>
      <c r="E308" s="319" t="s">
        <v>35</v>
      </c>
      <c r="F308" s="319">
        <v>1</v>
      </c>
      <c r="G308" s="319">
        <v>53.96</v>
      </c>
      <c r="H308" s="323">
        <v>0.99959094591959341</v>
      </c>
    </row>
    <row r="309" spans="1:8" x14ac:dyDescent="0.25">
      <c r="A309" s="319" t="s">
        <v>1567</v>
      </c>
      <c r="B309" s="319" t="s">
        <v>116</v>
      </c>
      <c r="C309" s="319" t="s">
        <v>2146</v>
      </c>
      <c r="D309" s="319" t="s">
        <v>1568</v>
      </c>
      <c r="E309" s="319" t="s">
        <v>37</v>
      </c>
      <c r="F309" s="319">
        <v>4.3</v>
      </c>
      <c r="G309" s="319">
        <v>53.49</v>
      </c>
      <c r="H309" s="323">
        <v>0.99961607085673698</v>
      </c>
    </row>
    <row r="310" spans="1:8" x14ac:dyDescent="0.25">
      <c r="A310" s="319" t="s">
        <v>645</v>
      </c>
      <c r="B310" s="319" t="s">
        <v>114</v>
      </c>
      <c r="C310" s="319" t="s">
        <v>2137</v>
      </c>
      <c r="D310" s="319" t="s">
        <v>646</v>
      </c>
      <c r="E310" s="319" t="s">
        <v>35</v>
      </c>
      <c r="F310" s="319">
        <v>1</v>
      </c>
      <c r="G310" s="319">
        <v>52.02</v>
      </c>
      <c r="H310" s="323">
        <v>0.99964050531607918</v>
      </c>
    </row>
    <row r="311" spans="1:8" x14ac:dyDescent="0.25">
      <c r="A311" s="319" t="s">
        <v>618</v>
      </c>
      <c r="B311" s="319" t="s">
        <v>119</v>
      </c>
      <c r="C311" s="319" t="s">
        <v>2138</v>
      </c>
      <c r="D311" s="319" t="s">
        <v>619</v>
      </c>
      <c r="E311" s="319" t="s">
        <v>35</v>
      </c>
      <c r="F311" s="319">
        <v>1</v>
      </c>
      <c r="G311" s="319">
        <v>47.98</v>
      </c>
      <c r="H311" s="323">
        <v>0.99966304213574919</v>
      </c>
    </row>
    <row r="312" spans="1:8" x14ac:dyDescent="0.25">
      <c r="A312" s="319" t="s">
        <v>150</v>
      </c>
      <c r="B312" s="319" t="s">
        <v>114</v>
      </c>
      <c r="C312" s="319" t="s">
        <v>2137</v>
      </c>
      <c r="D312" s="319" t="s">
        <v>151</v>
      </c>
      <c r="E312" s="319" t="s">
        <v>35</v>
      </c>
      <c r="F312" s="319">
        <v>2</v>
      </c>
      <c r="G312" s="319">
        <v>47.14</v>
      </c>
      <c r="H312" s="323">
        <v>0.99968518439667553</v>
      </c>
    </row>
    <row r="313" spans="1:8" x14ac:dyDescent="0.25">
      <c r="A313" s="319" t="s">
        <v>201</v>
      </c>
      <c r="B313" s="319" t="s">
        <v>114</v>
      </c>
      <c r="C313" s="319" t="s">
        <v>2137</v>
      </c>
      <c r="D313" s="319" t="s">
        <v>202</v>
      </c>
      <c r="E313" s="319" t="s">
        <v>35</v>
      </c>
      <c r="F313" s="319">
        <v>2</v>
      </c>
      <c r="G313" s="319">
        <v>46.1</v>
      </c>
      <c r="H313" s="323">
        <v>0.99970683815630013</v>
      </c>
    </row>
    <row r="314" spans="1:8" x14ac:dyDescent="0.25">
      <c r="A314" s="319" t="s">
        <v>653</v>
      </c>
      <c r="B314" s="319" t="s">
        <v>114</v>
      </c>
      <c r="C314" s="319" t="s">
        <v>2137</v>
      </c>
      <c r="D314" s="319" t="s">
        <v>654</v>
      </c>
      <c r="E314" s="319" t="s">
        <v>35</v>
      </c>
      <c r="F314" s="319">
        <v>1</v>
      </c>
      <c r="G314" s="319">
        <v>45.78</v>
      </c>
      <c r="H314" s="323">
        <v>0.99972834160783186</v>
      </c>
    </row>
    <row r="315" spans="1:8" x14ac:dyDescent="0.25">
      <c r="A315" s="319" t="s">
        <v>698</v>
      </c>
      <c r="B315" s="319" t="s">
        <v>114</v>
      </c>
      <c r="C315" s="319" t="s">
        <v>2137</v>
      </c>
      <c r="D315" s="319" t="s">
        <v>699</v>
      </c>
      <c r="E315" s="319" t="s">
        <v>35</v>
      </c>
      <c r="F315" s="319">
        <v>2</v>
      </c>
      <c r="G315" s="319">
        <v>43.64</v>
      </c>
      <c r="H315" s="323">
        <v>0.99974883987399277</v>
      </c>
    </row>
    <row r="316" spans="1:8" x14ac:dyDescent="0.25">
      <c r="A316" s="319" t="s">
        <v>65</v>
      </c>
      <c r="B316" s="319" t="s">
        <v>114</v>
      </c>
      <c r="C316" s="319" t="s">
        <v>2137</v>
      </c>
      <c r="D316" s="319" t="s">
        <v>66</v>
      </c>
      <c r="E316" s="319" t="s">
        <v>35</v>
      </c>
      <c r="F316" s="319">
        <v>1</v>
      </c>
      <c r="G316" s="319">
        <v>43.14</v>
      </c>
      <c r="H316" s="323">
        <v>0.99976910328375868</v>
      </c>
    </row>
    <row r="317" spans="1:8" x14ac:dyDescent="0.25">
      <c r="A317" s="319" t="s">
        <v>145</v>
      </c>
      <c r="B317" s="319" t="s">
        <v>114</v>
      </c>
      <c r="C317" s="319" t="s">
        <v>2137</v>
      </c>
      <c r="D317" s="319" t="s">
        <v>146</v>
      </c>
      <c r="E317" s="319" t="s">
        <v>35</v>
      </c>
      <c r="F317" s="319">
        <v>2</v>
      </c>
      <c r="G317" s="319">
        <v>41.98</v>
      </c>
      <c r="H317" s="323">
        <v>0.99978882182668805</v>
      </c>
    </row>
    <row r="318" spans="1:8" x14ac:dyDescent="0.25">
      <c r="A318" s="319" t="s">
        <v>141</v>
      </c>
      <c r="B318" s="319" t="s">
        <v>114</v>
      </c>
      <c r="C318" s="319" t="s">
        <v>2137</v>
      </c>
      <c r="D318" s="319" t="s">
        <v>142</v>
      </c>
      <c r="E318" s="319" t="s">
        <v>35</v>
      </c>
      <c r="F318" s="319">
        <v>1</v>
      </c>
      <c r="G318" s="319">
        <v>40.729999999999997</v>
      </c>
      <c r="H318" s="323">
        <v>0.9998079532286297</v>
      </c>
    </row>
    <row r="319" spans="1:8" x14ac:dyDescent="0.25">
      <c r="A319" s="319" t="s">
        <v>660</v>
      </c>
      <c r="B319" s="319" t="s">
        <v>114</v>
      </c>
      <c r="C319" s="319" t="s">
        <v>2137</v>
      </c>
      <c r="D319" s="319" t="s">
        <v>661</v>
      </c>
      <c r="E319" s="319" t="s">
        <v>35</v>
      </c>
      <c r="F319" s="319">
        <v>1</v>
      </c>
      <c r="G319" s="319">
        <v>40.08</v>
      </c>
      <c r="H319" s="323">
        <v>0.99982677931725783</v>
      </c>
    </row>
    <row r="320" spans="1:8" x14ac:dyDescent="0.25">
      <c r="A320" s="319" t="s">
        <v>655</v>
      </c>
      <c r="B320" s="319" t="s">
        <v>119</v>
      </c>
      <c r="C320" s="319" t="s">
        <v>2138</v>
      </c>
      <c r="D320" s="319" t="s">
        <v>656</v>
      </c>
      <c r="E320" s="319" t="s">
        <v>35</v>
      </c>
      <c r="F320" s="319">
        <v>2</v>
      </c>
      <c r="G320" s="319">
        <v>36.08</v>
      </c>
      <c r="H320" s="323">
        <v>0.99984372655472542</v>
      </c>
    </row>
    <row r="321" spans="1:8" x14ac:dyDescent="0.25">
      <c r="A321" s="319" t="s">
        <v>641</v>
      </c>
      <c r="B321" s="319" t="s">
        <v>114</v>
      </c>
      <c r="C321" s="319" t="s">
        <v>2137</v>
      </c>
      <c r="D321" s="319" t="s">
        <v>642</v>
      </c>
      <c r="E321" s="319" t="s">
        <v>35</v>
      </c>
      <c r="F321" s="319">
        <v>1</v>
      </c>
      <c r="G321" s="319">
        <v>34.17</v>
      </c>
      <c r="H321" s="323">
        <v>0.99985977664076386</v>
      </c>
    </row>
    <row r="322" spans="1:8" x14ac:dyDescent="0.25">
      <c r="A322" s="319" t="s">
        <v>623</v>
      </c>
      <c r="B322" s="319" t="s">
        <v>114</v>
      </c>
      <c r="C322" s="319" t="s">
        <v>2137</v>
      </c>
      <c r="D322" s="319" t="s">
        <v>624</v>
      </c>
      <c r="E322" s="319" t="s">
        <v>35</v>
      </c>
      <c r="F322" s="319">
        <v>2</v>
      </c>
      <c r="G322" s="319">
        <v>31.24</v>
      </c>
      <c r="H322" s="323">
        <v>0.99987445046832724</v>
      </c>
    </row>
    <row r="323" spans="1:8" x14ac:dyDescent="0.25">
      <c r="A323" s="319" t="s">
        <v>581</v>
      </c>
      <c r="B323" s="319" t="s">
        <v>116</v>
      </c>
      <c r="C323" s="319" t="s">
        <v>2146</v>
      </c>
      <c r="D323" s="319" t="s">
        <v>582</v>
      </c>
      <c r="E323" s="319" t="s">
        <v>37</v>
      </c>
      <c r="F323" s="319">
        <v>0.15</v>
      </c>
      <c r="G323" s="319">
        <v>30.47</v>
      </c>
      <c r="H323" s="323">
        <v>0.99988876261704229</v>
      </c>
    </row>
    <row r="324" spans="1:8" x14ac:dyDescent="0.25">
      <c r="A324" s="319" t="s">
        <v>798</v>
      </c>
      <c r="B324" s="319" t="s">
        <v>114</v>
      </c>
      <c r="C324" s="319" t="s">
        <v>2137</v>
      </c>
      <c r="D324" s="319" t="s">
        <v>799</v>
      </c>
      <c r="E324" s="319" t="s">
        <v>35</v>
      </c>
      <c r="F324" s="319">
        <v>1</v>
      </c>
      <c r="G324" s="319">
        <v>29.25</v>
      </c>
      <c r="H324" s="323">
        <v>0.99990250171615336</v>
      </c>
    </row>
    <row r="325" spans="1:8" x14ac:dyDescent="0.25">
      <c r="A325" s="319" t="s">
        <v>2069</v>
      </c>
      <c r="B325" s="319" t="s">
        <v>114</v>
      </c>
      <c r="C325" s="319" t="s">
        <v>2137</v>
      </c>
      <c r="D325" s="319" t="s">
        <v>2070</v>
      </c>
      <c r="E325" s="319" t="s">
        <v>40</v>
      </c>
      <c r="F325" s="319">
        <v>6.41</v>
      </c>
      <c r="G325" s="319">
        <v>28.85</v>
      </c>
      <c r="H325" s="323">
        <v>0.9999160529301484</v>
      </c>
    </row>
    <row r="326" spans="1:8" x14ac:dyDescent="0.25">
      <c r="A326" s="319" t="s">
        <v>649</v>
      </c>
      <c r="B326" s="319" t="s">
        <v>114</v>
      </c>
      <c r="C326" s="319" t="s">
        <v>2137</v>
      </c>
      <c r="D326" s="319" t="s">
        <v>650</v>
      </c>
      <c r="E326" s="319" t="s">
        <v>35</v>
      </c>
      <c r="F326" s="319">
        <v>2</v>
      </c>
      <c r="G326" s="319">
        <v>28.14</v>
      </c>
      <c r="H326" s="323">
        <v>0.99992927064806247</v>
      </c>
    </row>
    <row r="327" spans="1:8" x14ac:dyDescent="0.25">
      <c r="A327" s="319" t="s">
        <v>631</v>
      </c>
      <c r="B327" s="319" t="s">
        <v>114</v>
      </c>
      <c r="C327" s="319" t="s">
        <v>2137</v>
      </c>
      <c r="D327" s="319" t="s">
        <v>632</v>
      </c>
      <c r="E327" s="319" t="s">
        <v>35</v>
      </c>
      <c r="F327" s="319">
        <v>1</v>
      </c>
      <c r="G327" s="319">
        <v>23.95</v>
      </c>
      <c r="H327" s="323">
        <v>0.99994052026938585</v>
      </c>
    </row>
    <row r="328" spans="1:8" x14ac:dyDescent="0.25">
      <c r="A328" s="319" t="s">
        <v>1585</v>
      </c>
      <c r="B328" s="319" t="s">
        <v>116</v>
      </c>
      <c r="C328" s="319" t="s">
        <v>2146</v>
      </c>
      <c r="D328" s="319" t="s">
        <v>1586</v>
      </c>
      <c r="E328" s="319" t="s">
        <v>40</v>
      </c>
      <c r="F328" s="319">
        <v>4</v>
      </c>
      <c r="G328" s="319">
        <v>22.6</v>
      </c>
      <c r="H328" s="323">
        <v>0.99995113577844263</v>
      </c>
    </row>
    <row r="329" spans="1:8" x14ac:dyDescent="0.25">
      <c r="A329" s="319" t="s">
        <v>708</v>
      </c>
      <c r="B329" s="319" t="s">
        <v>119</v>
      </c>
      <c r="C329" s="319" t="s">
        <v>2138</v>
      </c>
      <c r="D329" s="319" t="s">
        <v>709</v>
      </c>
      <c r="E329" s="319" t="s">
        <v>35</v>
      </c>
      <c r="F329" s="319">
        <v>1</v>
      </c>
      <c r="G329" s="319">
        <v>20.190000000000001</v>
      </c>
      <c r="H329" s="323">
        <v>0.99996061927967517</v>
      </c>
    </row>
    <row r="330" spans="1:8" x14ac:dyDescent="0.25">
      <c r="A330" s="319" t="s">
        <v>792</v>
      </c>
      <c r="B330" s="319" t="s">
        <v>114</v>
      </c>
      <c r="C330" s="319" t="s">
        <v>2137</v>
      </c>
      <c r="D330" s="319" t="s">
        <v>793</v>
      </c>
      <c r="E330" s="319" t="s">
        <v>35</v>
      </c>
      <c r="F330" s="319">
        <v>2</v>
      </c>
      <c r="G330" s="319">
        <v>19.2</v>
      </c>
      <c r="H330" s="323">
        <v>0.9999696377652455</v>
      </c>
    </row>
    <row r="331" spans="1:8" x14ac:dyDescent="0.25">
      <c r="A331" s="319" t="s">
        <v>794</v>
      </c>
      <c r="B331" s="319" t="s">
        <v>114</v>
      </c>
      <c r="C331" s="319" t="s">
        <v>2137</v>
      </c>
      <c r="D331" s="319" t="s">
        <v>795</v>
      </c>
      <c r="E331" s="319" t="s">
        <v>35</v>
      </c>
      <c r="F331" s="319">
        <v>1</v>
      </c>
      <c r="G331" s="319">
        <v>17.579999999999998</v>
      </c>
      <c r="H331" s="323">
        <v>0.99997789531609582</v>
      </c>
    </row>
    <row r="332" spans="1:8" x14ac:dyDescent="0.25">
      <c r="A332" s="319" t="s">
        <v>796</v>
      </c>
      <c r="B332" s="319" t="s">
        <v>114</v>
      </c>
      <c r="C332" s="319" t="s">
        <v>2137</v>
      </c>
      <c r="D332" s="319" t="s">
        <v>797</v>
      </c>
      <c r="E332" s="319" t="s">
        <v>35</v>
      </c>
      <c r="F332" s="319">
        <v>1</v>
      </c>
      <c r="G332" s="319">
        <v>15.89</v>
      </c>
      <c r="H332" s="323">
        <v>0.99998535905233088</v>
      </c>
    </row>
    <row r="333" spans="1:8" x14ac:dyDescent="0.25">
      <c r="A333" s="319" t="s">
        <v>168</v>
      </c>
      <c r="B333" s="319" t="s">
        <v>114</v>
      </c>
      <c r="C333" s="319" t="s">
        <v>2137</v>
      </c>
      <c r="D333" s="319" t="s">
        <v>169</v>
      </c>
      <c r="E333" s="319" t="s">
        <v>35</v>
      </c>
      <c r="F333" s="319">
        <v>1</v>
      </c>
      <c r="G333" s="319">
        <v>15.75</v>
      </c>
      <c r="H333" s="323">
        <v>0.99999275702877533</v>
      </c>
    </row>
    <row r="334" spans="1:8" x14ac:dyDescent="0.25">
      <c r="A334" s="319" t="s">
        <v>1640</v>
      </c>
      <c r="B334" s="319" t="s">
        <v>114</v>
      </c>
      <c r="C334" s="319" t="s">
        <v>2137</v>
      </c>
      <c r="D334" s="319" t="s">
        <v>1641</v>
      </c>
      <c r="E334" s="319" t="s">
        <v>35</v>
      </c>
      <c r="F334" s="319">
        <v>1</v>
      </c>
      <c r="G334" s="319">
        <v>15.42</v>
      </c>
      <c r="H334" s="323">
        <v>0.999999999999999</v>
      </c>
    </row>
  </sheetData>
  <conditionalFormatting sqref="F1:H1">
    <cfRule type="cellIs" dxfId="0" priority="2" operator="equal">
      <formula>0</formula>
    </cfRule>
  </conditionalFormatting>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11</vt:i4>
      </vt:variant>
      <vt:variant>
        <vt:lpstr>Intervalos Nomeados</vt:lpstr>
      </vt:variant>
      <vt:variant>
        <vt:i4>11</vt:i4>
      </vt:variant>
    </vt:vector>
  </HeadingPairs>
  <TitlesOfParts>
    <vt:vector size="22" baseType="lpstr">
      <vt:lpstr>RESUMO</vt:lpstr>
      <vt:lpstr>ORÇAM AMPLIAÇÃO</vt:lpstr>
      <vt:lpstr>CRONOG. AMPLIAÇÃO</vt:lpstr>
      <vt:lpstr>ORÇAM. REFORMA</vt:lpstr>
      <vt:lpstr>COMPOSIÇÕES AMPLIAÇÃO</vt:lpstr>
      <vt:lpstr>CRONOG. REFORMA</vt:lpstr>
      <vt:lpstr>COMPOSIÇÕES REFORMA</vt:lpstr>
      <vt:lpstr>CRONOGRAMA GERAL</vt:lpstr>
      <vt:lpstr>COTAÇÕES</vt:lpstr>
      <vt:lpstr>CURVA ABC</vt:lpstr>
      <vt:lpstr>CURVA ABC-RESUMIDA</vt:lpstr>
      <vt:lpstr>'COMPOSIÇÕES AMPLIAÇÃO'!Area_de_impressao</vt:lpstr>
      <vt:lpstr>'COMPOSIÇÕES REFORMA'!Area_de_impressao</vt:lpstr>
      <vt:lpstr>'CRONOG. AMPLIAÇÃO'!Area_de_impressao</vt:lpstr>
      <vt:lpstr>'CRONOG. REFORMA'!Area_de_impressao</vt:lpstr>
      <vt:lpstr>'CRONOGRAMA GERAL'!Area_de_impressao</vt:lpstr>
      <vt:lpstr>'ORÇAM AMPLIAÇÃO'!Area_de_impressao</vt:lpstr>
      <vt:lpstr>'ORÇAM. REFORMA'!Area_de_impressao</vt:lpstr>
      <vt:lpstr>RESUMO!Area_de_impressao</vt:lpstr>
      <vt:lpstr>'COMPOSIÇÕES AMPLIAÇÃO'!Titulos_de_impressao</vt:lpstr>
      <vt:lpstr>'ORÇAM AMPLIAÇÃO'!Titulos_de_impressao</vt:lpstr>
      <vt:lpstr>'ORÇAM. REFORMA'!Titulos_de_impressao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Adriano César Milesi</dc:creator>
  <cp:lastModifiedBy>Isabela Zulini</cp:lastModifiedBy>
  <cp:lastPrinted>2026-04-17T18:07:57Z</cp:lastPrinted>
  <dcterms:created xsi:type="dcterms:W3CDTF">2014-12-16T12:47:32Z</dcterms:created>
  <dcterms:modified xsi:type="dcterms:W3CDTF">2026-04-17T18:08:03Z</dcterms:modified>
</cp:coreProperties>
</file>